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R06\15こども家庭庁\公定価格単価表\"/>
    </mc:Choice>
  </mc:AlternateContent>
  <xr:revisionPtr revIDLastSave="0" documentId="13_ncr:1_{1919F18C-C858-47F3-A6E1-8C9AE0343A68}" xr6:coauthVersionLast="47" xr6:coauthVersionMax="47" xr10:uidLastSave="{00000000-0000-0000-0000-000000000000}"/>
  <bookViews>
    <workbookView minimized="1" xWindow="720" yWindow="720" windowWidth="14400" windowHeight="7270" xr2:uid="{35BCA082-52A6-4917-819C-472023267103}"/>
  </bookViews>
  <sheets>
    <sheet name="考え方" sheetId="10" r:id="rId1"/>
    <sheet name="一覧" sheetId="9" r:id="rId2"/>
    <sheet name="保育人数" sheetId="1" state="hidden" r:id="rId3"/>
    <sheet name="保育処Ⅰ基準" sheetId="2" state="hidden" r:id="rId4"/>
    <sheet name="教育人数" sheetId="3" state="hidden" r:id="rId5"/>
    <sheet name="教育処Ⅰ基準" sheetId="4" state="hidden" r:id="rId6"/>
    <sheet name="比率集約" sheetId="7" state="hidden" r:id="rId7"/>
    <sheet name="基準額一覧" sheetId="8" r:id="rId8"/>
    <sheet name="認子　教育" sheetId="5" state="hidden" r:id="rId9"/>
    <sheet name="認子　保育" sheetId="6"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9" i="9" l="1"/>
  <c r="O139" i="9"/>
  <c r="P138" i="9"/>
  <c r="O138" i="9"/>
  <c r="P137" i="9"/>
  <c r="O137" i="9"/>
  <c r="P136" i="9"/>
  <c r="O136" i="9"/>
  <c r="P135" i="9"/>
  <c r="O135" i="9"/>
  <c r="P134" i="9"/>
  <c r="O134" i="9"/>
  <c r="P133" i="9"/>
  <c r="O133" i="9"/>
  <c r="P132" i="9"/>
  <c r="O132" i="9"/>
  <c r="P131" i="9"/>
  <c r="O131" i="9"/>
  <c r="P130" i="9"/>
  <c r="O130" i="9"/>
  <c r="P129" i="9"/>
  <c r="O129" i="9"/>
  <c r="P128" i="9"/>
  <c r="O128" i="9"/>
  <c r="P127" i="9"/>
  <c r="O127" i="9"/>
  <c r="P126" i="9"/>
  <c r="O126" i="9"/>
  <c r="P125" i="9"/>
  <c r="O125" i="9"/>
  <c r="P124" i="9"/>
  <c r="O124" i="9"/>
  <c r="P123" i="9"/>
  <c r="O123" i="9"/>
  <c r="P122" i="9"/>
  <c r="O122" i="9"/>
  <c r="P121" i="9"/>
  <c r="O121" i="9"/>
  <c r="P120" i="9"/>
  <c r="O120" i="9"/>
  <c r="P119" i="9"/>
  <c r="O119" i="9"/>
  <c r="P118" i="9"/>
  <c r="O118" i="9"/>
  <c r="P117" i="9"/>
  <c r="O117" i="9"/>
  <c r="P116" i="9"/>
  <c r="O116" i="9"/>
  <c r="P115" i="9"/>
  <c r="O115" i="9"/>
  <c r="P114" i="9"/>
  <c r="O114" i="9"/>
  <c r="P113" i="9"/>
  <c r="O113" i="9"/>
  <c r="P112" i="9"/>
  <c r="O112" i="9"/>
  <c r="P111" i="9"/>
  <c r="O111" i="9"/>
  <c r="P110" i="9"/>
  <c r="O110" i="9"/>
  <c r="P109" i="9"/>
  <c r="O109" i="9"/>
  <c r="P108" i="9"/>
  <c r="O108" i="9"/>
  <c r="P107" i="9"/>
  <c r="O107" i="9"/>
  <c r="P106" i="9"/>
  <c r="O106" i="9"/>
  <c r="P105" i="9"/>
  <c r="O105" i="9"/>
  <c r="P104" i="9"/>
  <c r="O104" i="9"/>
  <c r="P103" i="9"/>
  <c r="O103" i="9"/>
  <c r="P102" i="9"/>
  <c r="O102" i="9"/>
  <c r="P101" i="9"/>
  <c r="O101" i="9"/>
  <c r="P100" i="9"/>
  <c r="O100" i="9"/>
  <c r="P99" i="9"/>
  <c r="O99" i="9"/>
  <c r="P98" i="9"/>
  <c r="O98" i="9"/>
  <c r="P97" i="9"/>
  <c r="O97" i="9"/>
  <c r="P96" i="9"/>
  <c r="O96" i="9"/>
  <c r="P95" i="9"/>
  <c r="O95" i="9"/>
  <c r="P94" i="9"/>
  <c r="O94" i="9"/>
  <c r="P93" i="9"/>
  <c r="O93" i="9"/>
  <c r="P92" i="9"/>
  <c r="O92" i="9"/>
  <c r="P91" i="9"/>
  <c r="O91" i="9"/>
  <c r="P90" i="9"/>
  <c r="O90" i="9"/>
  <c r="P89" i="9"/>
  <c r="O89" i="9"/>
  <c r="P88" i="9"/>
  <c r="O88" i="9"/>
  <c r="P87" i="9"/>
  <c r="O87" i="9"/>
  <c r="P86" i="9"/>
  <c r="O86" i="9"/>
  <c r="P85" i="9"/>
  <c r="O85" i="9"/>
  <c r="P84" i="9"/>
  <c r="O84" i="9"/>
  <c r="P83" i="9"/>
  <c r="O83" i="9"/>
  <c r="P82" i="9"/>
  <c r="O82" i="9"/>
  <c r="P81" i="9"/>
  <c r="O81" i="9"/>
  <c r="P80" i="9"/>
  <c r="O80" i="9"/>
  <c r="P79" i="9"/>
  <c r="O79" i="9"/>
  <c r="P78" i="9"/>
  <c r="O78" i="9"/>
  <c r="P77" i="9"/>
  <c r="O77" i="9"/>
  <c r="P76" i="9"/>
  <c r="O76" i="9"/>
  <c r="P75" i="9"/>
  <c r="O75" i="9"/>
  <c r="P74" i="9"/>
  <c r="O74" i="9"/>
  <c r="P73" i="9"/>
  <c r="O73" i="9"/>
  <c r="P72" i="9"/>
  <c r="O72" i="9"/>
  <c r="P71" i="9"/>
  <c r="O71" i="9"/>
  <c r="P70" i="9"/>
  <c r="O70" i="9"/>
  <c r="P69" i="9"/>
  <c r="O69" i="9"/>
  <c r="P68" i="9"/>
  <c r="O68" i="9"/>
  <c r="P67" i="9"/>
  <c r="O67" i="9"/>
  <c r="P66" i="9"/>
  <c r="O66" i="9"/>
  <c r="P65" i="9"/>
  <c r="O65" i="9"/>
  <c r="P64" i="9"/>
  <c r="O64" i="9"/>
  <c r="P63" i="9"/>
  <c r="O63" i="9"/>
  <c r="P62" i="9"/>
  <c r="O62" i="9"/>
  <c r="P61" i="9"/>
  <c r="O61" i="9"/>
  <c r="P60" i="9"/>
  <c r="O60" i="9"/>
  <c r="P59" i="9"/>
  <c r="O59" i="9"/>
  <c r="P58" i="9"/>
  <c r="O58" i="9"/>
  <c r="P57" i="9"/>
  <c r="O57" i="9"/>
  <c r="P56" i="9"/>
  <c r="O56" i="9"/>
  <c r="P55" i="9"/>
  <c r="O55" i="9"/>
  <c r="P54" i="9"/>
  <c r="O54" i="9"/>
  <c r="P53" i="9"/>
  <c r="O53" i="9"/>
  <c r="P52" i="9"/>
  <c r="O52" i="9"/>
  <c r="P51" i="9"/>
  <c r="O51" i="9"/>
  <c r="P50" i="9"/>
  <c r="O50" i="9"/>
  <c r="P49" i="9"/>
  <c r="O49" i="9"/>
  <c r="P48" i="9"/>
  <c r="O48" i="9"/>
  <c r="P47" i="9"/>
  <c r="O47" i="9"/>
  <c r="P46" i="9"/>
  <c r="O46" i="9"/>
  <c r="P45" i="9"/>
  <c r="O45" i="9"/>
  <c r="P44" i="9"/>
  <c r="O44" i="9"/>
  <c r="P43" i="9"/>
  <c r="O43" i="9"/>
  <c r="P42" i="9"/>
  <c r="O42" i="9"/>
  <c r="P41" i="9"/>
  <c r="O41" i="9"/>
  <c r="P40" i="9"/>
  <c r="O40" i="9"/>
  <c r="P39" i="9"/>
  <c r="O39" i="9"/>
  <c r="P38" i="9"/>
  <c r="O38" i="9"/>
  <c r="P37" i="9"/>
  <c r="O37" i="9"/>
  <c r="P36" i="9"/>
  <c r="O36" i="9"/>
  <c r="P35" i="9"/>
  <c r="O35" i="9"/>
  <c r="P34" i="9"/>
  <c r="O34" i="9"/>
  <c r="P33" i="9"/>
  <c r="O33" i="9"/>
  <c r="P32" i="9"/>
  <c r="O32" i="9"/>
  <c r="P31" i="9"/>
  <c r="O31" i="9"/>
  <c r="P30" i="9"/>
  <c r="O30" i="9"/>
  <c r="P29" i="9"/>
  <c r="O29" i="9"/>
  <c r="P28" i="9"/>
  <c r="O28" i="9"/>
  <c r="P27" i="9"/>
  <c r="O27" i="9"/>
  <c r="P26" i="9"/>
  <c r="O26" i="9"/>
  <c r="P25" i="9"/>
  <c r="O25" i="9"/>
  <c r="P24" i="9"/>
  <c r="O24" i="9"/>
  <c r="P23" i="9"/>
  <c r="O23" i="9"/>
  <c r="P22" i="9"/>
  <c r="O22" i="9"/>
  <c r="P21" i="9"/>
  <c r="O21" i="9"/>
  <c r="P20" i="9"/>
  <c r="O20" i="9"/>
  <c r="P19" i="9"/>
  <c r="O19" i="9"/>
  <c r="P18" i="9"/>
  <c r="O18" i="9"/>
  <c r="P17" i="9"/>
  <c r="O17" i="9"/>
  <c r="P16" i="9"/>
  <c r="O16" i="9"/>
  <c r="P15" i="9"/>
  <c r="O15" i="9"/>
  <c r="P14" i="9"/>
  <c r="O14" i="9"/>
  <c r="P13" i="9"/>
  <c r="O13" i="9"/>
  <c r="P12" i="9"/>
  <c r="O12" i="9"/>
  <c r="P11" i="9"/>
  <c r="O11" i="9"/>
  <c r="P10" i="9"/>
  <c r="O10" i="9"/>
  <c r="P9" i="9"/>
  <c r="O9" i="9"/>
  <c r="P8" i="9"/>
  <c r="O8" i="9"/>
  <c r="P7" i="9"/>
  <c r="O7" i="9"/>
  <c r="P6" i="9"/>
  <c r="O6" i="9"/>
  <c r="P5" i="9"/>
  <c r="O5" i="9"/>
  <c r="P4" i="9"/>
  <c r="O4" i="9"/>
  <c r="M138" i="9"/>
  <c r="L138" i="9"/>
  <c r="M137" i="9"/>
  <c r="L137" i="9"/>
  <c r="M136" i="9"/>
  <c r="L136" i="9"/>
  <c r="M135" i="9"/>
  <c r="L135" i="9"/>
  <c r="M134" i="9"/>
  <c r="L134" i="9"/>
  <c r="M133" i="9"/>
  <c r="L133" i="9"/>
  <c r="M132" i="9"/>
  <c r="L132" i="9"/>
  <c r="M131" i="9"/>
  <c r="L131" i="9"/>
  <c r="M130" i="9"/>
  <c r="L130" i="9"/>
  <c r="M129" i="9"/>
  <c r="L129" i="9"/>
  <c r="M128" i="9"/>
  <c r="L128" i="9"/>
  <c r="M127" i="9"/>
  <c r="L127" i="9"/>
  <c r="M126" i="9"/>
  <c r="L126" i="9"/>
  <c r="M125" i="9"/>
  <c r="L125" i="9"/>
  <c r="M124" i="9"/>
  <c r="L124" i="9"/>
  <c r="M123" i="9"/>
  <c r="L123" i="9"/>
  <c r="M121" i="9"/>
  <c r="L121" i="9"/>
  <c r="M120" i="9"/>
  <c r="L120" i="9"/>
  <c r="M119" i="9"/>
  <c r="L119" i="9"/>
  <c r="M118" i="9"/>
  <c r="L118" i="9"/>
  <c r="M117" i="9"/>
  <c r="L117" i="9"/>
  <c r="M116" i="9"/>
  <c r="L116" i="9"/>
  <c r="M115" i="9"/>
  <c r="L115" i="9"/>
  <c r="M114" i="9"/>
  <c r="L114" i="9"/>
  <c r="M113" i="9"/>
  <c r="L113" i="9"/>
  <c r="M112" i="9"/>
  <c r="L112" i="9"/>
  <c r="M111" i="9"/>
  <c r="L111" i="9"/>
  <c r="M110" i="9"/>
  <c r="L110" i="9"/>
  <c r="M109" i="9"/>
  <c r="L109" i="9"/>
  <c r="M108" i="9"/>
  <c r="L108" i="9"/>
  <c r="M107" i="9"/>
  <c r="L107" i="9"/>
  <c r="M106" i="9"/>
  <c r="L106" i="9"/>
  <c r="M104" i="9"/>
  <c r="L104" i="9"/>
  <c r="M103" i="9"/>
  <c r="L103" i="9"/>
  <c r="M102" i="9"/>
  <c r="L102" i="9"/>
  <c r="M101" i="9"/>
  <c r="L101" i="9"/>
  <c r="M100" i="9"/>
  <c r="L100" i="9"/>
  <c r="M99" i="9"/>
  <c r="L99" i="9"/>
  <c r="M98" i="9"/>
  <c r="L98" i="9"/>
  <c r="M97" i="9"/>
  <c r="L97" i="9"/>
  <c r="M96" i="9"/>
  <c r="L96" i="9"/>
  <c r="M95" i="9"/>
  <c r="L95" i="9"/>
  <c r="M94" i="9"/>
  <c r="L94" i="9"/>
  <c r="M93" i="9"/>
  <c r="L93" i="9"/>
  <c r="M92" i="9"/>
  <c r="L92" i="9"/>
  <c r="M91" i="9"/>
  <c r="L91" i="9"/>
  <c r="M90" i="9"/>
  <c r="L90" i="9"/>
  <c r="M89" i="9"/>
  <c r="L89" i="9"/>
  <c r="M87" i="9"/>
  <c r="L87" i="9"/>
  <c r="M86" i="9"/>
  <c r="L86" i="9"/>
  <c r="M85" i="9"/>
  <c r="L85" i="9"/>
  <c r="M84" i="9"/>
  <c r="L84" i="9"/>
  <c r="M83" i="9"/>
  <c r="L83" i="9"/>
  <c r="M82" i="9"/>
  <c r="L82" i="9"/>
  <c r="M81" i="9"/>
  <c r="L81" i="9"/>
  <c r="M80" i="9"/>
  <c r="L80" i="9"/>
  <c r="M79" i="9"/>
  <c r="L79" i="9"/>
  <c r="M78" i="9"/>
  <c r="L78" i="9"/>
  <c r="M77" i="9"/>
  <c r="L77" i="9"/>
  <c r="M76" i="9"/>
  <c r="L76" i="9"/>
  <c r="M75" i="9"/>
  <c r="L75" i="9"/>
  <c r="M74" i="9"/>
  <c r="L74" i="9"/>
  <c r="M73" i="9"/>
  <c r="L73" i="9"/>
  <c r="M72" i="9"/>
  <c r="L72" i="9"/>
  <c r="M70" i="9"/>
  <c r="L70" i="9"/>
  <c r="M69" i="9"/>
  <c r="L69" i="9"/>
  <c r="M68" i="9"/>
  <c r="L68" i="9"/>
  <c r="M67" i="9"/>
  <c r="L67" i="9"/>
  <c r="M66" i="9"/>
  <c r="L66" i="9"/>
  <c r="M65" i="9"/>
  <c r="L65" i="9"/>
  <c r="M64" i="9"/>
  <c r="L64" i="9"/>
  <c r="M63" i="9"/>
  <c r="L63" i="9"/>
  <c r="M62" i="9"/>
  <c r="L62" i="9"/>
  <c r="M61" i="9"/>
  <c r="L61" i="9"/>
  <c r="M60" i="9"/>
  <c r="L60" i="9"/>
  <c r="M59" i="9"/>
  <c r="L59" i="9"/>
  <c r="M58" i="9"/>
  <c r="L58" i="9"/>
  <c r="M57" i="9"/>
  <c r="L57" i="9"/>
  <c r="M56" i="9"/>
  <c r="L56" i="9"/>
  <c r="M55" i="9"/>
  <c r="L55" i="9"/>
  <c r="M53" i="9"/>
  <c r="L53" i="9"/>
  <c r="M52" i="9"/>
  <c r="L52" i="9"/>
  <c r="M51" i="9"/>
  <c r="L51" i="9"/>
  <c r="M50" i="9"/>
  <c r="L50" i="9"/>
  <c r="M49" i="9"/>
  <c r="L49" i="9"/>
  <c r="M48" i="9"/>
  <c r="L48" i="9"/>
  <c r="M47" i="9"/>
  <c r="L47" i="9"/>
  <c r="M46" i="9"/>
  <c r="L46" i="9"/>
  <c r="M45" i="9"/>
  <c r="L45" i="9"/>
  <c r="M44" i="9"/>
  <c r="L44" i="9"/>
  <c r="M43" i="9"/>
  <c r="L43" i="9"/>
  <c r="M42" i="9"/>
  <c r="L42" i="9"/>
  <c r="M41" i="9"/>
  <c r="L41" i="9"/>
  <c r="M40" i="9"/>
  <c r="L40" i="9"/>
  <c r="M39" i="9"/>
  <c r="L39" i="9"/>
  <c r="M38" i="9"/>
  <c r="L38" i="9"/>
  <c r="M36" i="9"/>
  <c r="L36" i="9"/>
  <c r="M35" i="9"/>
  <c r="L35" i="9"/>
  <c r="M34" i="9"/>
  <c r="L34" i="9"/>
  <c r="M33" i="9"/>
  <c r="L33" i="9"/>
  <c r="M32" i="9"/>
  <c r="L32" i="9"/>
  <c r="M31" i="9"/>
  <c r="L31" i="9"/>
  <c r="M30" i="9"/>
  <c r="L30" i="9"/>
  <c r="M29" i="9"/>
  <c r="L29" i="9"/>
  <c r="M28" i="9"/>
  <c r="L28" i="9"/>
  <c r="M27" i="9"/>
  <c r="L27" i="9"/>
  <c r="M26" i="9"/>
  <c r="L26" i="9"/>
  <c r="M25" i="9"/>
  <c r="L25" i="9"/>
  <c r="M24" i="9"/>
  <c r="L24" i="9"/>
  <c r="M23" i="9"/>
  <c r="L23" i="9"/>
  <c r="M22" i="9"/>
  <c r="L22" i="9"/>
  <c r="M21" i="9"/>
  <c r="L21" i="9"/>
  <c r="M19" i="9"/>
  <c r="L19" i="9"/>
  <c r="M18" i="9"/>
  <c r="L18" i="9"/>
  <c r="M17" i="9"/>
  <c r="L17" i="9"/>
  <c r="M16" i="9"/>
  <c r="L16" i="9"/>
  <c r="M15" i="9"/>
  <c r="L15" i="9"/>
  <c r="M14" i="9"/>
  <c r="L14" i="9"/>
  <c r="M13" i="9"/>
  <c r="L13" i="9"/>
  <c r="M12" i="9"/>
  <c r="L12" i="9"/>
  <c r="M11" i="9"/>
  <c r="L11" i="9"/>
  <c r="M10" i="9"/>
  <c r="L10" i="9"/>
  <c r="M9" i="9"/>
  <c r="L9" i="9"/>
  <c r="M8" i="9"/>
  <c r="L8" i="9"/>
  <c r="M7" i="9"/>
  <c r="L7" i="9"/>
  <c r="M6" i="9"/>
  <c r="L6" i="9"/>
  <c r="M5" i="9"/>
  <c r="L5" i="9"/>
  <c r="M4" i="9"/>
  <c r="L4" i="9"/>
  <c r="BC11" i="4"/>
  <c r="BB11" i="4"/>
  <c r="BA11" i="4"/>
  <c r="AZ11" i="4"/>
  <c r="AY11" i="4"/>
  <c r="AX11" i="4"/>
  <c r="AW11" i="4"/>
  <c r="AV11" i="4"/>
  <c r="AU11" i="4"/>
  <c r="AT11" i="4"/>
  <c r="AS11" i="4"/>
  <c r="AR11" i="4"/>
  <c r="AQ11" i="4"/>
  <c r="AP11" i="4"/>
  <c r="AO11" i="4"/>
  <c r="AN11" i="4"/>
  <c r="AM11" i="4"/>
  <c r="AL11" i="4"/>
  <c r="AK11" i="4"/>
  <c r="AJ11" i="4"/>
  <c r="AV12" i="4" s="1"/>
  <c r="AI11" i="4"/>
  <c r="AH11" i="4"/>
  <c r="AG11" i="4"/>
  <c r="AF11" i="4"/>
  <c r="BC10" i="4"/>
  <c r="S24" i="8" s="1"/>
  <c r="BB10" i="4"/>
  <c r="BA10" i="4"/>
  <c r="AZ10" i="4"/>
  <c r="AY10" i="4"/>
  <c r="AX10" i="4"/>
  <c r="AW10" i="4"/>
  <c r="AV10" i="4"/>
  <c r="AU10" i="4"/>
  <c r="AT10" i="4"/>
  <c r="AS10" i="4"/>
  <c r="AR10" i="4"/>
  <c r="AQ10" i="4"/>
  <c r="AP10" i="4"/>
  <c r="AO10" i="4"/>
  <c r="AN10" i="4"/>
  <c r="AM10" i="4"/>
  <c r="AL10" i="4"/>
  <c r="AK10" i="4"/>
  <c r="AJ10" i="4"/>
  <c r="AI10" i="4"/>
  <c r="AH10" i="4"/>
  <c r="AG10" i="4"/>
  <c r="AF10" i="4"/>
  <c r="AG10" i="2"/>
  <c r="AH10" i="2"/>
  <c r="AI10" i="2"/>
  <c r="AJ10" i="2"/>
  <c r="AK10" i="2"/>
  <c r="AL10" i="2"/>
  <c r="AM10" i="2"/>
  <c r="AN10" i="2"/>
  <c r="AO10" i="2"/>
  <c r="AP10" i="2"/>
  <c r="AQ10" i="2"/>
  <c r="AR10" i="2"/>
  <c r="AS10" i="2"/>
  <c r="AT10" i="2"/>
  <c r="AU10" i="2"/>
  <c r="AV10" i="2"/>
  <c r="AW10" i="2"/>
  <c r="AX10" i="2"/>
  <c r="AY10" i="2"/>
  <c r="AZ10" i="2"/>
  <c r="BA10" i="2"/>
  <c r="BB10" i="2"/>
  <c r="BC10" i="2"/>
  <c r="T48" i="8" s="1"/>
  <c r="AG11" i="2"/>
  <c r="AH11" i="2"/>
  <c r="AI11" i="2"/>
  <c r="AJ11" i="2"/>
  <c r="AK11" i="2"/>
  <c r="AL11" i="2"/>
  <c r="AM11" i="2"/>
  <c r="AN11" i="2"/>
  <c r="AO11" i="2"/>
  <c r="AP11" i="2"/>
  <c r="AQ11" i="2"/>
  <c r="AR11" i="2"/>
  <c r="AS11" i="2"/>
  <c r="AT11" i="2"/>
  <c r="AU11" i="2"/>
  <c r="AV11" i="2"/>
  <c r="AW11" i="2"/>
  <c r="AX11" i="2"/>
  <c r="AY11" i="2"/>
  <c r="AZ11" i="2"/>
  <c r="BA11" i="2"/>
  <c r="BB11" i="2"/>
  <c r="BC11" i="2"/>
  <c r="AF11" i="2"/>
  <c r="AF10" i="2"/>
  <c r="BT1" i="5"/>
  <c r="BU1" i="6"/>
  <c r="AC12" i="4"/>
  <c r="AB12" i="4"/>
  <c r="AA12" i="4"/>
  <c r="Z12" i="4"/>
  <c r="Y12" i="4"/>
  <c r="X12" i="4"/>
  <c r="W12" i="4"/>
  <c r="V12" i="4"/>
  <c r="U12" i="4"/>
  <c r="T12" i="4"/>
  <c r="S12" i="4"/>
  <c r="AD12" i="4"/>
  <c r="F62" i="4"/>
  <c r="E62" i="4"/>
  <c r="D62" i="4"/>
  <c r="F61" i="4"/>
  <c r="E61" i="4"/>
  <c r="D61" i="4"/>
  <c r="B62" i="4" s="1"/>
  <c r="E4" i="4" s="1"/>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AC12" i="2"/>
  <c r="AB12" i="2"/>
  <c r="AA12" i="2"/>
  <c r="Z12" i="2"/>
  <c r="Y12" i="2"/>
  <c r="X12" i="2"/>
  <c r="W12" i="2"/>
  <c r="V12" i="2"/>
  <c r="U12" i="2"/>
  <c r="T12" i="2"/>
  <c r="S12" i="2"/>
  <c r="AD12" i="2"/>
  <c r="E62" i="2"/>
  <c r="F62" i="2"/>
  <c r="C61" i="2"/>
  <c r="D62" i="2"/>
  <c r="C59" i="2"/>
  <c r="C58" i="2"/>
  <c r="C57" i="2"/>
  <c r="C56" i="2"/>
  <c r="C55" i="2"/>
  <c r="C54" i="2"/>
  <c r="C53" i="2"/>
  <c r="C52" i="2"/>
  <c r="C51" i="2"/>
  <c r="C50" i="2"/>
  <c r="C49" i="2"/>
  <c r="C48" i="2"/>
  <c r="C47" i="2"/>
  <c r="C46" i="2"/>
  <c r="C45" i="2"/>
  <c r="C44" i="2"/>
  <c r="C43" i="2"/>
  <c r="C42" i="2"/>
  <c r="C41" i="2"/>
  <c r="C40" i="2"/>
  <c r="E39" i="8"/>
  <c r="F39" i="8" s="1"/>
  <c r="G39" i="8" s="1"/>
  <c r="H39" i="8" s="1"/>
  <c r="I39" i="8" s="1"/>
  <c r="J39" i="8" s="1"/>
  <c r="K39" i="8" s="1"/>
  <c r="L39" i="8" s="1"/>
  <c r="M39" i="8" s="1"/>
  <c r="N39" i="8" s="1"/>
  <c r="O39" i="8" s="1"/>
  <c r="P39" i="8" s="1"/>
  <c r="Q39" i="8" s="1"/>
  <c r="R39" i="8" s="1"/>
  <c r="S39" i="8" s="1"/>
  <c r="T39" i="8" s="1"/>
  <c r="E51" i="8"/>
  <c r="F51" i="8" s="1"/>
  <c r="G51" i="8" s="1"/>
  <c r="H51" i="8" s="1"/>
  <c r="I51" i="8" s="1"/>
  <c r="J51" i="8" s="1"/>
  <c r="K51" i="8" s="1"/>
  <c r="L51" i="8" s="1"/>
  <c r="M51" i="8" s="1"/>
  <c r="N51" i="8" s="1"/>
  <c r="O51" i="8" s="1"/>
  <c r="P51" i="8" s="1"/>
  <c r="Q51" i="8" s="1"/>
  <c r="R51" i="8" s="1"/>
  <c r="S51" i="8" s="1"/>
  <c r="T51" i="8" s="1"/>
  <c r="Q37" i="7"/>
  <c r="R37" i="7" s="1"/>
  <c r="S37" i="7" s="1"/>
  <c r="T37" i="7" s="1"/>
  <c r="U37" i="7" s="1"/>
  <c r="V37" i="7" s="1"/>
  <c r="W37" i="7" s="1"/>
  <c r="X37" i="7" s="1"/>
  <c r="Y37" i="7" s="1"/>
  <c r="Z37" i="7" s="1"/>
  <c r="AA37" i="7" s="1"/>
  <c r="AB37" i="7" s="1"/>
  <c r="AC37" i="7" s="1"/>
  <c r="AD37" i="7" s="1"/>
  <c r="AE37" i="7" s="1"/>
  <c r="AF37" i="7" s="1"/>
  <c r="N38" i="7"/>
  <c r="N39" i="7" s="1"/>
  <c r="N40" i="7" s="1"/>
  <c r="M5" i="3"/>
  <c r="M4" i="3"/>
  <c r="M3" i="3"/>
  <c r="AP277" i="5"/>
  <c r="AO277" i="5"/>
  <c r="AN277" i="5"/>
  <c r="AM277" i="5"/>
  <c r="AL277" i="5"/>
  <c r="AK277" i="5"/>
  <c r="AJ277" i="5"/>
  <c r="AI277" i="5"/>
  <c r="AH277" i="5"/>
  <c r="AG277" i="5"/>
  <c r="AF277" i="5"/>
  <c r="AP276" i="5"/>
  <c r="AO276" i="5"/>
  <c r="AN276" i="5"/>
  <c r="AM276" i="5"/>
  <c r="AL276" i="5"/>
  <c r="AK276" i="5"/>
  <c r="AJ276" i="5"/>
  <c r="AI276" i="5"/>
  <c r="AH276" i="5"/>
  <c r="AG276" i="5"/>
  <c r="AF276" i="5"/>
  <c r="AP275" i="5"/>
  <c r="AO275" i="5"/>
  <c r="AN275" i="5"/>
  <c r="AM275" i="5"/>
  <c r="AL275" i="5"/>
  <c r="AK275" i="5"/>
  <c r="AJ275" i="5"/>
  <c r="AI275" i="5"/>
  <c r="AH275" i="5"/>
  <c r="AG275" i="5"/>
  <c r="AF275" i="5"/>
  <c r="AP274" i="5"/>
  <c r="AO274" i="5"/>
  <c r="AN274" i="5"/>
  <c r="AM274" i="5"/>
  <c r="AL274" i="5"/>
  <c r="AK274" i="5"/>
  <c r="AJ274" i="5"/>
  <c r="AI274" i="5"/>
  <c r="AH274" i="5"/>
  <c r="AG274" i="5"/>
  <c r="AF274" i="5"/>
  <c r="AP273" i="5"/>
  <c r="AO273" i="5"/>
  <c r="AN273" i="5"/>
  <c r="AM273" i="5"/>
  <c r="AL273" i="5"/>
  <c r="AK273" i="5"/>
  <c r="AJ273" i="5"/>
  <c r="AI273" i="5"/>
  <c r="AH273" i="5"/>
  <c r="AG273" i="5"/>
  <c r="AF273" i="5"/>
  <c r="AP272" i="5"/>
  <c r="AO272" i="5"/>
  <c r="AN272" i="5"/>
  <c r="AM272" i="5"/>
  <c r="AL272" i="5"/>
  <c r="AK272" i="5"/>
  <c r="AJ272" i="5"/>
  <c r="AI272" i="5"/>
  <c r="AH272" i="5"/>
  <c r="AG272" i="5"/>
  <c r="AF272" i="5"/>
  <c r="AP271" i="5"/>
  <c r="AO271" i="5"/>
  <c r="AN271" i="5"/>
  <c r="AM271" i="5"/>
  <c r="AL271" i="5"/>
  <c r="AK271" i="5"/>
  <c r="AJ271" i="5"/>
  <c r="AI271" i="5"/>
  <c r="AH271" i="5"/>
  <c r="AG271" i="5"/>
  <c r="AF271" i="5"/>
  <c r="AP270" i="5"/>
  <c r="AO270" i="5"/>
  <c r="AN270" i="5"/>
  <c r="AM270" i="5"/>
  <c r="AL270" i="5"/>
  <c r="AK270" i="5"/>
  <c r="AJ270" i="5"/>
  <c r="AI270" i="5"/>
  <c r="AH270" i="5"/>
  <c r="AG270" i="5"/>
  <c r="AF270" i="5"/>
  <c r="AP269" i="5"/>
  <c r="AO269" i="5"/>
  <c r="AN269" i="5"/>
  <c r="AM269" i="5"/>
  <c r="AL269" i="5"/>
  <c r="AK269" i="5"/>
  <c r="AJ269" i="5"/>
  <c r="AI269" i="5"/>
  <c r="AH269" i="5"/>
  <c r="AG269" i="5"/>
  <c r="AF269" i="5"/>
  <c r="AP268" i="5"/>
  <c r="AO268" i="5"/>
  <c r="AN268" i="5"/>
  <c r="AM268" i="5"/>
  <c r="AL268" i="5"/>
  <c r="AK268" i="5"/>
  <c r="AJ268" i="5"/>
  <c r="AI268" i="5"/>
  <c r="AH268" i="5"/>
  <c r="AG268" i="5"/>
  <c r="AF268" i="5"/>
  <c r="AP267" i="5"/>
  <c r="AO267" i="5"/>
  <c r="AN267" i="5"/>
  <c r="AM267" i="5"/>
  <c r="AL267" i="5"/>
  <c r="AK267" i="5"/>
  <c r="AJ267" i="5"/>
  <c r="AI267" i="5"/>
  <c r="AH267" i="5"/>
  <c r="AG267" i="5"/>
  <c r="AF267" i="5"/>
  <c r="AP266" i="5"/>
  <c r="AO266" i="5"/>
  <c r="AN266" i="5"/>
  <c r="AM266" i="5"/>
  <c r="AL266" i="5"/>
  <c r="AK266" i="5"/>
  <c r="AJ266" i="5"/>
  <c r="AI266" i="5"/>
  <c r="AH266" i="5"/>
  <c r="AG266" i="5"/>
  <c r="AF266" i="5"/>
  <c r="AP265" i="5"/>
  <c r="AO265" i="5"/>
  <c r="AN265" i="5"/>
  <c r="AM265" i="5"/>
  <c r="AL265" i="5"/>
  <c r="AK265" i="5"/>
  <c r="AJ265" i="5"/>
  <c r="AI265" i="5"/>
  <c r="AH265" i="5"/>
  <c r="AG265" i="5"/>
  <c r="AF265" i="5"/>
  <c r="AP264" i="5"/>
  <c r="AO264" i="5"/>
  <c r="AN264" i="5"/>
  <c r="AM264" i="5"/>
  <c r="AL264" i="5"/>
  <c r="AK264" i="5"/>
  <c r="AJ264" i="5"/>
  <c r="AI264" i="5"/>
  <c r="AH264" i="5"/>
  <c r="AG264" i="5"/>
  <c r="AF264" i="5"/>
  <c r="AP263" i="5"/>
  <c r="AO263" i="5"/>
  <c r="AN263" i="5"/>
  <c r="AM263" i="5"/>
  <c r="AL263" i="5"/>
  <c r="AK263" i="5"/>
  <c r="AJ263" i="5"/>
  <c r="AI263" i="5"/>
  <c r="AH263" i="5"/>
  <c r="AG263" i="5"/>
  <c r="AF263" i="5"/>
  <c r="AP262" i="5"/>
  <c r="AO262" i="5"/>
  <c r="AN262" i="5"/>
  <c r="AM262" i="5"/>
  <c r="AL262" i="5"/>
  <c r="AK262" i="5"/>
  <c r="AJ262" i="5"/>
  <c r="AI262" i="5"/>
  <c r="AH262" i="5"/>
  <c r="AG262" i="5"/>
  <c r="AF262" i="5"/>
  <c r="AP261" i="5"/>
  <c r="AO261" i="5"/>
  <c r="AN261" i="5"/>
  <c r="AM261" i="5"/>
  <c r="AL261" i="5"/>
  <c r="AK261" i="5"/>
  <c r="AJ261" i="5"/>
  <c r="AI261" i="5"/>
  <c r="AH261" i="5"/>
  <c r="AG261" i="5"/>
  <c r="AF261" i="5"/>
  <c r="AP260" i="5"/>
  <c r="AO260" i="5"/>
  <c r="AN260" i="5"/>
  <c r="AM260" i="5"/>
  <c r="AL260" i="5"/>
  <c r="AK260" i="5"/>
  <c r="AJ260" i="5"/>
  <c r="AI260" i="5"/>
  <c r="AH260" i="5"/>
  <c r="AG260" i="5"/>
  <c r="AF260" i="5"/>
  <c r="AP259" i="5"/>
  <c r="AO259" i="5"/>
  <c r="AN259" i="5"/>
  <c r="AM259" i="5"/>
  <c r="AL259" i="5"/>
  <c r="AK259" i="5"/>
  <c r="AJ259" i="5"/>
  <c r="AI259" i="5"/>
  <c r="AH259" i="5"/>
  <c r="AG259" i="5"/>
  <c r="AF259" i="5"/>
  <c r="AP258" i="5"/>
  <c r="AO258" i="5"/>
  <c r="AN258" i="5"/>
  <c r="AM258" i="5"/>
  <c r="AL258" i="5"/>
  <c r="AK258" i="5"/>
  <c r="AJ258" i="5"/>
  <c r="AI258" i="5"/>
  <c r="AH258" i="5"/>
  <c r="AG258" i="5"/>
  <c r="AF258" i="5"/>
  <c r="AP257" i="5"/>
  <c r="AO257" i="5"/>
  <c r="AN257" i="5"/>
  <c r="AM257" i="5"/>
  <c r="AL257" i="5"/>
  <c r="AK257" i="5"/>
  <c r="AJ257" i="5"/>
  <c r="AI257" i="5"/>
  <c r="AH257" i="5"/>
  <c r="AG257" i="5"/>
  <c r="AF257" i="5"/>
  <c r="AP256" i="5"/>
  <c r="AO256" i="5"/>
  <c r="AN256" i="5"/>
  <c r="AM256" i="5"/>
  <c r="AL256" i="5"/>
  <c r="AK256" i="5"/>
  <c r="AJ256" i="5"/>
  <c r="AI256" i="5"/>
  <c r="AH256" i="5"/>
  <c r="AG256" i="5"/>
  <c r="AF256" i="5"/>
  <c r="AP255" i="5"/>
  <c r="AO255" i="5"/>
  <c r="AN255" i="5"/>
  <c r="AM255" i="5"/>
  <c r="AL255" i="5"/>
  <c r="AK255" i="5"/>
  <c r="AJ255" i="5"/>
  <c r="AI255" i="5"/>
  <c r="AH255" i="5"/>
  <c r="AG255" i="5"/>
  <c r="AF255" i="5"/>
  <c r="AP254" i="5"/>
  <c r="AO254" i="5"/>
  <c r="AN254" i="5"/>
  <c r="AM254" i="5"/>
  <c r="AL254" i="5"/>
  <c r="AK254" i="5"/>
  <c r="AJ254" i="5"/>
  <c r="AI254" i="5"/>
  <c r="AH254" i="5"/>
  <c r="AG254" i="5"/>
  <c r="AF254" i="5"/>
  <c r="AP253" i="5"/>
  <c r="AO253" i="5"/>
  <c r="AN253" i="5"/>
  <c r="AM253" i="5"/>
  <c r="AL253" i="5"/>
  <c r="AK253" i="5"/>
  <c r="AJ253" i="5"/>
  <c r="AI253" i="5"/>
  <c r="AH253" i="5"/>
  <c r="AG253" i="5"/>
  <c r="AF253" i="5"/>
  <c r="AP252" i="5"/>
  <c r="AO252" i="5"/>
  <c r="AN252" i="5"/>
  <c r="AM252" i="5"/>
  <c r="AL252" i="5"/>
  <c r="AK252" i="5"/>
  <c r="AJ252" i="5"/>
  <c r="AI252" i="5"/>
  <c r="AH252" i="5"/>
  <c r="AG252" i="5"/>
  <c r="AF252" i="5"/>
  <c r="AP251" i="5"/>
  <c r="AO251" i="5"/>
  <c r="AN251" i="5"/>
  <c r="AM251" i="5"/>
  <c r="AL251" i="5"/>
  <c r="AK251" i="5"/>
  <c r="AJ251" i="5"/>
  <c r="AI251" i="5"/>
  <c r="AH251" i="5"/>
  <c r="AG251" i="5"/>
  <c r="AF251" i="5"/>
  <c r="AP250" i="5"/>
  <c r="AO250" i="5"/>
  <c r="AN250" i="5"/>
  <c r="AM250" i="5"/>
  <c r="AL250" i="5"/>
  <c r="AK250" i="5"/>
  <c r="AJ250" i="5"/>
  <c r="AI250" i="5"/>
  <c r="AH250" i="5"/>
  <c r="AG250" i="5"/>
  <c r="AF250" i="5"/>
  <c r="AP249" i="5"/>
  <c r="AO249" i="5"/>
  <c r="AN249" i="5"/>
  <c r="AM249" i="5"/>
  <c r="AL249" i="5"/>
  <c r="AK249" i="5"/>
  <c r="AJ249" i="5"/>
  <c r="AI249" i="5"/>
  <c r="AH249" i="5"/>
  <c r="AG249" i="5"/>
  <c r="AF249" i="5"/>
  <c r="AP248" i="5"/>
  <c r="AO248" i="5"/>
  <c r="AN248" i="5"/>
  <c r="AM248" i="5"/>
  <c r="AL248" i="5"/>
  <c r="AK248" i="5"/>
  <c r="AJ248" i="5"/>
  <c r="AI248" i="5"/>
  <c r="AH248" i="5"/>
  <c r="AG248" i="5"/>
  <c r="AF248" i="5"/>
  <c r="AP247" i="5"/>
  <c r="AO247" i="5"/>
  <c r="AN247" i="5"/>
  <c r="AM247" i="5"/>
  <c r="AL247" i="5"/>
  <c r="AK247" i="5"/>
  <c r="AJ247" i="5"/>
  <c r="AI247" i="5"/>
  <c r="AH247" i="5"/>
  <c r="AG247" i="5"/>
  <c r="AF247" i="5"/>
  <c r="AP246" i="5"/>
  <c r="AO246" i="5"/>
  <c r="AN246" i="5"/>
  <c r="AM246" i="5"/>
  <c r="AL246" i="5"/>
  <c r="AK246" i="5"/>
  <c r="AJ246" i="5"/>
  <c r="AI246" i="5"/>
  <c r="AH246" i="5"/>
  <c r="AG246" i="5"/>
  <c r="AF246" i="5"/>
  <c r="AP245" i="5"/>
  <c r="AO245" i="5"/>
  <c r="AN245" i="5"/>
  <c r="AM245" i="5"/>
  <c r="AL245" i="5"/>
  <c r="AK245" i="5"/>
  <c r="AJ245" i="5"/>
  <c r="AI245" i="5"/>
  <c r="AH245" i="5"/>
  <c r="AG245" i="5"/>
  <c r="AF245" i="5"/>
  <c r="AP244" i="5"/>
  <c r="AO244" i="5"/>
  <c r="AN244" i="5"/>
  <c r="AM244" i="5"/>
  <c r="AL244" i="5"/>
  <c r="AK244" i="5"/>
  <c r="AJ244" i="5"/>
  <c r="AI244" i="5"/>
  <c r="AH244" i="5"/>
  <c r="AG244" i="5"/>
  <c r="AF244" i="5"/>
  <c r="AP243" i="5"/>
  <c r="AO243" i="5"/>
  <c r="AN243" i="5"/>
  <c r="AM243" i="5"/>
  <c r="AL243" i="5"/>
  <c r="AK243" i="5"/>
  <c r="AJ243" i="5"/>
  <c r="AI243" i="5"/>
  <c r="AH243" i="5"/>
  <c r="AG243" i="5"/>
  <c r="AF243" i="5"/>
  <c r="AP242" i="5"/>
  <c r="AO242" i="5"/>
  <c r="AN242" i="5"/>
  <c r="AM242" i="5"/>
  <c r="AL242" i="5"/>
  <c r="AK242" i="5"/>
  <c r="AJ242" i="5"/>
  <c r="AI242" i="5"/>
  <c r="AH242" i="5"/>
  <c r="AG242" i="5"/>
  <c r="AF242" i="5"/>
  <c r="AP241" i="5"/>
  <c r="AO241" i="5"/>
  <c r="AN241" i="5"/>
  <c r="AM241" i="5"/>
  <c r="AL241" i="5"/>
  <c r="AK241" i="5"/>
  <c r="AJ241" i="5"/>
  <c r="AI241" i="5"/>
  <c r="AH241" i="5"/>
  <c r="AG241" i="5"/>
  <c r="AF241" i="5"/>
  <c r="AP240" i="5"/>
  <c r="AO240" i="5"/>
  <c r="AN240" i="5"/>
  <c r="AM240" i="5"/>
  <c r="AL240" i="5"/>
  <c r="AK240" i="5"/>
  <c r="AJ240" i="5"/>
  <c r="AI240" i="5"/>
  <c r="AH240" i="5"/>
  <c r="AG240" i="5"/>
  <c r="AF240" i="5"/>
  <c r="AP239" i="5"/>
  <c r="AO239" i="5"/>
  <c r="AN239" i="5"/>
  <c r="AM239" i="5"/>
  <c r="AL239" i="5"/>
  <c r="AK239" i="5"/>
  <c r="AJ239" i="5"/>
  <c r="AI239" i="5"/>
  <c r="AH239" i="5"/>
  <c r="AG239" i="5"/>
  <c r="AF239" i="5"/>
  <c r="AP238" i="5"/>
  <c r="AO238" i="5"/>
  <c r="AN238" i="5"/>
  <c r="AM238" i="5"/>
  <c r="AL238" i="5"/>
  <c r="AK238" i="5"/>
  <c r="AJ238" i="5"/>
  <c r="AI238" i="5"/>
  <c r="AH238" i="5"/>
  <c r="AG238" i="5"/>
  <c r="AF238" i="5"/>
  <c r="AP237" i="5"/>
  <c r="AO237" i="5"/>
  <c r="AN237" i="5"/>
  <c r="AM237" i="5"/>
  <c r="AL237" i="5"/>
  <c r="AK237" i="5"/>
  <c r="AJ237" i="5"/>
  <c r="AI237" i="5"/>
  <c r="AH237" i="5"/>
  <c r="AG237" i="5"/>
  <c r="AF237" i="5"/>
  <c r="AP236" i="5"/>
  <c r="AO236" i="5"/>
  <c r="AN236" i="5"/>
  <c r="AM236" i="5"/>
  <c r="AL236" i="5"/>
  <c r="AK236" i="5"/>
  <c r="AJ236" i="5"/>
  <c r="AI236" i="5"/>
  <c r="AH236" i="5"/>
  <c r="AG236" i="5"/>
  <c r="AF236" i="5"/>
  <c r="AP235" i="5"/>
  <c r="AO235" i="5"/>
  <c r="AN235" i="5"/>
  <c r="AM235" i="5"/>
  <c r="AL235" i="5"/>
  <c r="AK235" i="5"/>
  <c r="AJ235" i="5"/>
  <c r="AI235" i="5"/>
  <c r="AH235" i="5"/>
  <c r="AG235" i="5"/>
  <c r="AF235" i="5"/>
  <c r="AP234" i="5"/>
  <c r="AO234" i="5"/>
  <c r="AN234" i="5"/>
  <c r="AM234" i="5"/>
  <c r="AL234" i="5"/>
  <c r="AK234" i="5"/>
  <c r="AJ234" i="5"/>
  <c r="AI234" i="5"/>
  <c r="AH234" i="5"/>
  <c r="AG234" i="5"/>
  <c r="AF234" i="5"/>
  <c r="AP233" i="5"/>
  <c r="AO233" i="5"/>
  <c r="AN233" i="5"/>
  <c r="AM233" i="5"/>
  <c r="AL233" i="5"/>
  <c r="AK233" i="5"/>
  <c r="AJ233" i="5"/>
  <c r="AI233" i="5"/>
  <c r="AH233" i="5"/>
  <c r="AG233" i="5"/>
  <c r="AF233" i="5"/>
  <c r="AP232" i="5"/>
  <c r="AO232" i="5"/>
  <c r="AN232" i="5"/>
  <c r="AM232" i="5"/>
  <c r="AL232" i="5"/>
  <c r="AK232" i="5"/>
  <c r="AJ232" i="5"/>
  <c r="AI232" i="5"/>
  <c r="AH232" i="5"/>
  <c r="AG232" i="5"/>
  <c r="AF232" i="5"/>
  <c r="AP231" i="5"/>
  <c r="AO231" i="5"/>
  <c r="AN231" i="5"/>
  <c r="AM231" i="5"/>
  <c r="AL231" i="5"/>
  <c r="AK231" i="5"/>
  <c r="AJ231" i="5"/>
  <c r="AI231" i="5"/>
  <c r="AH231" i="5"/>
  <c r="AG231" i="5"/>
  <c r="AF231" i="5"/>
  <c r="AP230" i="5"/>
  <c r="AO230" i="5"/>
  <c r="AN230" i="5"/>
  <c r="AM230" i="5"/>
  <c r="AL230" i="5"/>
  <c r="AK230" i="5"/>
  <c r="AJ230" i="5"/>
  <c r="AI230" i="5"/>
  <c r="AH230" i="5"/>
  <c r="AG230" i="5"/>
  <c r="AF230" i="5"/>
  <c r="AP229" i="5"/>
  <c r="AO229" i="5"/>
  <c r="AN229" i="5"/>
  <c r="AM229" i="5"/>
  <c r="AL229" i="5"/>
  <c r="AK229" i="5"/>
  <c r="AJ229" i="5"/>
  <c r="AI229" i="5"/>
  <c r="AH229" i="5"/>
  <c r="AG229" i="5"/>
  <c r="AF229" i="5"/>
  <c r="AP228" i="5"/>
  <c r="AO228" i="5"/>
  <c r="AN228" i="5"/>
  <c r="AM228" i="5"/>
  <c r="AL228" i="5"/>
  <c r="AK228" i="5"/>
  <c r="AJ228" i="5"/>
  <c r="AI228" i="5"/>
  <c r="AH228" i="5"/>
  <c r="AG228" i="5"/>
  <c r="AF228" i="5"/>
  <c r="AP227" i="5"/>
  <c r="AO227" i="5"/>
  <c r="AN227" i="5"/>
  <c r="AM227" i="5"/>
  <c r="AL227" i="5"/>
  <c r="AK227" i="5"/>
  <c r="AJ227" i="5"/>
  <c r="AI227" i="5"/>
  <c r="AH227" i="5"/>
  <c r="AG227" i="5"/>
  <c r="AF227" i="5"/>
  <c r="AP226" i="5"/>
  <c r="AO226" i="5"/>
  <c r="AN226" i="5"/>
  <c r="AM226" i="5"/>
  <c r="AL226" i="5"/>
  <c r="AK226" i="5"/>
  <c r="AJ226" i="5"/>
  <c r="AI226" i="5"/>
  <c r="AH226" i="5"/>
  <c r="AG226" i="5"/>
  <c r="AF226" i="5"/>
  <c r="AP225" i="5"/>
  <c r="AO225" i="5"/>
  <c r="AN225" i="5"/>
  <c r="AM225" i="5"/>
  <c r="AL225" i="5"/>
  <c r="AK225" i="5"/>
  <c r="AJ225" i="5"/>
  <c r="AI225" i="5"/>
  <c r="AH225" i="5"/>
  <c r="AG225" i="5"/>
  <c r="AF225" i="5"/>
  <c r="AP224" i="5"/>
  <c r="AO224" i="5"/>
  <c r="AN224" i="5"/>
  <c r="AM224" i="5"/>
  <c r="AL224" i="5"/>
  <c r="AK224" i="5"/>
  <c r="AJ224" i="5"/>
  <c r="AI224" i="5"/>
  <c r="AH224" i="5"/>
  <c r="AG224" i="5"/>
  <c r="AF224" i="5"/>
  <c r="AP223" i="5"/>
  <c r="AO223" i="5"/>
  <c r="AN223" i="5"/>
  <c r="AM223" i="5"/>
  <c r="AL223" i="5"/>
  <c r="AK223" i="5"/>
  <c r="AJ223" i="5"/>
  <c r="AI223" i="5"/>
  <c r="AH223" i="5"/>
  <c r="AG223" i="5"/>
  <c r="AF223" i="5"/>
  <c r="AP222" i="5"/>
  <c r="AO222" i="5"/>
  <c r="AN222" i="5"/>
  <c r="AM222" i="5"/>
  <c r="AL222" i="5"/>
  <c r="AK222" i="5"/>
  <c r="AJ222" i="5"/>
  <c r="AI222" i="5"/>
  <c r="AH222" i="5"/>
  <c r="AG222" i="5"/>
  <c r="AF222" i="5"/>
  <c r="AP221" i="5"/>
  <c r="AO221" i="5"/>
  <c r="AN221" i="5"/>
  <c r="AM221" i="5"/>
  <c r="AL221" i="5"/>
  <c r="AK221" i="5"/>
  <c r="AJ221" i="5"/>
  <c r="AI221" i="5"/>
  <c r="AH221" i="5"/>
  <c r="AG221" i="5"/>
  <c r="AF221" i="5"/>
  <c r="AP220" i="5"/>
  <c r="AO220" i="5"/>
  <c r="AN220" i="5"/>
  <c r="AM220" i="5"/>
  <c r="AL220" i="5"/>
  <c r="AK220" i="5"/>
  <c r="AJ220" i="5"/>
  <c r="AI220" i="5"/>
  <c r="AH220" i="5"/>
  <c r="AG220" i="5"/>
  <c r="AF220" i="5"/>
  <c r="AP219" i="5"/>
  <c r="AO219" i="5"/>
  <c r="AN219" i="5"/>
  <c r="AM219" i="5"/>
  <c r="AL219" i="5"/>
  <c r="AK219" i="5"/>
  <c r="AJ219" i="5"/>
  <c r="AI219" i="5"/>
  <c r="AH219" i="5"/>
  <c r="AG219" i="5"/>
  <c r="AF219" i="5"/>
  <c r="AP218" i="5"/>
  <c r="AO218" i="5"/>
  <c r="AN218" i="5"/>
  <c r="AM218" i="5"/>
  <c r="AL218" i="5"/>
  <c r="AK218" i="5"/>
  <c r="AJ218" i="5"/>
  <c r="AI218" i="5"/>
  <c r="AH218" i="5"/>
  <c r="AG218" i="5"/>
  <c r="AF218" i="5"/>
  <c r="AP217" i="5"/>
  <c r="AO217" i="5"/>
  <c r="AN217" i="5"/>
  <c r="AM217" i="5"/>
  <c r="AL217" i="5"/>
  <c r="AK217" i="5"/>
  <c r="AJ217" i="5"/>
  <c r="AI217" i="5"/>
  <c r="AH217" i="5"/>
  <c r="AG217" i="5"/>
  <c r="AF217" i="5"/>
  <c r="AP216" i="5"/>
  <c r="AO216" i="5"/>
  <c r="AN216" i="5"/>
  <c r="AM216" i="5"/>
  <c r="AL216" i="5"/>
  <c r="AK216" i="5"/>
  <c r="AJ216" i="5"/>
  <c r="AI216" i="5"/>
  <c r="AH216" i="5"/>
  <c r="AG216" i="5"/>
  <c r="AF216" i="5"/>
  <c r="AP215" i="5"/>
  <c r="AO215" i="5"/>
  <c r="AN215" i="5"/>
  <c r="AM215" i="5"/>
  <c r="AL215" i="5"/>
  <c r="AK215" i="5"/>
  <c r="AJ215" i="5"/>
  <c r="AI215" i="5"/>
  <c r="AH215" i="5"/>
  <c r="AG215" i="5"/>
  <c r="AF215" i="5"/>
  <c r="AP214" i="5"/>
  <c r="AO214" i="5"/>
  <c r="AN214" i="5"/>
  <c r="AM214" i="5"/>
  <c r="AL214" i="5"/>
  <c r="AK214" i="5"/>
  <c r="AJ214" i="5"/>
  <c r="AI214" i="5"/>
  <c r="AH214" i="5"/>
  <c r="AG214" i="5"/>
  <c r="AF214" i="5"/>
  <c r="AP213" i="5"/>
  <c r="AO213" i="5"/>
  <c r="AN213" i="5"/>
  <c r="AM213" i="5"/>
  <c r="AL213" i="5"/>
  <c r="AK213" i="5"/>
  <c r="AJ213" i="5"/>
  <c r="AI213" i="5"/>
  <c r="AH213" i="5"/>
  <c r="AG213" i="5"/>
  <c r="AF213" i="5"/>
  <c r="AP212" i="5"/>
  <c r="AO212" i="5"/>
  <c r="AN212" i="5"/>
  <c r="AM212" i="5"/>
  <c r="AL212" i="5"/>
  <c r="AK212" i="5"/>
  <c r="AJ212" i="5"/>
  <c r="AI212" i="5"/>
  <c r="AH212" i="5"/>
  <c r="AG212" i="5"/>
  <c r="AF212" i="5"/>
  <c r="AP211" i="5"/>
  <c r="AO211" i="5"/>
  <c r="AN211" i="5"/>
  <c r="AM211" i="5"/>
  <c r="AL211" i="5"/>
  <c r="AK211" i="5"/>
  <c r="AJ211" i="5"/>
  <c r="AI211" i="5"/>
  <c r="AH211" i="5"/>
  <c r="AG211" i="5"/>
  <c r="AF211" i="5"/>
  <c r="AP210" i="5"/>
  <c r="AO210" i="5"/>
  <c r="AN210" i="5"/>
  <c r="AM210" i="5"/>
  <c r="AL210" i="5"/>
  <c r="AK210" i="5"/>
  <c r="AJ210" i="5"/>
  <c r="AI210" i="5"/>
  <c r="AH210" i="5"/>
  <c r="AG210" i="5"/>
  <c r="AF210" i="5"/>
  <c r="AP209" i="5"/>
  <c r="AO209" i="5"/>
  <c r="AN209" i="5"/>
  <c r="AM209" i="5"/>
  <c r="AL209" i="5"/>
  <c r="AK209" i="5"/>
  <c r="AJ209" i="5"/>
  <c r="AI209" i="5"/>
  <c r="AH209" i="5"/>
  <c r="AG209" i="5"/>
  <c r="AF209" i="5"/>
  <c r="AP208" i="5"/>
  <c r="AO208" i="5"/>
  <c r="AN208" i="5"/>
  <c r="AM208" i="5"/>
  <c r="AL208" i="5"/>
  <c r="AK208" i="5"/>
  <c r="AJ208" i="5"/>
  <c r="AI208" i="5"/>
  <c r="AH208" i="5"/>
  <c r="AG208" i="5"/>
  <c r="AF208" i="5"/>
  <c r="AP207" i="5"/>
  <c r="AO207" i="5"/>
  <c r="AN207" i="5"/>
  <c r="AM207" i="5"/>
  <c r="AL207" i="5"/>
  <c r="AK207" i="5"/>
  <c r="AJ207" i="5"/>
  <c r="AI207" i="5"/>
  <c r="AH207" i="5"/>
  <c r="AG207" i="5"/>
  <c r="AF207" i="5"/>
  <c r="AP206" i="5"/>
  <c r="AO206" i="5"/>
  <c r="AN206" i="5"/>
  <c r="AM206" i="5"/>
  <c r="AL206" i="5"/>
  <c r="AK206" i="5"/>
  <c r="AJ206" i="5"/>
  <c r="AI206" i="5"/>
  <c r="AH206" i="5"/>
  <c r="AG206" i="5"/>
  <c r="AF206" i="5"/>
  <c r="AP205" i="5"/>
  <c r="AO205" i="5"/>
  <c r="AN205" i="5"/>
  <c r="AM205" i="5"/>
  <c r="AL205" i="5"/>
  <c r="AK205" i="5"/>
  <c r="AJ205" i="5"/>
  <c r="AI205" i="5"/>
  <c r="AH205" i="5"/>
  <c r="AG205" i="5"/>
  <c r="AF205" i="5"/>
  <c r="AP204" i="5"/>
  <c r="AO204" i="5"/>
  <c r="AN204" i="5"/>
  <c r="AM204" i="5"/>
  <c r="AL204" i="5"/>
  <c r="AK204" i="5"/>
  <c r="AJ204" i="5"/>
  <c r="AI204" i="5"/>
  <c r="AH204" i="5"/>
  <c r="AG204" i="5"/>
  <c r="AF204" i="5"/>
  <c r="AP203" i="5"/>
  <c r="AO203" i="5"/>
  <c r="AN203" i="5"/>
  <c r="AM203" i="5"/>
  <c r="AL203" i="5"/>
  <c r="AK203" i="5"/>
  <c r="AJ203" i="5"/>
  <c r="AI203" i="5"/>
  <c r="AH203" i="5"/>
  <c r="AG203" i="5"/>
  <c r="AF203" i="5"/>
  <c r="AP202" i="5"/>
  <c r="AO202" i="5"/>
  <c r="AN202" i="5"/>
  <c r="AM202" i="5"/>
  <c r="AL202" i="5"/>
  <c r="AK202" i="5"/>
  <c r="AJ202" i="5"/>
  <c r="AI202" i="5"/>
  <c r="AH202" i="5"/>
  <c r="AG202" i="5"/>
  <c r="AF202" i="5"/>
  <c r="AP201" i="5"/>
  <c r="AO201" i="5"/>
  <c r="AN201" i="5"/>
  <c r="AM201" i="5"/>
  <c r="AL201" i="5"/>
  <c r="AK201" i="5"/>
  <c r="AJ201" i="5"/>
  <c r="AI201" i="5"/>
  <c r="AH201" i="5"/>
  <c r="AG201" i="5"/>
  <c r="AF201" i="5"/>
  <c r="AP200" i="5"/>
  <c r="AO200" i="5"/>
  <c r="AN200" i="5"/>
  <c r="AM200" i="5"/>
  <c r="AL200" i="5"/>
  <c r="AK200" i="5"/>
  <c r="AJ200" i="5"/>
  <c r="AI200" i="5"/>
  <c r="AH200" i="5"/>
  <c r="AG200" i="5"/>
  <c r="AF200" i="5"/>
  <c r="AP199" i="5"/>
  <c r="AO199" i="5"/>
  <c r="AN199" i="5"/>
  <c r="AM199" i="5"/>
  <c r="AL199" i="5"/>
  <c r="AK199" i="5"/>
  <c r="AJ199" i="5"/>
  <c r="AI199" i="5"/>
  <c r="AH199" i="5"/>
  <c r="AG199" i="5"/>
  <c r="AF199" i="5"/>
  <c r="AP198" i="5"/>
  <c r="AO198" i="5"/>
  <c r="AN198" i="5"/>
  <c r="AM198" i="5"/>
  <c r="AL198" i="5"/>
  <c r="AK198" i="5"/>
  <c r="AJ198" i="5"/>
  <c r="AI198" i="5"/>
  <c r="AH198" i="5"/>
  <c r="AG198" i="5"/>
  <c r="AF198" i="5"/>
  <c r="AP197" i="5"/>
  <c r="AO197" i="5"/>
  <c r="AN197" i="5"/>
  <c r="AM197" i="5"/>
  <c r="AL197" i="5"/>
  <c r="AK197" i="5"/>
  <c r="AJ197" i="5"/>
  <c r="AI197" i="5"/>
  <c r="AH197" i="5"/>
  <c r="AG197" i="5"/>
  <c r="AF197" i="5"/>
  <c r="AP196" i="5"/>
  <c r="AO196" i="5"/>
  <c r="AN196" i="5"/>
  <c r="AM196" i="5"/>
  <c r="AL196" i="5"/>
  <c r="AK196" i="5"/>
  <c r="AJ196" i="5"/>
  <c r="AI196" i="5"/>
  <c r="AH196" i="5"/>
  <c r="AG196" i="5"/>
  <c r="AF196" i="5"/>
  <c r="AP195" i="5"/>
  <c r="AO195" i="5"/>
  <c r="AN195" i="5"/>
  <c r="AM195" i="5"/>
  <c r="AL195" i="5"/>
  <c r="AK195" i="5"/>
  <c r="AJ195" i="5"/>
  <c r="AI195" i="5"/>
  <c r="AH195" i="5"/>
  <c r="AG195" i="5"/>
  <c r="AF195" i="5"/>
  <c r="AP194" i="5"/>
  <c r="AO194" i="5"/>
  <c r="AN194" i="5"/>
  <c r="AM194" i="5"/>
  <c r="AL194" i="5"/>
  <c r="AK194" i="5"/>
  <c r="AJ194" i="5"/>
  <c r="AI194" i="5"/>
  <c r="AH194" i="5"/>
  <c r="AG194" i="5"/>
  <c r="AF194" i="5"/>
  <c r="AP193" i="5"/>
  <c r="AO193" i="5"/>
  <c r="AN193" i="5"/>
  <c r="AM193" i="5"/>
  <c r="AL193" i="5"/>
  <c r="AK193" i="5"/>
  <c r="AJ193" i="5"/>
  <c r="AI193" i="5"/>
  <c r="AH193" i="5"/>
  <c r="AG193" i="5"/>
  <c r="AF193" i="5"/>
  <c r="AP192" i="5"/>
  <c r="AO192" i="5"/>
  <c r="AN192" i="5"/>
  <c r="AM192" i="5"/>
  <c r="AL192" i="5"/>
  <c r="AK192" i="5"/>
  <c r="AJ192" i="5"/>
  <c r="AI192" i="5"/>
  <c r="AH192" i="5"/>
  <c r="AG192" i="5"/>
  <c r="AF192" i="5"/>
  <c r="AP191" i="5"/>
  <c r="AO191" i="5"/>
  <c r="AN191" i="5"/>
  <c r="AM191" i="5"/>
  <c r="AL191" i="5"/>
  <c r="AK191" i="5"/>
  <c r="AJ191" i="5"/>
  <c r="AI191" i="5"/>
  <c r="AH191" i="5"/>
  <c r="AG191" i="5"/>
  <c r="AF191" i="5"/>
  <c r="AP190" i="5"/>
  <c r="AO190" i="5"/>
  <c r="AN190" i="5"/>
  <c r="AM190" i="5"/>
  <c r="AL190" i="5"/>
  <c r="AK190" i="5"/>
  <c r="AJ190" i="5"/>
  <c r="AI190" i="5"/>
  <c r="AH190" i="5"/>
  <c r="AG190" i="5"/>
  <c r="AF190" i="5"/>
  <c r="AP189" i="5"/>
  <c r="AO189" i="5"/>
  <c r="AN189" i="5"/>
  <c r="AM189" i="5"/>
  <c r="AL189" i="5"/>
  <c r="AK189" i="5"/>
  <c r="AJ189" i="5"/>
  <c r="AI189" i="5"/>
  <c r="AH189" i="5"/>
  <c r="AG189" i="5"/>
  <c r="AF189" i="5"/>
  <c r="AP188" i="5"/>
  <c r="AO188" i="5"/>
  <c r="AN188" i="5"/>
  <c r="AM188" i="5"/>
  <c r="AL188" i="5"/>
  <c r="AK188" i="5"/>
  <c r="AJ188" i="5"/>
  <c r="AI188" i="5"/>
  <c r="AH188" i="5"/>
  <c r="AG188" i="5"/>
  <c r="AF188" i="5"/>
  <c r="AP187" i="5"/>
  <c r="AO187" i="5"/>
  <c r="AN187" i="5"/>
  <c r="AM187" i="5"/>
  <c r="AL187" i="5"/>
  <c r="AK187" i="5"/>
  <c r="AJ187" i="5"/>
  <c r="AI187" i="5"/>
  <c r="AH187" i="5"/>
  <c r="AG187" i="5"/>
  <c r="AF187" i="5"/>
  <c r="AP186" i="5"/>
  <c r="AO186" i="5"/>
  <c r="AN186" i="5"/>
  <c r="AM186" i="5"/>
  <c r="AL186" i="5"/>
  <c r="AK186" i="5"/>
  <c r="AJ186" i="5"/>
  <c r="AI186" i="5"/>
  <c r="AH186" i="5"/>
  <c r="AG186" i="5"/>
  <c r="AF186" i="5"/>
  <c r="AP185" i="5"/>
  <c r="AO185" i="5"/>
  <c r="AN185" i="5"/>
  <c r="AM185" i="5"/>
  <c r="AL185" i="5"/>
  <c r="AK185" i="5"/>
  <c r="AJ185" i="5"/>
  <c r="AI185" i="5"/>
  <c r="AH185" i="5"/>
  <c r="AG185" i="5"/>
  <c r="AF185" i="5"/>
  <c r="AP184" i="5"/>
  <c r="AO184" i="5"/>
  <c r="AN184" i="5"/>
  <c r="AM184" i="5"/>
  <c r="AL184" i="5"/>
  <c r="AK184" i="5"/>
  <c r="AJ184" i="5"/>
  <c r="AI184" i="5"/>
  <c r="AH184" i="5"/>
  <c r="AG184" i="5"/>
  <c r="AF184" i="5"/>
  <c r="AP183" i="5"/>
  <c r="AO183" i="5"/>
  <c r="AN183" i="5"/>
  <c r="AM183" i="5"/>
  <c r="AL183" i="5"/>
  <c r="AK183" i="5"/>
  <c r="AJ183" i="5"/>
  <c r="AI183" i="5"/>
  <c r="AH183" i="5"/>
  <c r="AG183" i="5"/>
  <c r="AF183" i="5"/>
  <c r="AP182" i="5"/>
  <c r="AO182" i="5"/>
  <c r="AN182" i="5"/>
  <c r="AM182" i="5"/>
  <c r="AL182" i="5"/>
  <c r="AK182" i="5"/>
  <c r="AJ182" i="5"/>
  <c r="AI182" i="5"/>
  <c r="AH182" i="5"/>
  <c r="AG182" i="5"/>
  <c r="AF182" i="5"/>
  <c r="AP181" i="5"/>
  <c r="AO181" i="5"/>
  <c r="AN181" i="5"/>
  <c r="AM181" i="5"/>
  <c r="AL181" i="5"/>
  <c r="AK181" i="5"/>
  <c r="AJ181" i="5"/>
  <c r="AI181" i="5"/>
  <c r="AH181" i="5"/>
  <c r="AG181" i="5"/>
  <c r="AF181" i="5"/>
  <c r="AP180" i="5"/>
  <c r="AO180" i="5"/>
  <c r="AN180" i="5"/>
  <c r="AM180" i="5"/>
  <c r="AL180" i="5"/>
  <c r="AK180" i="5"/>
  <c r="AJ180" i="5"/>
  <c r="AI180" i="5"/>
  <c r="AH180" i="5"/>
  <c r="AG180" i="5"/>
  <c r="AF180" i="5"/>
  <c r="AP179" i="5"/>
  <c r="AO179" i="5"/>
  <c r="AN179" i="5"/>
  <c r="AM179" i="5"/>
  <c r="AL179" i="5"/>
  <c r="AK179" i="5"/>
  <c r="AJ179" i="5"/>
  <c r="AI179" i="5"/>
  <c r="AH179" i="5"/>
  <c r="AG179" i="5"/>
  <c r="AF179" i="5"/>
  <c r="AP178" i="5"/>
  <c r="AO178" i="5"/>
  <c r="AN178" i="5"/>
  <c r="AM178" i="5"/>
  <c r="AL178" i="5"/>
  <c r="AK178" i="5"/>
  <c r="AJ178" i="5"/>
  <c r="AI178" i="5"/>
  <c r="AH178" i="5"/>
  <c r="AG178" i="5"/>
  <c r="AF178" i="5"/>
  <c r="AP177" i="5"/>
  <c r="AO177" i="5"/>
  <c r="AN177" i="5"/>
  <c r="AM177" i="5"/>
  <c r="AL177" i="5"/>
  <c r="AK177" i="5"/>
  <c r="AJ177" i="5"/>
  <c r="AI177" i="5"/>
  <c r="AH177" i="5"/>
  <c r="AG177" i="5"/>
  <c r="AF177" i="5"/>
  <c r="AP176" i="5"/>
  <c r="AO176" i="5"/>
  <c r="AN176" i="5"/>
  <c r="AM176" i="5"/>
  <c r="AL176" i="5"/>
  <c r="AK176" i="5"/>
  <c r="AJ176" i="5"/>
  <c r="AI176" i="5"/>
  <c r="AH176" i="5"/>
  <c r="AG176" i="5"/>
  <c r="AF176" i="5"/>
  <c r="AP175" i="5"/>
  <c r="AO175" i="5"/>
  <c r="AN175" i="5"/>
  <c r="AM175" i="5"/>
  <c r="AL175" i="5"/>
  <c r="AK175" i="5"/>
  <c r="AJ175" i="5"/>
  <c r="AI175" i="5"/>
  <c r="AH175" i="5"/>
  <c r="AG175" i="5"/>
  <c r="AF175" i="5"/>
  <c r="AP174" i="5"/>
  <c r="AO174" i="5"/>
  <c r="AN174" i="5"/>
  <c r="AM174" i="5"/>
  <c r="AL174" i="5"/>
  <c r="AK174" i="5"/>
  <c r="AJ174" i="5"/>
  <c r="AI174" i="5"/>
  <c r="AH174" i="5"/>
  <c r="AG174" i="5"/>
  <c r="AF174" i="5"/>
  <c r="AP173" i="5"/>
  <c r="AO173" i="5"/>
  <c r="AN173" i="5"/>
  <c r="AM173" i="5"/>
  <c r="AL173" i="5"/>
  <c r="AK173" i="5"/>
  <c r="AJ173" i="5"/>
  <c r="AI173" i="5"/>
  <c r="AH173" i="5"/>
  <c r="AG173" i="5"/>
  <c r="AF173" i="5"/>
  <c r="AP172" i="5"/>
  <c r="AO172" i="5"/>
  <c r="AN172" i="5"/>
  <c r="AM172" i="5"/>
  <c r="AL172" i="5"/>
  <c r="AK172" i="5"/>
  <c r="AJ172" i="5"/>
  <c r="AI172" i="5"/>
  <c r="AH172" i="5"/>
  <c r="AG172" i="5"/>
  <c r="AF172" i="5"/>
  <c r="AP171" i="5"/>
  <c r="AO171" i="5"/>
  <c r="AN171" i="5"/>
  <c r="AM171" i="5"/>
  <c r="AL171" i="5"/>
  <c r="AK171" i="5"/>
  <c r="AJ171" i="5"/>
  <c r="AI171" i="5"/>
  <c r="AH171" i="5"/>
  <c r="AG171" i="5"/>
  <c r="AF171" i="5"/>
  <c r="AP170" i="5"/>
  <c r="AO170" i="5"/>
  <c r="AN170" i="5"/>
  <c r="AM170" i="5"/>
  <c r="AL170" i="5"/>
  <c r="AK170" i="5"/>
  <c r="AJ170" i="5"/>
  <c r="AI170" i="5"/>
  <c r="AH170" i="5"/>
  <c r="AG170" i="5"/>
  <c r="AF170" i="5"/>
  <c r="AP169" i="5"/>
  <c r="AO169" i="5"/>
  <c r="AN169" i="5"/>
  <c r="AM169" i="5"/>
  <c r="AL169" i="5"/>
  <c r="AK169" i="5"/>
  <c r="AJ169" i="5"/>
  <c r="AI169" i="5"/>
  <c r="AH169" i="5"/>
  <c r="AG169" i="5"/>
  <c r="AF169" i="5"/>
  <c r="AP168" i="5"/>
  <c r="AO168" i="5"/>
  <c r="AN168" i="5"/>
  <c r="AM168" i="5"/>
  <c r="AL168" i="5"/>
  <c r="AK168" i="5"/>
  <c r="AJ168" i="5"/>
  <c r="AI168" i="5"/>
  <c r="AH168" i="5"/>
  <c r="AG168" i="5"/>
  <c r="AF168" i="5"/>
  <c r="AP167" i="5"/>
  <c r="AO167" i="5"/>
  <c r="AN167" i="5"/>
  <c r="AM167" i="5"/>
  <c r="AL167" i="5"/>
  <c r="AK167" i="5"/>
  <c r="AJ167" i="5"/>
  <c r="AI167" i="5"/>
  <c r="AH167" i="5"/>
  <c r="AG167" i="5"/>
  <c r="AF167" i="5"/>
  <c r="AP166" i="5"/>
  <c r="AO166" i="5"/>
  <c r="AN166" i="5"/>
  <c r="AM166" i="5"/>
  <c r="AL166" i="5"/>
  <c r="AK166" i="5"/>
  <c r="AJ166" i="5"/>
  <c r="AI166" i="5"/>
  <c r="AH166" i="5"/>
  <c r="AG166" i="5"/>
  <c r="AF166" i="5"/>
  <c r="AP165" i="5"/>
  <c r="AO165" i="5"/>
  <c r="AN165" i="5"/>
  <c r="AM165" i="5"/>
  <c r="AL165" i="5"/>
  <c r="AK165" i="5"/>
  <c r="AJ165" i="5"/>
  <c r="AI165" i="5"/>
  <c r="AH165" i="5"/>
  <c r="AG165" i="5"/>
  <c r="AF165" i="5"/>
  <c r="AP164" i="5"/>
  <c r="AO164" i="5"/>
  <c r="AN164" i="5"/>
  <c r="AM164" i="5"/>
  <c r="AL164" i="5"/>
  <c r="AK164" i="5"/>
  <c r="AJ164" i="5"/>
  <c r="AI164" i="5"/>
  <c r="AH164" i="5"/>
  <c r="AG164" i="5"/>
  <c r="AF164" i="5"/>
  <c r="AP163" i="5"/>
  <c r="AO163" i="5"/>
  <c r="AN163" i="5"/>
  <c r="AM163" i="5"/>
  <c r="AL163" i="5"/>
  <c r="AK163" i="5"/>
  <c r="AJ163" i="5"/>
  <c r="AI163" i="5"/>
  <c r="AH163" i="5"/>
  <c r="AG163" i="5"/>
  <c r="AF163" i="5"/>
  <c r="AP162" i="5"/>
  <c r="AO162" i="5"/>
  <c r="AN162" i="5"/>
  <c r="AM162" i="5"/>
  <c r="AL162" i="5"/>
  <c r="AK162" i="5"/>
  <c r="AJ162" i="5"/>
  <c r="AI162" i="5"/>
  <c r="AH162" i="5"/>
  <c r="AG162" i="5"/>
  <c r="AF162" i="5"/>
  <c r="AP161" i="5"/>
  <c r="AO161" i="5"/>
  <c r="AN161" i="5"/>
  <c r="AM161" i="5"/>
  <c r="AL161" i="5"/>
  <c r="AK161" i="5"/>
  <c r="AJ161" i="5"/>
  <c r="AI161" i="5"/>
  <c r="AH161" i="5"/>
  <c r="AG161" i="5"/>
  <c r="AF161" i="5"/>
  <c r="AP160" i="5"/>
  <c r="AO160" i="5"/>
  <c r="AN160" i="5"/>
  <c r="AM160" i="5"/>
  <c r="AL160" i="5"/>
  <c r="AK160" i="5"/>
  <c r="AJ160" i="5"/>
  <c r="AI160" i="5"/>
  <c r="AH160" i="5"/>
  <c r="AG160" i="5"/>
  <c r="AF160" i="5"/>
  <c r="AP159" i="5"/>
  <c r="AO159" i="5"/>
  <c r="AN159" i="5"/>
  <c r="AM159" i="5"/>
  <c r="AL159" i="5"/>
  <c r="AK159" i="5"/>
  <c r="AJ159" i="5"/>
  <c r="AI159" i="5"/>
  <c r="AH159" i="5"/>
  <c r="AG159" i="5"/>
  <c r="AF159" i="5"/>
  <c r="AP158" i="5"/>
  <c r="AO158" i="5"/>
  <c r="AN158" i="5"/>
  <c r="AM158" i="5"/>
  <c r="AL158" i="5"/>
  <c r="AK158" i="5"/>
  <c r="AJ158" i="5"/>
  <c r="AI158" i="5"/>
  <c r="AH158" i="5"/>
  <c r="AG158" i="5"/>
  <c r="AF158" i="5"/>
  <c r="AP157" i="5"/>
  <c r="AO157" i="5"/>
  <c r="AN157" i="5"/>
  <c r="AM157" i="5"/>
  <c r="AL157" i="5"/>
  <c r="AK157" i="5"/>
  <c r="AJ157" i="5"/>
  <c r="AI157" i="5"/>
  <c r="AH157" i="5"/>
  <c r="AG157" i="5"/>
  <c r="AF157" i="5"/>
  <c r="AP156" i="5"/>
  <c r="AO156" i="5"/>
  <c r="AN156" i="5"/>
  <c r="AM156" i="5"/>
  <c r="AL156" i="5"/>
  <c r="AK156" i="5"/>
  <c r="AJ156" i="5"/>
  <c r="AI156" i="5"/>
  <c r="AH156" i="5"/>
  <c r="AG156" i="5"/>
  <c r="AF156" i="5"/>
  <c r="AP155" i="5"/>
  <c r="AO155" i="5"/>
  <c r="AN155" i="5"/>
  <c r="AM155" i="5"/>
  <c r="AL155" i="5"/>
  <c r="AK155" i="5"/>
  <c r="AJ155" i="5"/>
  <c r="AI155" i="5"/>
  <c r="AH155" i="5"/>
  <c r="AG155" i="5"/>
  <c r="AF155" i="5"/>
  <c r="AP154" i="5"/>
  <c r="AO154" i="5"/>
  <c r="AN154" i="5"/>
  <c r="AM154" i="5"/>
  <c r="AL154" i="5"/>
  <c r="AK154" i="5"/>
  <c r="AJ154" i="5"/>
  <c r="AI154" i="5"/>
  <c r="AH154" i="5"/>
  <c r="AG154" i="5"/>
  <c r="AF154" i="5"/>
  <c r="AP153" i="5"/>
  <c r="AO153" i="5"/>
  <c r="AN153" i="5"/>
  <c r="AM153" i="5"/>
  <c r="AL153" i="5"/>
  <c r="AK153" i="5"/>
  <c r="AJ153" i="5"/>
  <c r="AI153" i="5"/>
  <c r="AH153" i="5"/>
  <c r="AG153" i="5"/>
  <c r="AF153" i="5"/>
  <c r="AP152" i="5"/>
  <c r="AO152" i="5"/>
  <c r="AN152" i="5"/>
  <c r="AM152" i="5"/>
  <c r="AL152" i="5"/>
  <c r="AK152" i="5"/>
  <c r="AJ152" i="5"/>
  <c r="AI152" i="5"/>
  <c r="AH152" i="5"/>
  <c r="AG152" i="5"/>
  <c r="AF152" i="5"/>
  <c r="AP151" i="5"/>
  <c r="AO151" i="5"/>
  <c r="AN151" i="5"/>
  <c r="AM151" i="5"/>
  <c r="AL151" i="5"/>
  <c r="AK151" i="5"/>
  <c r="AJ151" i="5"/>
  <c r="AI151" i="5"/>
  <c r="AH151" i="5"/>
  <c r="AG151" i="5"/>
  <c r="AF151" i="5"/>
  <c r="AP150" i="5"/>
  <c r="AO150" i="5"/>
  <c r="AN150" i="5"/>
  <c r="AM150" i="5"/>
  <c r="AL150" i="5"/>
  <c r="AK150" i="5"/>
  <c r="AJ150" i="5"/>
  <c r="AI150" i="5"/>
  <c r="AH150" i="5"/>
  <c r="AG150" i="5"/>
  <c r="AF150" i="5"/>
  <c r="AP149" i="5"/>
  <c r="AO149" i="5"/>
  <c r="AN149" i="5"/>
  <c r="AM149" i="5"/>
  <c r="AL149" i="5"/>
  <c r="AK149" i="5"/>
  <c r="AJ149" i="5"/>
  <c r="AI149" i="5"/>
  <c r="AH149" i="5"/>
  <c r="AG149" i="5"/>
  <c r="AF149" i="5"/>
  <c r="AP148" i="5"/>
  <c r="AO148" i="5"/>
  <c r="AN148" i="5"/>
  <c r="AM148" i="5"/>
  <c r="AL148" i="5"/>
  <c r="AK148" i="5"/>
  <c r="AJ148" i="5"/>
  <c r="AI148" i="5"/>
  <c r="AH148" i="5"/>
  <c r="AG148" i="5"/>
  <c r="AF148" i="5"/>
  <c r="AP147" i="5"/>
  <c r="AO147" i="5"/>
  <c r="AN147" i="5"/>
  <c r="AM147" i="5"/>
  <c r="AL147" i="5"/>
  <c r="AK147" i="5"/>
  <c r="AJ147" i="5"/>
  <c r="AI147" i="5"/>
  <c r="AH147" i="5"/>
  <c r="AG147" i="5"/>
  <c r="AF147" i="5"/>
  <c r="AP146" i="5"/>
  <c r="AO146" i="5"/>
  <c r="AN146" i="5"/>
  <c r="AM146" i="5"/>
  <c r="AL146" i="5"/>
  <c r="AK146" i="5"/>
  <c r="AJ146" i="5"/>
  <c r="AI146" i="5"/>
  <c r="AH146" i="5"/>
  <c r="AG146" i="5"/>
  <c r="AF146" i="5"/>
  <c r="AP145" i="5"/>
  <c r="AO145" i="5"/>
  <c r="AN145" i="5"/>
  <c r="AM145" i="5"/>
  <c r="AL145" i="5"/>
  <c r="AK145" i="5"/>
  <c r="AJ145" i="5"/>
  <c r="AI145" i="5"/>
  <c r="AH145" i="5"/>
  <c r="AG145" i="5"/>
  <c r="AF145" i="5"/>
  <c r="AP144" i="5"/>
  <c r="AO144" i="5"/>
  <c r="AN144" i="5"/>
  <c r="AM144" i="5"/>
  <c r="AL144" i="5"/>
  <c r="AK144" i="5"/>
  <c r="AJ144" i="5"/>
  <c r="AI144" i="5"/>
  <c r="AH144" i="5"/>
  <c r="AG144" i="5"/>
  <c r="AF144" i="5"/>
  <c r="AP143" i="5"/>
  <c r="AO143" i="5"/>
  <c r="AN143" i="5"/>
  <c r="AM143" i="5"/>
  <c r="AL143" i="5"/>
  <c r="AK143" i="5"/>
  <c r="AJ143" i="5"/>
  <c r="AI143" i="5"/>
  <c r="AH143" i="5"/>
  <c r="AG143" i="5"/>
  <c r="AF143" i="5"/>
  <c r="AP142" i="5"/>
  <c r="AO142" i="5"/>
  <c r="AN142" i="5"/>
  <c r="AM142" i="5"/>
  <c r="AL142" i="5"/>
  <c r="AK142" i="5"/>
  <c r="AJ142" i="5"/>
  <c r="AI142" i="5"/>
  <c r="AH142" i="5"/>
  <c r="AG142" i="5"/>
  <c r="AF142" i="5"/>
  <c r="AP141" i="5"/>
  <c r="AO141" i="5"/>
  <c r="AN141" i="5"/>
  <c r="AM141" i="5"/>
  <c r="AL141" i="5"/>
  <c r="AK141" i="5"/>
  <c r="AJ141" i="5"/>
  <c r="AI141" i="5"/>
  <c r="AH141" i="5"/>
  <c r="AG141" i="5"/>
  <c r="AF141" i="5"/>
  <c r="AP140" i="5"/>
  <c r="AO140" i="5"/>
  <c r="AN140" i="5"/>
  <c r="AM140" i="5"/>
  <c r="AL140" i="5"/>
  <c r="AK140" i="5"/>
  <c r="AJ140" i="5"/>
  <c r="AI140" i="5"/>
  <c r="AH140" i="5"/>
  <c r="AG140" i="5"/>
  <c r="AF140" i="5"/>
  <c r="AP139" i="5"/>
  <c r="AO139" i="5"/>
  <c r="AN139" i="5"/>
  <c r="AM139" i="5"/>
  <c r="AL139" i="5"/>
  <c r="AK139" i="5"/>
  <c r="AJ139" i="5"/>
  <c r="AI139" i="5"/>
  <c r="AH139" i="5"/>
  <c r="AG139" i="5"/>
  <c r="AF139" i="5"/>
  <c r="AP138" i="5"/>
  <c r="AO138" i="5"/>
  <c r="AN138" i="5"/>
  <c r="AM138" i="5"/>
  <c r="AL138" i="5"/>
  <c r="AK138" i="5"/>
  <c r="AJ138" i="5"/>
  <c r="AI138" i="5"/>
  <c r="AH138" i="5"/>
  <c r="AG138" i="5"/>
  <c r="AF138" i="5"/>
  <c r="AP137" i="5"/>
  <c r="AO137" i="5"/>
  <c r="AN137" i="5"/>
  <c r="AM137" i="5"/>
  <c r="AL137" i="5"/>
  <c r="AK137" i="5"/>
  <c r="AJ137" i="5"/>
  <c r="AI137" i="5"/>
  <c r="AH137" i="5"/>
  <c r="AG137" i="5"/>
  <c r="AF137" i="5"/>
  <c r="AP136" i="5"/>
  <c r="AO136" i="5"/>
  <c r="AN136" i="5"/>
  <c r="AM136" i="5"/>
  <c r="AL136" i="5"/>
  <c r="AK136" i="5"/>
  <c r="AJ136" i="5"/>
  <c r="AI136" i="5"/>
  <c r="AH136" i="5"/>
  <c r="AG136" i="5"/>
  <c r="AF136" i="5"/>
  <c r="AP135" i="5"/>
  <c r="AO135" i="5"/>
  <c r="AN135" i="5"/>
  <c r="AM135" i="5"/>
  <c r="AL135" i="5"/>
  <c r="AK135" i="5"/>
  <c r="AJ135" i="5"/>
  <c r="AI135" i="5"/>
  <c r="AH135" i="5"/>
  <c r="AG135" i="5"/>
  <c r="AF135" i="5"/>
  <c r="AP134" i="5"/>
  <c r="AO134" i="5"/>
  <c r="AN134" i="5"/>
  <c r="AM134" i="5"/>
  <c r="AL134" i="5"/>
  <c r="AK134" i="5"/>
  <c r="AJ134" i="5"/>
  <c r="AI134" i="5"/>
  <c r="AH134" i="5"/>
  <c r="AG134" i="5"/>
  <c r="AF134" i="5"/>
  <c r="AP133" i="5"/>
  <c r="AO133" i="5"/>
  <c r="AN133" i="5"/>
  <c r="AM133" i="5"/>
  <c r="AL133" i="5"/>
  <c r="AK133" i="5"/>
  <c r="AJ133" i="5"/>
  <c r="AI133" i="5"/>
  <c r="AH133" i="5"/>
  <c r="AG133" i="5"/>
  <c r="AF133" i="5"/>
  <c r="AP132" i="5"/>
  <c r="AO132" i="5"/>
  <c r="AN132" i="5"/>
  <c r="AM132" i="5"/>
  <c r="AL132" i="5"/>
  <c r="AK132" i="5"/>
  <c r="AJ132" i="5"/>
  <c r="AI132" i="5"/>
  <c r="AH132" i="5"/>
  <c r="AG132" i="5"/>
  <c r="AF132" i="5"/>
  <c r="AP131" i="5"/>
  <c r="AO131" i="5"/>
  <c r="AN131" i="5"/>
  <c r="AM131" i="5"/>
  <c r="AL131" i="5"/>
  <c r="AK131" i="5"/>
  <c r="AJ131" i="5"/>
  <c r="AI131" i="5"/>
  <c r="AH131" i="5"/>
  <c r="AG131" i="5"/>
  <c r="AF131" i="5"/>
  <c r="AP130" i="5"/>
  <c r="AO130" i="5"/>
  <c r="AN130" i="5"/>
  <c r="AM130" i="5"/>
  <c r="AL130" i="5"/>
  <c r="AK130" i="5"/>
  <c r="AJ130" i="5"/>
  <c r="AI130" i="5"/>
  <c r="AH130" i="5"/>
  <c r="AG130" i="5"/>
  <c r="AF130" i="5"/>
  <c r="AP129" i="5"/>
  <c r="AO129" i="5"/>
  <c r="AN129" i="5"/>
  <c r="AM129" i="5"/>
  <c r="AL129" i="5"/>
  <c r="AK129" i="5"/>
  <c r="AJ129" i="5"/>
  <c r="AI129" i="5"/>
  <c r="AH129" i="5"/>
  <c r="AG129" i="5"/>
  <c r="AF129" i="5"/>
  <c r="AP128" i="5"/>
  <c r="AO128" i="5"/>
  <c r="AN128" i="5"/>
  <c r="AM128" i="5"/>
  <c r="AL128" i="5"/>
  <c r="AK128" i="5"/>
  <c r="AJ128" i="5"/>
  <c r="AI128" i="5"/>
  <c r="AH128" i="5"/>
  <c r="AG128" i="5"/>
  <c r="AF128" i="5"/>
  <c r="AP127" i="5"/>
  <c r="AO127" i="5"/>
  <c r="AN127" i="5"/>
  <c r="AM127" i="5"/>
  <c r="AL127" i="5"/>
  <c r="AK127" i="5"/>
  <c r="AJ127" i="5"/>
  <c r="AI127" i="5"/>
  <c r="AH127" i="5"/>
  <c r="AG127" i="5"/>
  <c r="AF127" i="5"/>
  <c r="AP126" i="5"/>
  <c r="AO126" i="5"/>
  <c r="AN126" i="5"/>
  <c r="AM126" i="5"/>
  <c r="AL126" i="5"/>
  <c r="AK126" i="5"/>
  <c r="AJ126" i="5"/>
  <c r="AI126" i="5"/>
  <c r="AH126" i="5"/>
  <c r="AG126" i="5"/>
  <c r="AF126" i="5"/>
  <c r="AP125" i="5"/>
  <c r="AO125" i="5"/>
  <c r="AN125" i="5"/>
  <c r="AM125" i="5"/>
  <c r="AL125" i="5"/>
  <c r="AK125" i="5"/>
  <c r="AJ125" i="5"/>
  <c r="AI125" i="5"/>
  <c r="AH125" i="5"/>
  <c r="AG125" i="5"/>
  <c r="AF125" i="5"/>
  <c r="AP124" i="5"/>
  <c r="AO124" i="5"/>
  <c r="AN124" i="5"/>
  <c r="AM124" i="5"/>
  <c r="AL124" i="5"/>
  <c r="AK124" i="5"/>
  <c r="AJ124" i="5"/>
  <c r="AI124" i="5"/>
  <c r="AH124" i="5"/>
  <c r="AG124" i="5"/>
  <c r="AF124" i="5"/>
  <c r="AP123" i="5"/>
  <c r="AO123" i="5"/>
  <c r="AN123" i="5"/>
  <c r="AM123" i="5"/>
  <c r="AL123" i="5"/>
  <c r="AK123" i="5"/>
  <c r="AJ123" i="5"/>
  <c r="AI123" i="5"/>
  <c r="AH123" i="5"/>
  <c r="AG123" i="5"/>
  <c r="AF123" i="5"/>
  <c r="AP122" i="5"/>
  <c r="AO122" i="5"/>
  <c r="AN122" i="5"/>
  <c r="AM122" i="5"/>
  <c r="AL122" i="5"/>
  <c r="AK122" i="5"/>
  <c r="AJ122" i="5"/>
  <c r="AI122" i="5"/>
  <c r="AH122" i="5"/>
  <c r="AG122" i="5"/>
  <c r="AF122" i="5"/>
  <c r="AP121" i="5"/>
  <c r="AO121" i="5"/>
  <c r="AN121" i="5"/>
  <c r="AM121" i="5"/>
  <c r="AL121" i="5"/>
  <c r="AK121" i="5"/>
  <c r="AJ121" i="5"/>
  <c r="AI121" i="5"/>
  <c r="AH121" i="5"/>
  <c r="AG121" i="5"/>
  <c r="AF121" i="5"/>
  <c r="AP120" i="5"/>
  <c r="AO120" i="5"/>
  <c r="AN120" i="5"/>
  <c r="AM120" i="5"/>
  <c r="AL120" i="5"/>
  <c r="AK120" i="5"/>
  <c r="AJ120" i="5"/>
  <c r="AI120" i="5"/>
  <c r="AH120" i="5"/>
  <c r="AG120" i="5"/>
  <c r="AF120" i="5"/>
  <c r="AP119" i="5"/>
  <c r="AO119" i="5"/>
  <c r="AN119" i="5"/>
  <c r="AM119" i="5"/>
  <c r="AL119" i="5"/>
  <c r="AK119" i="5"/>
  <c r="AJ119" i="5"/>
  <c r="AI119" i="5"/>
  <c r="AH119" i="5"/>
  <c r="AG119" i="5"/>
  <c r="AF119" i="5"/>
  <c r="AP118" i="5"/>
  <c r="AO118" i="5"/>
  <c r="AN118" i="5"/>
  <c r="AM118" i="5"/>
  <c r="AL118" i="5"/>
  <c r="AK118" i="5"/>
  <c r="AJ118" i="5"/>
  <c r="AI118" i="5"/>
  <c r="AH118" i="5"/>
  <c r="AG118" i="5"/>
  <c r="AF118" i="5"/>
  <c r="AP117" i="5"/>
  <c r="AO117" i="5"/>
  <c r="AN117" i="5"/>
  <c r="AM117" i="5"/>
  <c r="AL117" i="5"/>
  <c r="AK117" i="5"/>
  <c r="AJ117" i="5"/>
  <c r="AI117" i="5"/>
  <c r="AH117" i="5"/>
  <c r="AG117" i="5"/>
  <c r="AF117" i="5"/>
  <c r="AP116" i="5"/>
  <c r="AO116" i="5"/>
  <c r="AN116" i="5"/>
  <c r="AM116" i="5"/>
  <c r="AL116" i="5"/>
  <c r="AK116" i="5"/>
  <c r="AJ116" i="5"/>
  <c r="AI116" i="5"/>
  <c r="AH116" i="5"/>
  <c r="AG116" i="5"/>
  <c r="AF116" i="5"/>
  <c r="AP115" i="5"/>
  <c r="AO115" i="5"/>
  <c r="AN115" i="5"/>
  <c r="AM115" i="5"/>
  <c r="AL115" i="5"/>
  <c r="AK115" i="5"/>
  <c r="AJ115" i="5"/>
  <c r="AI115" i="5"/>
  <c r="AH115" i="5"/>
  <c r="AG115" i="5"/>
  <c r="AF115" i="5"/>
  <c r="AP114" i="5"/>
  <c r="AO114" i="5"/>
  <c r="AN114" i="5"/>
  <c r="AM114" i="5"/>
  <c r="AL114" i="5"/>
  <c r="AK114" i="5"/>
  <c r="AJ114" i="5"/>
  <c r="AI114" i="5"/>
  <c r="AH114" i="5"/>
  <c r="AG114" i="5"/>
  <c r="AF114" i="5"/>
  <c r="AP113" i="5"/>
  <c r="AO113" i="5"/>
  <c r="AN113" i="5"/>
  <c r="AM113" i="5"/>
  <c r="AL113" i="5"/>
  <c r="AK113" i="5"/>
  <c r="AJ113" i="5"/>
  <c r="AI113" i="5"/>
  <c r="AH113" i="5"/>
  <c r="AG113" i="5"/>
  <c r="AF113" i="5"/>
  <c r="AP112" i="5"/>
  <c r="AO112" i="5"/>
  <c r="AN112" i="5"/>
  <c r="AM112" i="5"/>
  <c r="AL112" i="5"/>
  <c r="AK112" i="5"/>
  <c r="AJ112" i="5"/>
  <c r="AI112" i="5"/>
  <c r="AH112" i="5"/>
  <c r="AG112" i="5"/>
  <c r="AF112" i="5"/>
  <c r="AP111" i="5"/>
  <c r="AO111" i="5"/>
  <c r="AN111" i="5"/>
  <c r="AM111" i="5"/>
  <c r="AL111" i="5"/>
  <c r="AK111" i="5"/>
  <c r="AJ111" i="5"/>
  <c r="AI111" i="5"/>
  <c r="AH111" i="5"/>
  <c r="AG111" i="5"/>
  <c r="AF111" i="5"/>
  <c r="AP110" i="5"/>
  <c r="AO110" i="5"/>
  <c r="AN110" i="5"/>
  <c r="AM110" i="5"/>
  <c r="AL110" i="5"/>
  <c r="AK110" i="5"/>
  <c r="AJ110" i="5"/>
  <c r="AI110" i="5"/>
  <c r="AH110" i="5"/>
  <c r="AG110" i="5"/>
  <c r="AF110" i="5"/>
  <c r="AP109" i="5"/>
  <c r="AO109" i="5"/>
  <c r="AN109" i="5"/>
  <c r="AM109" i="5"/>
  <c r="AL109" i="5"/>
  <c r="AK109" i="5"/>
  <c r="AJ109" i="5"/>
  <c r="AI109" i="5"/>
  <c r="AH109" i="5"/>
  <c r="AG109" i="5"/>
  <c r="AF109" i="5"/>
  <c r="AP108" i="5"/>
  <c r="AO108" i="5"/>
  <c r="AN108" i="5"/>
  <c r="AM108" i="5"/>
  <c r="AL108" i="5"/>
  <c r="AK108" i="5"/>
  <c r="AJ108" i="5"/>
  <c r="AI108" i="5"/>
  <c r="AH108" i="5"/>
  <c r="AG108" i="5"/>
  <c r="AF108" i="5"/>
  <c r="AP107" i="5"/>
  <c r="AO107" i="5"/>
  <c r="AN107" i="5"/>
  <c r="AM107" i="5"/>
  <c r="AL107" i="5"/>
  <c r="AK107" i="5"/>
  <c r="AJ107" i="5"/>
  <c r="AI107" i="5"/>
  <c r="AH107" i="5"/>
  <c r="AG107" i="5"/>
  <c r="AF107" i="5"/>
  <c r="AP106" i="5"/>
  <c r="AO106" i="5"/>
  <c r="AN106" i="5"/>
  <c r="AM106" i="5"/>
  <c r="AL106" i="5"/>
  <c r="AK106" i="5"/>
  <c r="AJ106" i="5"/>
  <c r="AI106" i="5"/>
  <c r="AH106" i="5"/>
  <c r="AG106" i="5"/>
  <c r="AF106" i="5"/>
  <c r="AP105" i="5"/>
  <c r="AO105" i="5"/>
  <c r="AN105" i="5"/>
  <c r="AM105" i="5"/>
  <c r="AL105" i="5"/>
  <c r="AK105" i="5"/>
  <c r="AJ105" i="5"/>
  <c r="AI105" i="5"/>
  <c r="AH105" i="5"/>
  <c r="AG105" i="5"/>
  <c r="AF105" i="5"/>
  <c r="AP104" i="5"/>
  <c r="AO104" i="5"/>
  <c r="AN104" i="5"/>
  <c r="AM104" i="5"/>
  <c r="AL104" i="5"/>
  <c r="AK104" i="5"/>
  <c r="AJ104" i="5"/>
  <c r="AI104" i="5"/>
  <c r="AH104" i="5"/>
  <c r="AG104" i="5"/>
  <c r="AF104" i="5"/>
  <c r="AP103" i="5"/>
  <c r="AO103" i="5"/>
  <c r="AN103" i="5"/>
  <c r="AM103" i="5"/>
  <c r="AL103" i="5"/>
  <c r="AK103" i="5"/>
  <c r="AJ103" i="5"/>
  <c r="AI103" i="5"/>
  <c r="AH103" i="5"/>
  <c r="AG103" i="5"/>
  <c r="AF103" i="5"/>
  <c r="AP102" i="5"/>
  <c r="AO102" i="5"/>
  <c r="AN102" i="5"/>
  <c r="AM102" i="5"/>
  <c r="AL102" i="5"/>
  <c r="AK102" i="5"/>
  <c r="AJ102" i="5"/>
  <c r="AI102" i="5"/>
  <c r="AH102" i="5"/>
  <c r="AG102" i="5"/>
  <c r="AF102" i="5"/>
  <c r="AP101" i="5"/>
  <c r="AO101" i="5"/>
  <c r="AN101" i="5"/>
  <c r="AM101" i="5"/>
  <c r="AL101" i="5"/>
  <c r="AK101" i="5"/>
  <c r="AJ101" i="5"/>
  <c r="AI101" i="5"/>
  <c r="AH101" i="5"/>
  <c r="AG101" i="5"/>
  <c r="AF101" i="5"/>
  <c r="AP100" i="5"/>
  <c r="AO100" i="5"/>
  <c r="AN100" i="5"/>
  <c r="AM100" i="5"/>
  <c r="AL100" i="5"/>
  <c r="AK100" i="5"/>
  <c r="AJ100" i="5"/>
  <c r="AI100" i="5"/>
  <c r="AH100" i="5"/>
  <c r="AG100" i="5"/>
  <c r="AF100" i="5"/>
  <c r="AP99" i="5"/>
  <c r="AO99" i="5"/>
  <c r="AN99" i="5"/>
  <c r="AM99" i="5"/>
  <c r="AL99" i="5"/>
  <c r="AK99" i="5"/>
  <c r="AJ99" i="5"/>
  <c r="AI99" i="5"/>
  <c r="AH99" i="5"/>
  <c r="AG99" i="5"/>
  <c r="AF99" i="5"/>
  <c r="AP98" i="5"/>
  <c r="AO98" i="5"/>
  <c r="AN98" i="5"/>
  <c r="AM98" i="5"/>
  <c r="AL98" i="5"/>
  <c r="AK98" i="5"/>
  <c r="AJ98" i="5"/>
  <c r="AI98" i="5"/>
  <c r="AH98" i="5"/>
  <c r="AG98" i="5"/>
  <c r="AF98" i="5"/>
  <c r="AP97" i="5"/>
  <c r="AO97" i="5"/>
  <c r="AN97" i="5"/>
  <c r="AM97" i="5"/>
  <c r="AL97" i="5"/>
  <c r="AK97" i="5"/>
  <c r="AJ97" i="5"/>
  <c r="AI97" i="5"/>
  <c r="AH97" i="5"/>
  <c r="AG97" i="5"/>
  <c r="AF97" i="5"/>
  <c r="AP96" i="5"/>
  <c r="AO96" i="5"/>
  <c r="AN96" i="5"/>
  <c r="AM96" i="5"/>
  <c r="AL96" i="5"/>
  <c r="AK96" i="5"/>
  <c r="AJ96" i="5"/>
  <c r="AI96" i="5"/>
  <c r="AH96" i="5"/>
  <c r="AG96" i="5"/>
  <c r="AF96" i="5"/>
  <c r="AP95" i="5"/>
  <c r="AO95" i="5"/>
  <c r="AN95" i="5"/>
  <c r="AM95" i="5"/>
  <c r="AL95" i="5"/>
  <c r="AK95" i="5"/>
  <c r="AJ95" i="5"/>
  <c r="AI95" i="5"/>
  <c r="AH95" i="5"/>
  <c r="AG95" i="5"/>
  <c r="AF95" i="5"/>
  <c r="AP94" i="5"/>
  <c r="AO94" i="5"/>
  <c r="AN94" i="5"/>
  <c r="AM94" i="5"/>
  <c r="AL94" i="5"/>
  <c r="AK94" i="5"/>
  <c r="AJ94" i="5"/>
  <c r="AI94" i="5"/>
  <c r="AH94" i="5"/>
  <c r="AG94" i="5"/>
  <c r="AF94" i="5"/>
  <c r="AP93" i="5"/>
  <c r="AO93" i="5"/>
  <c r="AN93" i="5"/>
  <c r="AM93" i="5"/>
  <c r="AL93" i="5"/>
  <c r="AK93" i="5"/>
  <c r="AJ93" i="5"/>
  <c r="AI93" i="5"/>
  <c r="AH93" i="5"/>
  <c r="AG93" i="5"/>
  <c r="AF93" i="5"/>
  <c r="AP92" i="5"/>
  <c r="AO92" i="5"/>
  <c r="AN92" i="5"/>
  <c r="AM92" i="5"/>
  <c r="AL92" i="5"/>
  <c r="AK92" i="5"/>
  <c r="AJ92" i="5"/>
  <c r="AI92" i="5"/>
  <c r="AH92" i="5"/>
  <c r="AG92" i="5"/>
  <c r="AF92" i="5"/>
  <c r="AP91" i="5"/>
  <c r="AO91" i="5"/>
  <c r="AN91" i="5"/>
  <c r="AM91" i="5"/>
  <c r="AL91" i="5"/>
  <c r="AK91" i="5"/>
  <c r="AJ91" i="5"/>
  <c r="AI91" i="5"/>
  <c r="AH91" i="5"/>
  <c r="AG91" i="5"/>
  <c r="AF91" i="5"/>
  <c r="AP90" i="5"/>
  <c r="AO90" i="5"/>
  <c r="AN90" i="5"/>
  <c r="AM90" i="5"/>
  <c r="AL90" i="5"/>
  <c r="AK90" i="5"/>
  <c r="AJ90" i="5"/>
  <c r="AI90" i="5"/>
  <c r="AH90" i="5"/>
  <c r="AG90" i="5"/>
  <c r="AF90" i="5"/>
  <c r="AP89" i="5"/>
  <c r="AO89" i="5"/>
  <c r="AN89" i="5"/>
  <c r="AM89" i="5"/>
  <c r="AL89" i="5"/>
  <c r="AK89" i="5"/>
  <c r="AJ89" i="5"/>
  <c r="AI89" i="5"/>
  <c r="AH89" i="5"/>
  <c r="AG89" i="5"/>
  <c r="AF89" i="5"/>
  <c r="AP88" i="5"/>
  <c r="AO88" i="5"/>
  <c r="AN88" i="5"/>
  <c r="AM88" i="5"/>
  <c r="AL88" i="5"/>
  <c r="AK88" i="5"/>
  <c r="AJ88" i="5"/>
  <c r="AI88" i="5"/>
  <c r="AH88" i="5"/>
  <c r="AG88" i="5"/>
  <c r="AF88" i="5"/>
  <c r="AP87" i="5"/>
  <c r="AO87" i="5"/>
  <c r="AN87" i="5"/>
  <c r="AM87" i="5"/>
  <c r="AL87" i="5"/>
  <c r="AK87" i="5"/>
  <c r="AJ87" i="5"/>
  <c r="AI87" i="5"/>
  <c r="AH87" i="5"/>
  <c r="AG87" i="5"/>
  <c r="AF87" i="5"/>
  <c r="AP86" i="5"/>
  <c r="AO86" i="5"/>
  <c r="AN86" i="5"/>
  <c r="AM86" i="5"/>
  <c r="AL86" i="5"/>
  <c r="AK86" i="5"/>
  <c r="AJ86" i="5"/>
  <c r="AI86" i="5"/>
  <c r="AH86" i="5"/>
  <c r="AG86" i="5"/>
  <c r="AF86" i="5"/>
  <c r="AP85" i="5"/>
  <c r="AO85" i="5"/>
  <c r="AN85" i="5"/>
  <c r="AM85" i="5"/>
  <c r="AL85" i="5"/>
  <c r="AK85" i="5"/>
  <c r="AJ85" i="5"/>
  <c r="AI85" i="5"/>
  <c r="AH85" i="5"/>
  <c r="AG85" i="5"/>
  <c r="AF85" i="5"/>
  <c r="AP84" i="5"/>
  <c r="AO84" i="5"/>
  <c r="AN84" i="5"/>
  <c r="AM84" i="5"/>
  <c r="AL84" i="5"/>
  <c r="AK84" i="5"/>
  <c r="AJ84" i="5"/>
  <c r="AI84" i="5"/>
  <c r="AH84" i="5"/>
  <c r="AG84" i="5"/>
  <c r="AF84" i="5"/>
  <c r="AP83" i="5"/>
  <c r="AO83" i="5"/>
  <c r="AN83" i="5"/>
  <c r="AM83" i="5"/>
  <c r="AL83" i="5"/>
  <c r="AK83" i="5"/>
  <c r="AJ83" i="5"/>
  <c r="AI83" i="5"/>
  <c r="AH83" i="5"/>
  <c r="AG83" i="5"/>
  <c r="AF83" i="5"/>
  <c r="AP82" i="5"/>
  <c r="AO82" i="5"/>
  <c r="AN82" i="5"/>
  <c r="AM82" i="5"/>
  <c r="AL82" i="5"/>
  <c r="AK82" i="5"/>
  <c r="AJ82" i="5"/>
  <c r="AI82" i="5"/>
  <c r="AH82" i="5"/>
  <c r="AG82" i="5"/>
  <c r="AF82" i="5"/>
  <c r="AP81" i="5"/>
  <c r="AO81" i="5"/>
  <c r="AN81" i="5"/>
  <c r="AM81" i="5"/>
  <c r="AL81" i="5"/>
  <c r="AK81" i="5"/>
  <c r="AJ81" i="5"/>
  <c r="AI81" i="5"/>
  <c r="AH81" i="5"/>
  <c r="AG81" i="5"/>
  <c r="AF81" i="5"/>
  <c r="AP80" i="5"/>
  <c r="AO80" i="5"/>
  <c r="AN80" i="5"/>
  <c r="AM80" i="5"/>
  <c r="AL80" i="5"/>
  <c r="AK80" i="5"/>
  <c r="AJ80" i="5"/>
  <c r="AI80" i="5"/>
  <c r="AH80" i="5"/>
  <c r="AG80" i="5"/>
  <c r="AF80" i="5"/>
  <c r="AP79" i="5"/>
  <c r="AO79" i="5"/>
  <c r="AN79" i="5"/>
  <c r="AM79" i="5"/>
  <c r="AL79" i="5"/>
  <c r="AK79" i="5"/>
  <c r="AJ79" i="5"/>
  <c r="AI79" i="5"/>
  <c r="AH79" i="5"/>
  <c r="AG79" i="5"/>
  <c r="AF79" i="5"/>
  <c r="AP78" i="5"/>
  <c r="AO78" i="5"/>
  <c r="AN78" i="5"/>
  <c r="AM78" i="5"/>
  <c r="AL78" i="5"/>
  <c r="AK78" i="5"/>
  <c r="AJ78" i="5"/>
  <c r="AI78" i="5"/>
  <c r="AH78" i="5"/>
  <c r="AG78" i="5"/>
  <c r="AF78" i="5"/>
  <c r="AP77" i="5"/>
  <c r="AO77" i="5"/>
  <c r="AN77" i="5"/>
  <c r="AM77" i="5"/>
  <c r="AL77" i="5"/>
  <c r="AK77" i="5"/>
  <c r="AJ77" i="5"/>
  <c r="AI77" i="5"/>
  <c r="AH77" i="5"/>
  <c r="AG77" i="5"/>
  <c r="AF77" i="5"/>
  <c r="AP76" i="5"/>
  <c r="AO76" i="5"/>
  <c r="AN76" i="5"/>
  <c r="AM76" i="5"/>
  <c r="AL76" i="5"/>
  <c r="AK76" i="5"/>
  <c r="AJ76" i="5"/>
  <c r="AI76" i="5"/>
  <c r="AH76" i="5"/>
  <c r="AG76" i="5"/>
  <c r="AF76" i="5"/>
  <c r="AP75" i="5"/>
  <c r="AO75" i="5"/>
  <c r="AN75" i="5"/>
  <c r="AM75" i="5"/>
  <c r="AL75" i="5"/>
  <c r="AK75" i="5"/>
  <c r="AJ75" i="5"/>
  <c r="AI75" i="5"/>
  <c r="AH75" i="5"/>
  <c r="AG75" i="5"/>
  <c r="AF75" i="5"/>
  <c r="AP74" i="5"/>
  <c r="AO74" i="5"/>
  <c r="AN74" i="5"/>
  <c r="AM74" i="5"/>
  <c r="AL74" i="5"/>
  <c r="AK74" i="5"/>
  <c r="AJ74" i="5"/>
  <c r="AI74" i="5"/>
  <c r="AH74" i="5"/>
  <c r="AG74" i="5"/>
  <c r="AF74" i="5"/>
  <c r="AP73" i="5"/>
  <c r="AO73" i="5"/>
  <c r="AN73" i="5"/>
  <c r="AM73" i="5"/>
  <c r="AL73" i="5"/>
  <c r="AK73" i="5"/>
  <c r="AJ73" i="5"/>
  <c r="AI73" i="5"/>
  <c r="AH73" i="5"/>
  <c r="AG73" i="5"/>
  <c r="AF73" i="5"/>
  <c r="AP72" i="5"/>
  <c r="AO72" i="5"/>
  <c r="AN72" i="5"/>
  <c r="AM72" i="5"/>
  <c r="AL72" i="5"/>
  <c r="AK72" i="5"/>
  <c r="AJ72" i="5"/>
  <c r="AI72" i="5"/>
  <c r="AH72" i="5"/>
  <c r="AG72" i="5"/>
  <c r="AF72" i="5"/>
  <c r="AP71" i="5"/>
  <c r="AO71" i="5"/>
  <c r="AN71" i="5"/>
  <c r="AM71" i="5"/>
  <c r="AL71" i="5"/>
  <c r="AK71" i="5"/>
  <c r="AJ71" i="5"/>
  <c r="AI71" i="5"/>
  <c r="AH71" i="5"/>
  <c r="AG71" i="5"/>
  <c r="AF71" i="5"/>
  <c r="AP70" i="5"/>
  <c r="AO70" i="5"/>
  <c r="AN70" i="5"/>
  <c r="AM70" i="5"/>
  <c r="AL70" i="5"/>
  <c r="AK70" i="5"/>
  <c r="AJ70" i="5"/>
  <c r="AI70" i="5"/>
  <c r="AH70" i="5"/>
  <c r="AG70" i="5"/>
  <c r="AF70" i="5"/>
  <c r="AP69" i="5"/>
  <c r="AO69" i="5"/>
  <c r="AN69" i="5"/>
  <c r="AM69" i="5"/>
  <c r="AL69" i="5"/>
  <c r="AK69" i="5"/>
  <c r="AJ69" i="5"/>
  <c r="AI69" i="5"/>
  <c r="AH69" i="5"/>
  <c r="AG69" i="5"/>
  <c r="AF69" i="5"/>
  <c r="AP68" i="5"/>
  <c r="AO68" i="5"/>
  <c r="AN68" i="5"/>
  <c r="AM68" i="5"/>
  <c r="AL68" i="5"/>
  <c r="AK68" i="5"/>
  <c r="AJ68" i="5"/>
  <c r="AI68" i="5"/>
  <c r="AH68" i="5"/>
  <c r="AG68" i="5"/>
  <c r="AF68" i="5"/>
  <c r="AP67" i="5"/>
  <c r="AO67" i="5"/>
  <c r="AN67" i="5"/>
  <c r="AM67" i="5"/>
  <c r="AL67" i="5"/>
  <c r="AK67" i="5"/>
  <c r="AJ67" i="5"/>
  <c r="AI67" i="5"/>
  <c r="AH67" i="5"/>
  <c r="AG67" i="5"/>
  <c r="AF67" i="5"/>
  <c r="AP66" i="5"/>
  <c r="AO66" i="5"/>
  <c r="AN66" i="5"/>
  <c r="AM66" i="5"/>
  <c r="AL66" i="5"/>
  <c r="AK66" i="5"/>
  <c r="AJ66" i="5"/>
  <c r="AI66" i="5"/>
  <c r="AH66" i="5"/>
  <c r="AG66" i="5"/>
  <c r="AF66" i="5"/>
  <c r="AP65" i="5"/>
  <c r="AO65" i="5"/>
  <c r="AN65" i="5"/>
  <c r="AM65" i="5"/>
  <c r="AL65" i="5"/>
  <c r="AK65" i="5"/>
  <c r="AJ65" i="5"/>
  <c r="AI65" i="5"/>
  <c r="AH65" i="5"/>
  <c r="AG65" i="5"/>
  <c r="AF65" i="5"/>
  <c r="AP64" i="5"/>
  <c r="AO64" i="5"/>
  <c r="AN64" i="5"/>
  <c r="AM64" i="5"/>
  <c r="AL64" i="5"/>
  <c r="AK64" i="5"/>
  <c r="AJ64" i="5"/>
  <c r="AI64" i="5"/>
  <c r="AH64" i="5"/>
  <c r="AG64" i="5"/>
  <c r="AF64" i="5"/>
  <c r="AP63" i="5"/>
  <c r="AO63" i="5"/>
  <c r="AN63" i="5"/>
  <c r="AM63" i="5"/>
  <c r="AL63" i="5"/>
  <c r="AK63" i="5"/>
  <c r="AJ63" i="5"/>
  <c r="AI63" i="5"/>
  <c r="AH63" i="5"/>
  <c r="AG63" i="5"/>
  <c r="AF63" i="5"/>
  <c r="AP62" i="5"/>
  <c r="AO62" i="5"/>
  <c r="AN62" i="5"/>
  <c r="AM62" i="5"/>
  <c r="AL62" i="5"/>
  <c r="AK62" i="5"/>
  <c r="AJ62" i="5"/>
  <c r="AI62" i="5"/>
  <c r="AH62" i="5"/>
  <c r="AG62" i="5"/>
  <c r="AF62" i="5"/>
  <c r="AP61" i="5"/>
  <c r="AO61" i="5"/>
  <c r="AN61" i="5"/>
  <c r="AM61" i="5"/>
  <c r="AL61" i="5"/>
  <c r="AK61" i="5"/>
  <c r="AJ61" i="5"/>
  <c r="AI61" i="5"/>
  <c r="AH61" i="5"/>
  <c r="AG61" i="5"/>
  <c r="AF61" i="5"/>
  <c r="AP60" i="5"/>
  <c r="AO60" i="5"/>
  <c r="AN60" i="5"/>
  <c r="AM60" i="5"/>
  <c r="AL60" i="5"/>
  <c r="AK60" i="5"/>
  <c r="AJ60" i="5"/>
  <c r="AI60" i="5"/>
  <c r="AH60" i="5"/>
  <c r="AG60" i="5"/>
  <c r="AF60" i="5"/>
  <c r="AP59" i="5"/>
  <c r="AO59" i="5"/>
  <c r="AN59" i="5"/>
  <c r="AM59" i="5"/>
  <c r="AL59" i="5"/>
  <c r="AK59" i="5"/>
  <c r="AJ59" i="5"/>
  <c r="AI59" i="5"/>
  <c r="AH59" i="5"/>
  <c r="AG59" i="5"/>
  <c r="AF59" i="5"/>
  <c r="AP58" i="5"/>
  <c r="AO58" i="5"/>
  <c r="AN58" i="5"/>
  <c r="AM58" i="5"/>
  <c r="AL58" i="5"/>
  <c r="AK58" i="5"/>
  <c r="AJ58" i="5"/>
  <c r="AI58" i="5"/>
  <c r="AH58" i="5"/>
  <c r="AG58" i="5"/>
  <c r="AF58" i="5"/>
  <c r="AP57" i="5"/>
  <c r="AO57" i="5"/>
  <c r="AN57" i="5"/>
  <c r="AM57" i="5"/>
  <c r="AL57" i="5"/>
  <c r="AK57" i="5"/>
  <c r="AJ57" i="5"/>
  <c r="AI57" i="5"/>
  <c r="AH57" i="5"/>
  <c r="AG57" i="5"/>
  <c r="AF57" i="5"/>
  <c r="AP56" i="5"/>
  <c r="AO56" i="5"/>
  <c r="AN56" i="5"/>
  <c r="AM56" i="5"/>
  <c r="AL56" i="5"/>
  <c r="AK56" i="5"/>
  <c r="AJ56" i="5"/>
  <c r="AI56" i="5"/>
  <c r="AH56" i="5"/>
  <c r="AG56" i="5"/>
  <c r="AF56" i="5"/>
  <c r="AP55" i="5"/>
  <c r="AO55" i="5"/>
  <c r="AN55" i="5"/>
  <c r="AM55" i="5"/>
  <c r="AL55" i="5"/>
  <c r="AK55" i="5"/>
  <c r="AJ55" i="5"/>
  <c r="AI55" i="5"/>
  <c r="AH55" i="5"/>
  <c r="AG55" i="5"/>
  <c r="AF55" i="5"/>
  <c r="AP54" i="5"/>
  <c r="AO54" i="5"/>
  <c r="AN54" i="5"/>
  <c r="AM54" i="5"/>
  <c r="AL54" i="5"/>
  <c r="AK54" i="5"/>
  <c r="AJ54" i="5"/>
  <c r="AI54" i="5"/>
  <c r="AH54" i="5"/>
  <c r="AG54" i="5"/>
  <c r="AF54" i="5"/>
  <c r="AP53" i="5"/>
  <c r="AO53" i="5"/>
  <c r="AN53" i="5"/>
  <c r="AM53" i="5"/>
  <c r="AL53" i="5"/>
  <c r="AK53" i="5"/>
  <c r="AJ53" i="5"/>
  <c r="AI53" i="5"/>
  <c r="AH53" i="5"/>
  <c r="AG53" i="5"/>
  <c r="AF53" i="5"/>
  <c r="AP52" i="5"/>
  <c r="AO52" i="5"/>
  <c r="AN52" i="5"/>
  <c r="AM52" i="5"/>
  <c r="AL52" i="5"/>
  <c r="AK52" i="5"/>
  <c r="AJ52" i="5"/>
  <c r="AI52" i="5"/>
  <c r="AH52" i="5"/>
  <c r="AG52" i="5"/>
  <c r="AF52" i="5"/>
  <c r="AP51" i="5"/>
  <c r="AO51" i="5"/>
  <c r="AN51" i="5"/>
  <c r="AM51" i="5"/>
  <c r="AL51" i="5"/>
  <c r="AK51" i="5"/>
  <c r="AJ51" i="5"/>
  <c r="AI51" i="5"/>
  <c r="AH51" i="5"/>
  <c r="AG51" i="5"/>
  <c r="AF51" i="5"/>
  <c r="AP50" i="5"/>
  <c r="AO50" i="5"/>
  <c r="AN50" i="5"/>
  <c r="AM50" i="5"/>
  <c r="AL50" i="5"/>
  <c r="AK50" i="5"/>
  <c r="AJ50" i="5"/>
  <c r="AI50" i="5"/>
  <c r="AH50" i="5"/>
  <c r="AG50" i="5"/>
  <c r="AF50" i="5"/>
  <c r="AP49" i="5"/>
  <c r="AO49" i="5"/>
  <c r="AN49" i="5"/>
  <c r="AM49" i="5"/>
  <c r="AL49" i="5"/>
  <c r="AK49" i="5"/>
  <c r="AJ49" i="5"/>
  <c r="AI49" i="5"/>
  <c r="AH49" i="5"/>
  <c r="AG49" i="5"/>
  <c r="AF49" i="5"/>
  <c r="AP48" i="5"/>
  <c r="AO48" i="5"/>
  <c r="AN48" i="5"/>
  <c r="AM48" i="5"/>
  <c r="AL48" i="5"/>
  <c r="AK48" i="5"/>
  <c r="AJ48" i="5"/>
  <c r="AI48" i="5"/>
  <c r="AH48" i="5"/>
  <c r="AG48" i="5"/>
  <c r="AF48" i="5"/>
  <c r="AP47" i="5"/>
  <c r="AO47" i="5"/>
  <c r="AN47" i="5"/>
  <c r="AM47" i="5"/>
  <c r="AL47" i="5"/>
  <c r="AK47" i="5"/>
  <c r="AJ47" i="5"/>
  <c r="AI47" i="5"/>
  <c r="AH47" i="5"/>
  <c r="AG47" i="5"/>
  <c r="AF47" i="5"/>
  <c r="AP46" i="5"/>
  <c r="AO46" i="5"/>
  <c r="AN46" i="5"/>
  <c r="AM46" i="5"/>
  <c r="AL46" i="5"/>
  <c r="AK46" i="5"/>
  <c r="AJ46" i="5"/>
  <c r="AI46" i="5"/>
  <c r="AH46" i="5"/>
  <c r="AG46" i="5"/>
  <c r="AF46" i="5"/>
  <c r="AP45" i="5"/>
  <c r="AO45" i="5"/>
  <c r="AN45" i="5"/>
  <c r="AM45" i="5"/>
  <c r="AL45" i="5"/>
  <c r="AK45" i="5"/>
  <c r="AJ45" i="5"/>
  <c r="AI45" i="5"/>
  <c r="AH45" i="5"/>
  <c r="AG45" i="5"/>
  <c r="AF45" i="5"/>
  <c r="AP44" i="5"/>
  <c r="AO44" i="5"/>
  <c r="AN44" i="5"/>
  <c r="AM44" i="5"/>
  <c r="AL44" i="5"/>
  <c r="AK44" i="5"/>
  <c r="AJ44" i="5"/>
  <c r="AI44" i="5"/>
  <c r="AH44" i="5"/>
  <c r="AG44" i="5"/>
  <c r="AF44" i="5"/>
  <c r="AP43" i="5"/>
  <c r="AO43" i="5"/>
  <c r="AN43" i="5"/>
  <c r="AM43" i="5"/>
  <c r="AL43" i="5"/>
  <c r="AK43" i="5"/>
  <c r="AJ43" i="5"/>
  <c r="AI43" i="5"/>
  <c r="AH43" i="5"/>
  <c r="AG43" i="5"/>
  <c r="AF43" i="5"/>
  <c r="AP42" i="5"/>
  <c r="AO42" i="5"/>
  <c r="AN42" i="5"/>
  <c r="AM42" i="5"/>
  <c r="AL42" i="5"/>
  <c r="AK42" i="5"/>
  <c r="AJ42" i="5"/>
  <c r="AI42" i="5"/>
  <c r="AH42" i="5"/>
  <c r="AG42" i="5"/>
  <c r="AF42" i="5"/>
  <c r="AP41" i="5"/>
  <c r="AO41" i="5"/>
  <c r="AN41" i="5"/>
  <c r="AM41" i="5"/>
  <c r="AL41" i="5"/>
  <c r="AK41" i="5"/>
  <c r="AJ41" i="5"/>
  <c r="AI41" i="5"/>
  <c r="AH41" i="5"/>
  <c r="AG41" i="5"/>
  <c r="AF41" i="5"/>
  <c r="AP40" i="5"/>
  <c r="AO40" i="5"/>
  <c r="AN40" i="5"/>
  <c r="AM40" i="5"/>
  <c r="AL40" i="5"/>
  <c r="AK40" i="5"/>
  <c r="AJ40" i="5"/>
  <c r="AI40" i="5"/>
  <c r="AH40" i="5"/>
  <c r="AG40" i="5"/>
  <c r="AF40" i="5"/>
  <c r="AP39" i="5"/>
  <c r="AP38" i="5"/>
  <c r="AP37" i="5"/>
  <c r="AP36" i="5"/>
  <c r="AP35" i="5"/>
  <c r="AP34" i="5"/>
  <c r="AP33" i="5"/>
  <c r="AP32" i="5"/>
  <c r="AP31" i="5"/>
  <c r="AP30" i="5"/>
  <c r="AP29" i="5"/>
  <c r="AP28" i="5"/>
  <c r="AP27" i="5"/>
  <c r="AP26" i="5"/>
  <c r="AP25" i="5"/>
  <c r="AP24" i="5"/>
  <c r="AP23" i="5"/>
  <c r="AP22" i="5"/>
  <c r="AP21" i="5"/>
  <c r="AP20" i="5"/>
  <c r="AP19" i="5"/>
  <c r="AP18" i="5"/>
  <c r="AP17" i="5"/>
  <c r="AP16" i="5"/>
  <c r="AP15" i="5"/>
  <c r="AP14" i="5"/>
  <c r="AP13" i="5"/>
  <c r="AP12" i="5"/>
  <c r="AP11" i="5"/>
  <c r="AP10" i="5"/>
  <c r="AP9" i="5"/>
  <c r="AP8" i="5"/>
  <c r="AP7" i="5"/>
  <c r="AP6"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O11" i="5"/>
  <c r="AO10" i="5"/>
  <c r="AO9" i="5"/>
  <c r="AO8" i="5"/>
  <c r="AO7" i="5"/>
  <c r="AO6" i="5"/>
  <c r="AN39" i="5"/>
  <c r="AN38" i="5"/>
  <c r="AN37" i="5"/>
  <c r="AN36" i="5"/>
  <c r="AN35" i="5"/>
  <c r="AN34" i="5"/>
  <c r="AN33" i="5"/>
  <c r="AN32" i="5"/>
  <c r="AN31" i="5"/>
  <c r="AN30" i="5"/>
  <c r="AN29" i="5"/>
  <c r="AN28" i="5"/>
  <c r="AN27" i="5"/>
  <c r="AN26" i="5"/>
  <c r="AN25" i="5"/>
  <c r="AN24" i="5"/>
  <c r="AN23" i="5"/>
  <c r="AN22" i="5"/>
  <c r="AN21" i="5"/>
  <c r="AN20" i="5"/>
  <c r="AN19" i="5"/>
  <c r="AN18" i="5"/>
  <c r="AN17" i="5"/>
  <c r="AN16" i="5"/>
  <c r="AN15" i="5"/>
  <c r="AN14" i="5"/>
  <c r="AN13" i="5"/>
  <c r="AN12" i="5"/>
  <c r="AN11" i="5"/>
  <c r="AN10" i="5"/>
  <c r="AN9" i="5"/>
  <c r="AN8" i="5"/>
  <c r="AN7" i="5"/>
  <c r="AN6" i="5"/>
  <c r="AM39" i="5"/>
  <c r="AM38" i="5"/>
  <c r="AM37" i="5"/>
  <c r="AM36" i="5"/>
  <c r="AM35" i="5"/>
  <c r="AM34" i="5"/>
  <c r="AM33" i="5"/>
  <c r="AM32" i="5"/>
  <c r="AM31" i="5"/>
  <c r="AM30" i="5"/>
  <c r="AM29" i="5"/>
  <c r="AM28" i="5"/>
  <c r="AM27" i="5"/>
  <c r="AM26" i="5"/>
  <c r="AM25" i="5"/>
  <c r="AM24" i="5"/>
  <c r="AM23" i="5"/>
  <c r="AM22" i="5"/>
  <c r="AM21" i="5"/>
  <c r="AM20" i="5"/>
  <c r="AM19" i="5"/>
  <c r="AM18" i="5"/>
  <c r="AM17" i="5"/>
  <c r="AM16" i="5"/>
  <c r="AM15" i="5"/>
  <c r="AM14" i="5"/>
  <c r="AM13" i="5"/>
  <c r="AM12" i="5"/>
  <c r="AM11" i="5"/>
  <c r="AM10" i="5"/>
  <c r="AM9" i="5"/>
  <c r="AM8" i="5"/>
  <c r="AM7" i="5"/>
  <c r="AM6"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AL8" i="5"/>
  <c r="AL7" i="5"/>
  <c r="AL6" i="5"/>
  <c r="AK39" i="5"/>
  <c r="AK38" i="5"/>
  <c r="AK37" i="5"/>
  <c r="AK36" i="5"/>
  <c r="AK35" i="5"/>
  <c r="AK34" i="5"/>
  <c r="AK33" i="5"/>
  <c r="AK32" i="5"/>
  <c r="AK31" i="5"/>
  <c r="AK30" i="5"/>
  <c r="AK29" i="5"/>
  <c r="AK28" i="5"/>
  <c r="AK27" i="5"/>
  <c r="AK26" i="5"/>
  <c r="AK25" i="5"/>
  <c r="AK24" i="5"/>
  <c r="AK23" i="5"/>
  <c r="AK22" i="5"/>
  <c r="AK21" i="5"/>
  <c r="AK20" i="5"/>
  <c r="AK19" i="5"/>
  <c r="AK18" i="5"/>
  <c r="AK17" i="5"/>
  <c r="AK16" i="5"/>
  <c r="AK15" i="5"/>
  <c r="AK14" i="5"/>
  <c r="AK13" i="5"/>
  <c r="AK12" i="5"/>
  <c r="AK11" i="5"/>
  <c r="AK10" i="5"/>
  <c r="AK9" i="5"/>
  <c r="AK8" i="5"/>
  <c r="AK7" i="5"/>
  <c r="AK6" i="5"/>
  <c r="AJ39" i="5"/>
  <c r="AJ38" i="5"/>
  <c r="AJ37" i="5"/>
  <c r="AJ36" i="5"/>
  <c r="AJ35" i="5"/>
  <c r="AJ34" i="5"/>
  <c r="AJ33" i="5"/>
  <c r="AJ32" i="5"/>
  <c r="AJ31" i="5"/>
  <c r="AJ30" i="5"/>
  <c r="AJ29" i="5"/>
  <c r="AJ28" i="5"/>
  <c r="AJ27" i="5"/>
  <c r="AJ26" i="5"/>
  <c r="AJ25" i="5"/>
  <c r="AJ24" i="5"/>
  <c r="AJ23" i="5"/>
  <c r="AJ22" i="5"/>
  <c r="AJ21" i="5"/>
  <c r="AJ20" i="5"/>
  <c r="AJ19" i="5"/>
  <c r="AJ18" i="5"/>
  <c r="AJ17" i="5"/>
  <c r="AJ16" i="5"/>
  <c r="AJ15" i="5"/>
  <c r="AJ14" i="5"/>
  <c r="AJ13" i="5"/>
  <c r="AJ12" i="5"/>
  <c r="AJ11" i="5"/>
  <c r="AJ10" i="5"/>
  <c r="AJ9" i="5"/>
  <c r="AJ8" i="5"/>
  <c r="AJ7" i="5"/>
  <c r="AJ6" i="5"/>
  <c r="AI39" i="5"/>
  <c r="AI38" i="5"/>
  <c r="AI37" i="5"/>
  <c r="AI36" i="5"/>
  <c r="AI35" i="5"/>
  <c r="AI34" i="5"/>
  <c r="AI33" i="5"/>
  <c r="AI32" i="5"/>
  <c r="AI31" i="5"/>
  <c r="AI30" i="5"/>
  <c r="AI29" i="5"/>
  <c r="AI28" i="5"/>
  <c r="AI27" i="5"/>
  <c r="AI26" i="5"/>
  <c r="AI25" i="5"/>
  <c r="AI24" i="5"/>
  <c r="AI23" i="5"/>
  <c r="AI22" i="5"/>
  <c r="AI21" i="5"/>
  <c r="AI20" i="5"/>
  <c r="AI19" i="5"/>
  <c r="AI18" i="5"/>
  <c r="AI17" i="5"/>
  <c r="AI16" i="5"/>
  <c r="AI15" i="5"/>
  <c r="AI14" i="5"/>
  <c r="AI13" i="5"/>
  <c r="AI12" i="5"/>
  <c r="AI11" i="5"/>
  <c r="AI10" i="5"/>
  <c r="AI9" i="5"/>
  <c r="AI8" i="5"/>
  <c r="AI7" i="5"/>
  <c r="AI6"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AH8" i="5"/>
  <c r="AH7" i="5"/>
  <c r="AH6" i="5"/>
  <c r="AG39" i="5"/>
  <c r="AG38" i="5"/>
  <c r="AG37" i="5"/>
  <c r="AG36" i="5"/>
  <c r="AG35" i="5"/>
  <c r="AG34" i="5"/>
  <c r="AG33" i="5"/>
  <c r="AG32" i="5"/>
  <c r="AG31" i="5"/>
  <c r="AG30" i="5"/>
  <c r="AG29" i="5"/>
  <c r="AG28" i="5"/>
  <c r="AG27" i="5"/>
  <c r="AG26" i="5"/>
  <c r="AG25" i="5"/>
  <c r="AG24" i="5"/>
  <c r="AG23" i="5"/>
  <c r="AG22" i="5"/>
  <c r="AG21" i="5"/>
  <c r="AG20" i="5"/>
  <c r="AG19" i="5"/>
  <c r="AG18" i="5"/>
  <c r="AG17" i="5"/>
  <c r="AG16" i="5"/>
  <c r="AG15" i="5"/>
  <c r="AG14" i="5"/>
  <c r="AG13" i="5"/>
  <c r="AG12" i="5"/>
  <c r="AG11" i="5"/>
  <c r="AG10" i="5"/>
  <c r="AG9" i="5"/>
  <c r="AG8" i="5"/>
  <c r="AG7" i="5"/>
  <c r="AG6" i="5"/>
  <c r="AF29" i="5"/>
  <c r="AF28" i="5"/>
  <c r="AF27" i="5"/>
  <c r="AF26" i="5"/>
  <c r="AF25" i="5"/>
  <c r="AF24" i="5"/>
  <c r="AF23" i="5"/>
  <c r="AF22" i="5"/>
  <c r="AF21" i="5"/>
  <c r="AF20" i="5"/>
  <c r="AF39" i="5"/>
  <c r="AF38" i="5"/>
  <c r="AF37" i="5"/>
  <c r="AF36" i="5"/>
  <c r="AF35" i="5"/>
  <c r="AF34" i="5"/>
  <c r="AF33" i="5"/>
  <c r="AF32" i="5"/>
  <c r="AF31" i="5"/>
  <c r="AF30" i="5"/>
  <c r="AF19" i="5"/>
  <c r="AF18" i="5"/>
  <c r="AF17" i="5"/>
  <c r="AF16" i="5"/>
  <c r="AF15" i="5"/>
  <c r="AF14" i="5"/>
  <c r="AF13" i="5"/>
  <c r="AF12" i="5"/>
  <c r="AF11" i="5"/>
  <c r="AF10" i="5"/>
  <c r="AF9" i="5"/>
  <c r="AF8" i="5"/>
  <c r="AF7" i="5"/>
  <c r="AF6" i="5"/>
  <c r="AP581" i="6"/>
  <c r="AO581" i="6"/>
  <c r="AN581" i="6"/>
  <c r="AM581" i="6"/>
  <c r="AL581" i="6"/>
  <c r="AK581" i="6"/>
  <c r="AJ581" i="6"/>
  <c r="AI581" i="6"/>
  <c r="AH581" i="6"/>
  <c r="AG581" i="6"/>
  <c r="AF581" i="6"/>
  <c r="AP580" i="6"/>
  <c r="AO580" i="6"/>
  <c r="AN580" i="6"/>
  <c r="AM580" i="6"/>
  <c r="AL580" i="6"/>
  <c r="AK580" i="6"/>
  <c r="AJ580" i="6"/>
  <c r="AI580" i="6"/>
  <c r="AH580" i="6"/>
  <c r="AG580" i="6"/>
  <c r="AF580" i="6"/>
  <c r="AP579" i="6"/>
  <c r="AO579" i="6"/>
  <c r="AN579" i="6"/>
  <c r="AM579" i="6"/>
  <c r="AL579" i="6"/>
  <c r="AK579" i="6"/>
  <c r="AJ579" i="6"/>
  <c r="AI579" i="6"/>
  <c r="AH579" i="6"/>
  <c r="AG579" i="6"/>
  <c r="AF579" i="6"/>
  <c r="AP578" i="6"/>
  <c r="AO578" i="6"/>
  <c r="AN578" i="6"/>
  <c r="AM578" i="6"/>
  <c r="AL578" i="6"/>
  <c r="AK578" i="6"/>
  <c r="AJ578" i="6"/>
  <c r="AI578" i="6"/>
  <c r="AH578" i="6"/>
  <c r="AG578" i="6"/>
  <c r="AF578" i="6"/>
  <c r="AP577" i="6"/>
  <c r="AO577" i="6"/>
  <c r="AN577" i="6"/>
  <c r="AM577" i="6"/>
  <c r="AL577" i="6"/>
  <c r="AK577" i="6"/>
  <c r="AJ577" i="6"/>
  <c r="AI577" i="6"/>
  <c r="AH577" i="6"/>
  <c r="AG577" i="6"/>
  <c r="AF577" i="6"/>
  <c r="AP576" i="6"/>
  <c r="AO576" i="6"/>
  <c r="AN576" i="6"/>
  <c r="AM576" i="6"/>
  <c r="AL576" i="6"/>
  <c r="AK576" i="6"/>
  <c r="AJ576" i="6"/>
  <c r="AI576" i="6"/>
  <c r="AH576" i="6"/>
  <c r="AG576" i="6"/>
  <c r="AF576" i="6"/>
  <c r="AP575" i="6"/>
  <c r="AO575" i="6"/>
  <c r="AN575" i="6"/>
  <c r="AM575" i="6"/>
  <c r="AL575" i="6"/>
  <c r="AK575" i="6"/>
  <c r="AJ575" i="6"/>
  <c r="AI575" i="6"/>
  <c r="AH575" i="6"/>
  <c r="AG575" i="6"/>
  <c r="AF575" i="6"/>
  <c r="AP574" i="6"/>
  <c r="AO574" i="6"/>
  <c r="AN574" i="6"/>
  <c r="AM574" i="6"/>
  <c r="AL574" i="6"/>
  <c r="AK574" i="6"/>
  <c r="AJ574" i="6"/>
  <c r="AI574" i="6"/>
  <c r="AH574" i="6"/>
  <c r="AG574" i="6"/>
  <c r="AF574" i="6"/>
  <c r="AP573" i="6"/>
  <c r="AO573" i="6"/>
  <c r="AN573" i="6"/>
  <c r="AM573" i="6"/>
  <c r="AL573" i="6"/>
  <c r="AK573" i="6"/>
  <c r="AJ573" i="6"/>
  <c r="AI573" i="6"/>
  <c r="AH573" i="6"/>
  <c r="AG573" i="6"/>
  <c r="AF573" i="6"/>
  <c r="AP572" i="6"/>
  <c r="AO572" i="6"/>
  <c r="AN572" i="6"/>
  <c r="AM572" i="6"/>
  <c r="AL572" i="6"/>
  <c r="AK572" i="6"/>
  <c r="AJ572" i="6"/>
  <c r="AI572" i="6"/>
  <c r="AH572" i="6"/>
  <c r="AG572" i="6"/>
  <c r="AF572" i="6"/>
  <c r="AP571" i="6"/>
  <c r="AO571" i="6"/>
  <c r="AN571" i="6"/>
  <c r="AM571" i="6"/>
  <c r="AL571" i="6"/>
  <c r="AK571" i="6"/>
  <c r="AJ571" i="6"/>
  <c r="AI571" i="6"/>
  <c r="AH571" i="6"/>
  <c r="AG571" i="6"/>
  <c r="AF571" i="6"/>
  <c r="AP570" i="6"/>
  <c r="AO570" i="6"/>
  <c r="AN570" i="6"/>
  <c r="AM570" i="6"/>
  <c r="AL570" i="6"/>
  <c r="AK570" i="6"/>
  <c r="AJ570" i="6"/>
  <c r="AI570" i="6"/>
  <c r="AH570" i="6"/>
  <c r="AG570" i="6"/>
  <c r="AF570" i="6"/>
  <c r="AP569" i="6"/>
  <c r="AO569" i="6"/>
  <c r="AN569" i="6"/>
  <c r="AM569" i="6"/>
  <c r="AL569" i="6"/>
  <c r="AK569" i="6"/>
  <c r="AJ569" i="6"/>
  <c r="AI569" i="6"/>
  <c r="AH569" i="6"/>
  <c r="AG569" i="6"/>
  <c r="AF569" i="6"/>
  <c r="AP568" i="6"/>
  <c r="AO568" i="6"/>
  <c r="AN568" i="6"/>
  <c r="AM568" i="6"/>
  <c r="AL568" i="6"/>
  <c r="AK568" i="6"/>
  <c r="AJ568" i="6"/>
  <c r="AI568" i="6"/>
  <c r="AH568" i="6"/>
  <c r="AG568" i="6"/>
  <c r="AF568" i="6"/>
  <c r="AP567" i="6"/>
  <c r="AO567" i="6"/>
  <c r="AN567" i="6"/>
  <c r="AM567" i="6"/>
  <c r="AL567" i="6"/>
  <c r="AK567" i="6"/>
  <c r="AJ567" i="6"/>
  <c r="AI567" i="6"/>
  <c r="AH567" i="6"/>
  <c r="AG567" i="6"/>
  <c r="AF567" i="6"/>
  <c r="AP566" i="6"/>
  <c r="AO566" i="6"/>
  <c r="AN566" i="6"/>
  <c r="AM566" i="6"/>
  <c r="AL566" i="6"/>
  <c r="AK566" i="6"/>
  <c r="AJ566" i="6"/>
  <c r="AI566" i="6"/>
  <c r="AH566" i="6"/>
  <c r="AG566" i="6"/>
  <c r="AF566" i="6"/>
  <c r="AP565" i="6"/>
  <c r="AO565" i="6"/>
  <c r="AN565" i="6"/>
  <c r="AM565" i="6"/>
  <c r="AL565" i="6"/>
  <c r="AK565" i="6"/>
  <c r="AJ565" i="6"/>
  <c r="AI565" i="6"/>
  <c r="AH565" i="6"/>
  <c r="AG565" i="6"/>
  <c r="AF565" i="6"/>
  <c r="AP564" i="6"/>
  <c r="AO564" i="6"/>
  <c r="AN564" i="6"/>
  <c r="AM564" i="6"/>
  <c r="AL564" i="6"/>
  <c r="AK564" i="6"/>
  <c r="AJ564" i="6"/>
  <c r="AI564" i="6"/>
  <c r="AH564" i="6"/>
  <c r="AG564" i="6"/>
  <c r="AF564" i="6"/>
  <c r="AP563" i="6"/>
  <c r="AO563" i="6"/>
  <c r="AN563" i="6"/>
  <c r="AM563" i="6"/>
  <c r="AL563" i="6"/>
  <c r="AK563" i="6"/>
  <c r="AJ563" i="6"/>
  <c r="AI563" i="6"/>
  <c r="AH563" i="6"/>
  <c r="AG563" i="6"/>
  <c r="AF563" i="6"/>
  <c r="AP562" i="6"/>
  <c r="AO562" i="6"/>
  <c r="AN562" i="6"/>
  <c r="AM562" i="6"/>
  <c r="AL562" i="6"/>
  <c r="AK562" i="6"/>
  <c r="AJ562" i="6"/>
  <c r="AI562" i="6"/>
  <c r="AH562" i="6"/>
  <c r="AG562" i="6"/>
  <c r="AF562" i="6"/>
  <c r="AP561" i="6"/>
  <c r="AO561" i="6"/>
  <c r="AN561" i="6"/>
  <c r="AM561" i="6"/>
  <c r="AL561" i="6"/>
  <c r="AK561" i="6"/>
  <c r="AJ561" i="6"/>
  <c r="AI561" i="6"/>
  <c r="AH561" i="6"/>
  <c r="AG561" i="6"/>
  <c r="AF561" i="6"/>
  <c r="AP560" i="6"/>
  <c r="AO560" i="6"/>
  <c r="AN560" i="6"/>
  <c r="AM560" i="6"/>
  <c r="AL560" i="6"/>
  <c r="AK560" i="6"/>
  <c r="AJ560" i="6"/>
  <c r="AI560" i="6"/>
  <c r="AH560" i="6"/>
  <c r="AG560" i="6"/>
  <c r="AF560" i="6"/>
  <c r="AP559" i="6"/>
  <c r="AO559" i="6"/>
  <c r="AN559" i="6"/>
  <c r="AM559" i="6"/>
  <c r="AL559" i="6"/>
  <c r="AK559" i="6"/>
  <c r="AJ559" i="6"/>
  <c r="AI559" i="6"/>
  <c r="AH559" i="6"/>
  <c r="AG559" i="6"/>
  <c r="AF559" i="6"/>
  <c r="AP558" i="6"/>
  <c r="AO558" i="6"/>
  <c r="AN558" i="6"/>
  <c r="AM558" i="6"/>
  <c r="AL558" i="6"/>
  <c r="AK558" i="6"/>
  <c r="AJ558" i="6"/>
  <c r="AI558" i="6"/>
  <c r="AH558" i="6"/>
  <c r="AG558" i="6"/>
  <c r="AF558" i="6"/>
  <c r="AP557" i="6"/>
  <c r="AO557" i="6"/>
  <c r="AN557" i="6"/>
  <c r="AM557" i="6"/>
  <c r="AL557" i="6"/>
  <c r="AK557" i="6"/>
  <c r="AJ557" i="6"/>
  <c r="AI557" i="6"/>
  <c r="AH557" i="6"/>
  <c r="AG557" i="6"/>
  <c r="AF557" i="6"/>
  <c r="AP556" i="6"/>
  <c r="AO556" i="6"/>
  <c r="AN556" i="6"/>
  <c r="AM556" i="6"/>
  <c r="AL556" i="6"/>
  <c r="AK556" i="6"/>
  <c r="AJ556" i="6"/>
  <c r="AI556" i="6"/>
  <c r="AH556" i="6"/>
  <c r="AG556" i="6"/>
  <c r="AF556" i="6"/>
  <c r="AP555" i="6"/>
  <c r="AO555" i="6"/>
  <c r="AN555" i="6"/>
  <c r="AM555" i="6"/>
  <c r="AL555" i="6"/>
  <c r="AK555" i="6"/>
  <c r="AJ555" i="6"/>
  <c r="AI555" i="6"/>
  <c r="AH555" i="6"/>
  <c r="AG555" i="6"/>
  <c r="AF555" i="6"/>
  <c r="AP554" i="6"/>
  <c r="AO554" i="6"/>
  <c r="AN554" i="6"/>
  <c r="AM554" i="6"/>
  <c r="AL554" i="6"/>
  <c r="AK554" i="6"/>
  <c r="AJ554" i="6"/>
  <c r="AI554" i="6"/>
  <c r="AH554" i="6"/>
  <c r="AG554" i="6"/>
  <c r="AF554" i="6"/>
  <c r="AP553" i="6"/>
  <c r="AO553" i="6"/>
  <c r="AN553" i="6"/>
  <c r="AM553" i="6"/>
  <c r="AL553" i="6"/>
  <c r="AK553" i="6"/>
  <c r="AJ553" i="6"/>
  <c r="AI553" i="6"/>
  <c r="AH553" i="6"/>
  <c r="AG553" i="6"/>
  <c r="AF553" i="6"/>
  <c r="AP552" i="6"/>
  <c r="AO552" i="6"/>
  <c r="AN552" i="6"/>
  <c r="AM552" i="6"/>
  <c r="AL552" i="6"/>
  <c r="AK552" i="6"/>
  <c r="AJ552" i="6"/>
  <c r="AI552" i="6"/>
  <c r="AH552" i="6"/>
  <c r="AG552" i="6"/>
  <c r="AF552" i="6"/>
  <c r="AP551" i="6"/>
  <c r="AO551" i="6"/>
  <c r="AN551" i="6"/>
  <c r="AM551" i="6"/>
  <c r="AL551" i="6"/>
  <c r="AK551" i="6"/>
  <c r="AJ551" i="6"/>
  <c r="AI551" i="6"/>
  <c r="AH551" i="6"/>
  <c r="AG551" i="6"/>
  <c r="AF551" i="6"/>
  <c r="AP550" i="6"/>
  <c r="AO550" i="6"/>
  <c r="AN550" i="6"/>
  <c r="AM550" i="6"/>
  <c r="AL550" i="6"/>
  <c r="AK550" i="6"/>
  <c r="AJ550" i="6"/>
  <c r="AI550" i="6"/>
  <c r="AH550" i="6"/>
  <c r="AG550" i="6"/>
  <c r="AF550" i="6"/>
  <c r="AP549" i="6"/>
  <c r="AO549" i="6"/>
  <c r="AN549" i="6"/>
  <c r="AM549" i="6"/>
  <c r="AL549" i="6"/>
  <c r="AK549" i="6"/>
  <c r="AJ549" i="6"/>
  <c r="AI549" i="6"/>
  <c r="AH549" i="6"/>
  <c r="AG549" i="6"/>
  <c r="AF549" i="6"/>
  <c r="AP548" i="6"/>
  <c r="AO548" i="6"/>
  <c r="AN548" i="6"/>
  <c r="AM548" i="6"/>
  <c r="AL548" i="6"/>
  <c r="AK548" i="6"/>
  <c r="AJ548" i="6"/>
  <c r="AI548" i="6"/>
  <c r="AH548" i="6"/>
  <c r="AG548" i="6"/>
  <c r="AF548" i="6"/>
  <c r="AP547" i="6"/>
  <c r="AO547" i="6"/>
  <c r="AN547" i="6"/>
  <c r="AM547" i="6"/>
  <c r="AL547" i="6"/>
  <c r="AK547" i="6"/>
  <c r="AJ547" i="6"/>
  <c r="AI547" i="6"/>
  <c r="AH547" i="6"/>
  <c r="AG547" i="6"/>
  <c r="AF547" i="6"/>
  <c r="AP546" i="6"/>
  <c r="AO546" i="6"/>
  <c r="AN546" i="6"/>
  <c r="AM546" i="6"/>
  <c r="AL546" i="6"/>
  <c r="AK546" i="6"/>
  <c r="AJ546" i="6"/>
  <c r="AI546" i="6"/>
  <c r="AH546" i="6"/>
  <c r="AG546" i="6"/>
  <c r="AF546" i="6"/>
  <c r="AP545" i="6"/>
  <c r="AO545" i="6"/>
  <c r="AN545" i="6"/>
  <c r="AM545" i="6"/>
  <c r="AL545" i="6"/>
  <c r="AK545" i="6"/>
  <c r="AJ545" i="6"/>
  <c r="AI545" i="6"/>
  <c r="AH545" i="6"/>
  <c r="AG545" i="6"/>
  <c r="AF545" i="6"/>
  <c r="AP544" i="6"/>
  <c r="AO544" i="6"/>
  <c r="AN544" i="6"/>
  <c r="AM544" i="6"/>
  <c r="AL544" i="6"/>
  <c r="AK544" i="6"/>
  <c r="AJ544" i="6"/>
  <c r="AI544" i="6"/>
  <c r="AH544" i="6"/>
  <c r="AG544" i="6"/>
  <c r="AF544" i="6"/>
  <c r="AP543" i="6"/>
  <c r="AO543" i="6"/>
  <c r="AN543" i="6"/>
  <c r="AM543" i="6"/>
  <c r="AL543" i="6"/>
  <c r="AK543" i="6"/>
  <c r="AJ543" i="6"/>
  <c r="AI543" i="6"/>
  <c r="AH543" i="6"/>
  <c r="AG543" i="6"/>
  <c r="AF543" i="6"/>
  <c r="AP542" i="6"/>
  <c r="AO542" i="6"/>
  <c r="AN542" i="6"/>
  <c r="AM542" i="6"/>
  <c r="AL542" i="6"/>
  <c r="AK542" i="6"/>
  <c r="AJ542" i="6"/>
  <c r="AI542" i="6"/>
  <c r="AH542" i="6"/>
  <c r="AG542" i="6"/>
  <c r="AF542" i="6"/>
  <c r="AP541" i="6"/>
  <c r="AO541" i="6"/>
  <c r="AN541" i="6"/>
  <c r="AM541" i="6"/>
  <c r="AL541" i="6"/>
  <c r="AK541" i="6"/>
  <c r="AJ541" i="6"/>
  <c r="AI541" i="6"/>
  <c r="AH541" i="6"/>
  <c r="AG541" i="6"/>
  <c r="AF541" i="6"/>
  <c r="AP540" i="6"/>
  <c r="AO540" i="6"/>
  <c r="AN540" i="6"/>
  <c r="AM540" i="6"/>
  <c r="AL540" i="6"/>
  <c r="AK540" i="6"/>
  <c r="AJ540" i="6"/>
  <c r="AI540" i="6"/>
  <c r="AH540" i="6"/>
  <c r="AG540" i="6"/>
  <c r="AF540" i="6"/>
  <c r="AP539" i="6"/>
  <c r="AO539" i="6"/>
  <c r="AN539" i="6"/>
  <c r="AM539" i="6"/>
  <c r="AL539" i="6"/>
  <c r="AK539" i="6"/>
  <c r="AJ539" i="6"/>
  <c r="AI539" i="6"/>
  <c r="AH539" i="6"/>
  <c r="AG539" i="6"/>
  <c r="AF539" i="6"/>
  <c r="AP538" i="6"/>
  <c r="AO538" i="6"/>
  <c r="AN538" i="6"/>
  <c r="AM538" i="6"/>
  <c r="AL538" i="6"/>
  <c r="AK538" i="6"/>
  <c r="AJ538" i="6"/>
  <c r="AI538" i="6"/>
  <c r="AH538" i="6"/>
  <c r="AG538" i="6"/>
  <c r="AF538" i="6"/>
  <c r="AP537" i="6"/>
  <c r="AO537" i="6"/>
  <c r="AN537" i="6"/>
  <c r="AM537" i="6"/>
  <c r="AL537" i="6"/>
  <c r="AK537" i="6"/>
  <c r="AJ537" i="6"/>
  <c r="AI537" i="6"/>
  <c r="AH537" i="6"/>
  <c r="AG537" i="6"/>
  <c r="AF537" i="6"/>
  <c r="AP536" i="6"/>
  <c r="AO536" i="6"/>
  <c r="AN536" i="6"/>
  <c r="AM536" i="6"/>
  <c r="AL536" i="6"/>
  <c r="AK536" i="6"/>
  <c r="AJ536" i="6"/>
  <c r="AI536" i="6"/>
  <c r="AH536" i="6"/>
  <c r="AG536" i="6"/>
  <c r="AF536" i="6"/>
  <c r="AP535" i="6"/>
  <c r="AO535" i="6"/>
  <c r="AN535" i="6"/>
  <c r="AM535" i="6"/>
  <c r="AL535" i="6"/>
  <c r="AK535" i="6"/>
  <c r="AJ535" i="6"/>
  <c r="AI535" i="6"/>
  <c r="AH535" i="6"/>
  <c r="AG535" i="6"/>
  <c r="AF535" i="6"/>
  <c r="AP534" i="6"/>
  <c r="AO534" i="6"/>
  <c r="AN534" i="6"/>
  <c r="AM534" i="6"/>
  <c r="AL534" i="6"/>
  <c r="AK534" i="6"/>
  <c r="AJ534" i="6"/>
  <c r="AI534" i="6"/>
  <c r="AH534" i="6"/>
  <c r="AG534" i="6"/>
  <c r="AF534" i="6"/>
  <c r="AP533" i="6"/>
  <c r="AO533" i="6"/>
  <c r="AN533" i="6"/>
  <c r="AM533" i="6"/>
  <c r="AL533" i="6"/>
  <c r="AK533" i="6"/>
  <c r="AJ533" i="6"/>
  <c r="AI533" i="6"/>
  <c r="AH533" i="6"/>
  <c r="AG533" i="6"/>
  <c r="AF533" i="6"/>
  <c r="AP532" i="6"/>
  <c r="AO532" i="6"/>
  <c r="AN532" i="6"/>
  <c r="AM532" i="6"/>
  <c r="AL532" i="6"/>
  <c r="AK532" i="6"/>
  <c r="AJ532" i="6"/>
  <c r="AI532" i="6"/>
  <c r="AH532" i="6"/>
  <c r="AG532" i="6"/>
  <c r="AF532" i="6"/>
  <c r="AP531" i="6"/>
  <c r="AO531" i="6"/>
  <c r="AN531" i="6"/>
  <c r="AM531" i="6"/>
  <c r="AL531" i="6"/>
  <c r="AK531" i="6"/>
  <c r="AJ531" i="6"/>
  <c r="AI531" i="6"/>
  <c r="AH531" i="6"/>
  <c r="AG531" i="6"/>
  <c r="AF531" i="6"/>
  <c r="AP530" i="6"/>
  <c r="AO530" i="6"/>
  <c r="AN530" i="6"/>
  <c r="AM530" i="6"/>
  <c r="AL530" i="6"/>
  <c r="AK530" i="6"/>
  <c r="AJ530" i="6"/>
  <c r="AI530" i="6"/>
  <c r="AH530" i="6"/>
  <c r="AG530" i="6"/>
  <c r="AF530" i="6"/>
  <c r="AP529" i="6"/>
  <c r="AO529" i="6"/>
  <c r="AN529" i="6"/>
  <c r="AM529" i="6"/>
  <c r="AL529" i="6"/>
  <c r="AK529" i="6"/>
  <c r="AJ529" i="6"/>
  <c r="AI529" i="6"/>
  <c r="AH529" i="6"/>
  <c r="AG529" i="6"/>
  <c r="AF529" i="6"/>
  <c r="AP528" i="6"/>
  <c r="AO528" i="6"/>
  <c r="AN528" i="6"/>
  <c r="AM528" i="6"/>
  <c r="AL528" i="6"/>
  <c r="AK528" i="6"/>
  <c r="AJ528" i="6"/>
  <c r="AI528" i="6"/>
  <c r="AH528" i="6"/>
  <c r="AG528" i="6"/>
  <c r="AF528" i="6"/>
  <c r="AP527" i="6"/>
  <c r="AO527" i="6"/>
  <c r="AN527" i="6"/>
  <c r="AM527" i="6"/>
  <c r="AL527" i="6"/>
  <c r="AK527" i="6"/>
  <c r="AJ527" i="6"/>
  <c r="AI527" i="6"/>
  <c r="AH527" i="6"/>
  <c r="AG527" i="6"/>
  <c r="AF527" i="6"/>
  <c r="AP526" i="6"/>
  <c r="AO526" i="6"/>
  <c r="AN526" i="6"/>
  <c r="AM526" i="6"/>
  <c r="AL526" i="6"/>
  <c r="AK526" i="6"/>
  <c r="AJ526" i="6"/>
  <c r="AI526" i="6"/>
  <c r="AH526" i="6"/>
  <c r="AG526" i="6"/>
  <c r="AF526" i="6"/>
  <c r="AP525" i="6"/>
  <c r="AO525" i="6"/>
  <c r="AN525" i="6"/>
  <c r="AM525" i="6"/>
  <c r="AL525" i="6"/>
  <c r="AK525" i="6"/>
  <c r="AJ525" i="6"/>
  <c r="AI525" i="6"/>
  <c r="AH525" i="6"/>
  <c r="AG525" i="6"/>
  <c r="AF525" i="6"/>
  <c r="AP524" i="6"/>
  <c r="AO524" i="6"/>
  <c r="AN524" i="6"/>
  <c r="AM524" i="6"/>
  <c r="AL524" i="6"/>
  <c r="AK524" i="6"/>
  <c r="AJ524" i="6"/>
  <c r="AI524" i="6"/>
  <c r="AH524" i="6"/>
  <c r="AG524" i="6"/>
  <c r="AF524" i="6"/>
  <c r="AP523" i="6"/>
  <c r="AO523" i="6"/>
  <c r="AN523" i="6"/>
  <c r="AM523" i="6"/>
  <c r="AL523" i="6"/>
  <c r="AK523" i="6"/>
  <c r="AJ523" i="6"/>
  <c r="AI523" i="6"/>
  <c r="AH523" i="6"/>
  <c r="AG523" i="6"/>
  <c r="AF523" i="6"/>
  <c r="AP522" i="6"/>
  <c r="AO522" i="6"/>
  <c r="AN522" i="6"/>
  <c r="AM522" i="6"/>
  <c r="AL522" i="6"/>
  <c r="AK522" i="6"/>
  <c r="AJ522" i="6"/>
  <c r="AI522" i="6"/>
  <c r="AH522" i="6"/>
  <c r="AG522" i="6"/>
  <c r="AF522" i="6"/>
  <c r="AP521" i="6"/>
  <c r="AO521" i="6"/>
  <c r="AN521" i="6"/>
  <c r="AM521" i="6"/>
  <c r="AL521" i="6"/>
  <c r="AK521" i="6"/>
  <c r="AJ521" i="6"/>
  <c r="AI521" i="6"/>
  <c r="AH521" i="6"/>
  <c r="AG521" i="6"/>
  <c r="AF521" i="6"/>
  <c r="AP520" i="6"/>
  <c r="AO520" i="6"/>
  <c r="AN520" i="6"/>
  <c r="AM520" i="6"/>
  <c r="AL520" i="6"/>
  <c r="AK520" i="6"/>
  <c r="AJ520" i="6"/>
  <c r="AI520" i="6"/>
  <c r="AH520" i="6"/>
  <c r="AG520" i="6"/>
  <c r="AF520" i="6"/>
  <c r="AP519" i="6"/>
  <c r="AO519" i="6"/>
  <c r="AN519" i="6"/>
  <c r="AM519" i="6"/>
  <c r="AL519" i="6"/>
  <c r="AK519" i="6"/>
  <c r="AJ519" i="6"/>
  <c r="AI519" i="6"/>
  <c r="AH519" i="6"/>
  <c r="AG519" i="6"/>
  <c r="AF519" i="6"/>
  <c r="AP518" i="6"/>
  <c r="AO518" i="6"/>
  <c r="AN518" i="6"/>
  <c r="AM518" i="6"/>
  <c r="AL518" i="6"/>
  <c r="AK518" i="6"/>
  <c r="AJ518" i="6"/>
  <c r="AI518" i="6"/>
  <c r="AH518" i="6"/>
  <c r="AG518" i="6"/>
  <c r="AF518" i="6"/>
  <c r="AP517" i="6"/>
  <c r="AO517" i="6"/>
  <c r="AN517" i="6"/>
  <c r="AM517" i="6"/>
  <c r="AL517" i="6"/>
  <c r="AK517" i="6"/>
  <c r="AJ517" i="6"/>
  <c r="AI517" i="6"/>
  <c r="AH517" i="6"/>
  <c r="AG517" i="6"/>
  <c r="AF517" i="6"/>
  <c r="AP516" i="6"/>
  <c r="AO516" i="6"/>
  <c r="AN516" i="6"/>
  <c r="AM516" i="6"/>
  <c r="AL516" i="6"/>
  <c r="AK516" i="6"/>
  <c r="AJ516" i="6"/>
  <c r="AI516" i="6"/>
  <c r="AH516" i="6"/>
  <c r="AG516" i="6"/>
  <c r="AF516" i="6"/>
  <c r="AP515" i="6"/>
  <c r="AO515" i="6"/>
  <c r="AN515" i="6"/>
  <c r="AM515" i="6"/>
  <c r="AL515" i="6"/>
  <c r="AK515" i="6"/>
  <c r="AJ515" i="6"/>
  <c r="AI515" i="6"/>
  <c r="AH515" i="6"/>
  <c r="AG515" i="6"/>
  <c r="AF515" i="6"/>
  <c r="AP514" i="6"/>
  <c r="AO514" i="6"/>
  <c r="AN514" i="6"/>
  <c r="AM514" i="6"/>
  <c r="AL514" i="6"/>
  <c r="AK514" i="6"/>
  <c r="AJ514" i="6"/>
  <c r="AI514" i="6"/>
  <c r="AH514" i="6"/>
  <c r="AG514" i="6"/>
  <c r="AF514" i="6"/>
  <c r="AP513" i="6"/>
  <c r="AO513" i="6"/>
  <c r="AN513" i="6"/>
  <c r="AM513" i="6"/>
  <c r="AL513" i="6"/>
  <c r="AK513" i="6"/>
  <c r="AJ513" i="6"/>
  <c r="AI513" i="6"/>
  <c r="AH513" i="6"/>
  <c r="AG513" i="6"/>
  <c r="AF513" i="6"/>
  <c r="AP512" i="6"/>
  <c r="AO512" i="6"/>
  <c r="AN512" i="6"/>
  <c r="AM512" i="6"/>
  <c r="AL512" i="6"/>
  <c r="AK512" i="6"/>
  <c r="AJ512" i="6"/>
  <c r="AI512" i="6"/>
  <c r="AH512" i="6"/>
  <c r="AG512" i="6"/>
  <c r="AF512" i="6"/>
  <c r="AP511" i="6"/>
  <c r="AO511" i="6"/>
  <c r="AN511" i="6"/>
  <c r="AM511" i="6"/>
  <c r="AL511" i="6"/>
  <c r="AK511" i="6"/>
  <c r="AJ511" i="6"/>
  <c r="AI511" i="6"/>
  <c r="AH511" i="6"/>
  <c r="AG511" i="6"/>
  <c r="AF511" i="6"/>
  <c r="AP510" i="6"/>
  <c r="AO510" i="6"/>
  <c r="AN510" i="6"/>
  <c r="AM510" i="6"/>
  <c r="AL510" i="6"/>
  <c r="AK510" i="6"/>
  <c r="AJ510" i="6"/>
  <c r="AI510" i="6"/>
  <c r="AH510" i="6"/>
  <c r="AG510" i="6"/>
  <c r="AF510" i="6"/>
  <c r="AP509" i="6"/>
  <c r="AO509" i="6"/>
  <c r="AN509" i="6"/>
  <c r="AM509" i="6"/>
  <c r="AL509" i="6"/>
  <c r="AK509" i="6"/>
  <c r="AJ509" i="6"/>
  <c r="AI509" i="6"/>
  <c r="AH509" i="6"/>
  <c r="AG509" i="6"/>
  <c r="AF509" i="6"/>
  <c r="AP508" i="6"/>
  <c r="AO508" i="6"/>
  <c r="AN508" i="6"/>
  <c r="AM508" i="6"/>
  <c r="AL508" i="6"/>
  <c r="AK508" i="6"/>
  <c r="AJ508" i="6"/>
  <c r="AI508" i="6"/>
  <c r="AH508" i="6"/>
  <c r="AG508" i="6"/>
  <c r="AF508" i="6"/>
  <c r="AP507" i="6"/>
  <c r="AO507" i="6"/>
  <c r="AN507" i="6"/>
  <c r="AM507" i="6"/>
  <c r="AL507" i="6"/>
  <c r="AK507" i="6"/>
  <c r="AJ507" i="6"/>
  <c r="AI507" i="6"/>
  <c r="AH507" i="6"/>
  <c r="AG507" i="6"/>
  <c r="AF507" i="6"/>
  <c r="AP506" i="6"/>
  <c r="AO506" i="6"/>
  <c r="AN506" i="6"/>
  <c r="AM506" i="6"/>
  <c r="AL506" i="6"/>
  <c r="AK506" i="6"/>
  <c r="AJ506" i="6"/>
  <c r="AI506" i="6"/>
  <c r="AH506" i="6"/>
  <c r="AG506" i="6"/>
  <c r="AF506" i="6"/>
  <c r="AP505" i="6"/>
  <c r="AO505" i="6"/>
  <c r="AN505" i="6"/>
  <c r="AM505" i="6"/>
  <c r="AL505" i="6"/>
  <c r="AK505" i="6"/>
  <c r="AJ505" i="6"/>
  <c r="AI505" i="6"/>
  <c r="AH505" i="6"/>
  <c r="AG505" i="6"/>
  <c r="AF505" i="6"/>
  <c r="AP504" i="6"/>
  <c r="AO504" i="6"/>
  <c r="AN504" i="6"/>
  <c r="AM504" i="6"/>
  <c r="AL504" i="6"/>
  <c r="AK504" i="6"/>
  <c r="AJ504" i="6"/>
  <c r="AI504" i="6"/>
  <c r="AH504" i="6"/>
  <c r="AG504" i="6"/>
  <c r="AF504" i="6"/>
  <c r="AP503" i="6"/>
  <c r="AO503" i="6"/>
  <c r="AN503" i="6"/>
  <c r="AM503" i="6"/>
  <c r="AL503" i="6"/>
  <c r="AK503" i="6"/>
  <c r="AJ503" i="6"/>
  <c r="AI503" i="6"/>
  <c r="AH503" i="6"/>
  <c r="AG503" i="6"/>
  <c r="AF503" i="6"/>
  <c r="AP502" i="6"/>
  <c r="AO502" i="6"/>
  <c r="AN502" i="6"/>
  <c r="AM502" i="6"/>
  <c r="AL502" i="6"/>
  <c r="AK502" i="6"/>
  <c r="AJ502" i="6"/>
  <c r="AI502" i="6"/>
  <c r="AH502" i="6"/>
  <c r="AG502" i="6"/>
  <c r="AF502" i="6"/>
  <c r="AP501" i="6"/>
  <c r="AO501" i="6"/>
  <c r="AN501" i="6"/>
  <c r="AM501" i="6"/>
  <c r="AL501" i="6"/>
  <c r="AK501" i="6"/>
  <c r="AJ501" i="6"/>
  <c r="AI501" i="6"/>
  <c r="AH501" i="6"/>
  <c r="AG501" i="6"/>
  <c r="AF501" i="6"/>
  <c r="AP500" i="6"/>
  <c r="AO500" i="6"/>
  <c r="AN500" i="6"/>
  <c r="AM500" i="6"/>
  <c r="AL500" i="6"/>
  <c r="AK500" i="6"/>
  <c r="AJ500" i="6"/>
  <c r="AI500" i="6"/>
  <c r="AH500" i="6"/>
  <c r="AG500" i="6"/>
  <c r="AF500" i="6"/>
  <c r="AP499" i="6"/>
  <c r="AO499" i="6"/>
  <c r="AN499" i="6"/>
  <c r="AM499" i="6"/>
  <c r="AL499" i="6"/>
  <c r="AK499" i="6"/>
  <c r="AJ499" i="6"/>
  <c r="AI499" i="6"/>
  <c r="AH499" i="6"/>
  <c r="AG499" i="6"/>
  <c r="AF499" i="6"/>
  <c r="AP498" i="6"/>
  <c r="AO498" i="6"/>
  <c r="AN498" i="6"/>
  <c r="AM498" i="6"/>
  <c r="AL498" i="6"/>
  <c r="AK498" i="6"/>
  <c r="AJ498" i="6"/>
  <c r="AI498" i="6"/>
  <c r="AH498" i="6"/>
  <c r="AG498" i="6"/>
  <c r="AF498" i="6"/>
  <c r="AP497" i="6"/>
  <c r="AO497" i="6"/>
  <c r="AN497" i="6"/>
  <c r="AM497" i="6"/>
  <c r="AL497" i="6"/>
  <c r="AK497" i="6"/>
  <c r="AJ497" i="6"/>
  <c r="AI497" i="6"/>
  <c r="AH497" i="6"/>
  <c r="AG497" i="6"/>
  <c r="AF497" i="6"/>
  <c r="AP496" i="6"/>
  <c r="AO496" i="6"/>
  <c r="AN496" i="6"/>
  <c r="AM496" i="6"/>
  <c r="AL496" i="6"/>
  <c r="AK496" i="6"/>
  <c r="AJ496" i="6"/>
  <c r="AI496" i="6"/>
  <c r="AH496" i="6"/>
  <c r="AG496" i="6"/>
  <c r="AF496" i="6"/>
  <c r="AP495" i="6"/>
  <c r="AO495" i="6"/>
  <c r="AN495" i="6"/>
  <c r="AM495" i="6"/>
  <c r="AL495" i="6"/>
  <c r="AK495" i="6"/>
  <c r="AJ495" i="6"/>
  <c r="AI495" i="6"/>
  <c r="AH495" i="6"/>
  <c r="AG495" i="6"/>
  <c r="AF495" i="6"/>
  <c r="AP494" i="6"/>
  <c r="AO494" i="6"/>
  <c r="AN494" i="6"/>
  <c r="AM494" i="6"/>
  <c r="AL494" i="6"/>
  <c r="AK494" i="6"/>
  <c r="AJ494" i="6"/>
  <c r="AI494" i="6"/>
  <c r="AH494" i="6"/>
  <c r="AG494" i="6"/>
  <c r="AF494" i="6"/>
  <c r="AP493" i="6"/>
  <c r="AO493" i="6"/>
  <c r="AN493" i="6"/>
  <c r="AM493" i="6"/>
  <c r="AL493" i="6"/>
  <c r="AK493" i="6"/>
  <c r="AJ493" i="6"/>
  <c r="AI493" i="6"/>
  <c r="AH493" i="6"/>
  <c r="AG493" i="6"/>
  <c r="AF493" i="6"/>
  <c r="AP492" i="6"/>
  <c r="AO492" i="6"/>
  <c r="AN492" i="6"/>
  <c r="AM492" i="6"/>
  <c r="AL492" i="6"/>
  <c r="AK492" i="6"/>
  <c r="AJ492" i="6"/>
  <c r="AI492" i="6"/>
  <c r="AH492" i="6"/>
  <c r="AG492" i="6"/>
  <c r="AF492" i="6"/>
  <c r="AP491" i="6"/>
  <c r="AO491" i="6"/>
  <c r="AN491" i="6"/>
  <c r="AM491" i="6"/>
  <c r="AL491" i="6"/>
  <c r="AK491" i="6"/>
  <c r="AJ491" i="6"/>
  <c r="AI491" i="6"/>
  <c r="AH491" i="6"/>
  <c r="AG491" i="6"/>
  <c r="AF491" i="6"/>
  <c r="AP490" i="6"/>
  <c r="AO490" i="6"/>
  <c r="AN490" i="6"/>
  <c r="AM490" i="6"/>
  <c r="AL490" i="6"/>
  <c r="AK490" i="6"/>
  <c r="AJ490" i="6"/>
  <c r="AI490" i="6"/>
  <c r="AH490" i="6"/>
  <c r="AG490" i="6"/>
  <c r="AF490" i="6"/>
  <c r="AP489" i="6"/>
  <c r="AO489" i="6"/>
  <c r="AN489" i="6"/>
  <c r="AM489" i="6"/>
  <c r="AL489" i="6"/>
  <c r="AK489" i="6"/>
  <c r="AJ489" i="6"/>
  <c r="AI489" i="6"/>
  <c r="AH489" i="6"/>
  <c r="AG489" i="6"/>
  <c r="AF489" i="6"/>
  <c r="AP488" i="6"/>
  <c r="AO488" i="6"/>
  <c r="AN488" i="6"/>
  <c r="AM488" i="6"/>
  <c r="AL488" i="6"/>
  <c r="AK488" i="6"/>
  <c r="AJ488" i="6"/>
  <c r="AI488" i="6"/>
  <c r="AH488" i="6"/>
  <c r="AG488" i="6"/>
  <c r="AF488" i="6"/>
  <c r="AP487" i="6"/>
  <c r="AO487" i="6"/>
  <c r="AN487" i="6"/>
  <c r="AM487" i="6"/>
  <c r="AL487" i="6"/>
  <c r="AK487" i="6"/>
  <c r="AJ487" i="6"/>
  <c r="AI487" i="6"/>
  <c r="AH487" i="6"/>
  <c r="AG487" i="6"/>
  <c r="AF487" i="6"/>
  <c r="AP486" i="6"/>
  <c r="AO486" i="6"/>
  <c r="AN486" i="6"/>
  <c r="AM486" i="6"/>
  <c r="AL486" i="6"/>
  <c r="AK486" i="6"/>
  <c r="AJ486" i="6"/>
  <c r="AI486" i="6"/>
  <c r="AH486" i="6"/>
  <c r="AG486" i="6"/>
  <c r="AF486" i="6"/>
  <c r="AP485" i="6"/>
  <c r="AO485" i="6"/>
  <c r="AN485" i="6"/>
  <c r="AM485" i="6"/>
  <c r="AL485" i="6"/>
  <c r="AK485" i="6"/>
  <c r="AJ485" i="6"/>
  <c r="AI485" i="6"/>
  <c r="AH485" i="6"/>
  <c r="AG485" i="6"/>
  <c r="AF485" i="6"/>
  <c r="AP484" i="6"/>
  <c r="AO484" i="6"/>
  <c r="AN484" i="6"/>
  <c r="AM484" i="6"/>
  <c r="AL484" i="6"/>
  <c r="AK484" i="6"/>
  <c r="AJ484" i="6"/>
  <c r="AI484" i="6"/>
  <c r="AH484" i="6"/>
  <c r="AG484" i="6"/>
  <c r="AF484" i="6"/>
  <c r="AP483" i="6"/>
  <c r="AO483" i="6"/>
  <c r="AN483" i="6"/>
  <c r="AM483" i="6"/>
  <c r="AL483" i="6"/>
  <c r="AK483" i="6"/>
  <c r="AJ483" i="6"/>
  <c r="AI483" i="6"/>
  <c r="AH483" i="6"/>
  <c r="AG483" i="6"/>
  <c r="AF483" i="6"/>
  <c r="AP482" i="6"/>
  <c r="AO482" i="6"/>
  <c r="AN482" i="6"/>
  <c r="AM482" i="6"/>
  <c r="AL482" i="6"/>
  <c r="AK482" i="6"/>
  <c r="AJ482" i="6"/>
  <c r="AI482" i="6"/>
  <c r="AH482" i="6"/>
  <c r="AG482" i="6"/>
  <c r="AF482" i="6"/>
  <c r="AP481" i="6"/>
  <c r="AO481" i="6"/>
  <c r="AN481" i="6"/>
  <c r="AM481" i="6"/>
  <c r="AL481" i="6"/>
  <c r="AK481" i="6"/>
  <c r="AJ481" i="6"/>
  <c r="AI481" i="6"/>
  <c r="AH481" i="6"/>
  <c r="AG481" i="6"/>
  <c r="AF481" i="6"/>
  <c r="AP480" i="6"/>
  <c r="AO480" i="6"/>
  <c r="AN480" i="6"/>
  <c r="AM480" i="6"/>
  <c r="AL480" i="6"/>
  <c r="AK480" i="6"/>
  <c r="AJ480" i="6"/>
  <c r="AI480" i="6"/>
  <c r="AH480" i="6"/>
  <c r="AG480" i="6"/>
  <c r="AF480" i="6"/>
  <c r="AP479" i="6"/>
  <c r="AO479" i="6"/>
  <c r="AN479" i="6"/>
  <c r="AM479" i="6"/>
  <c r="AL479" i="6"/>
  <c r="AK479" i="6"/>
  <c r="AJ479" i="6"/>
  <c r="AI479" i="6"/>
  <c r="AH479" i="6"/>
  <c r="AG479" i="6"/>
  <c r="AF479" i="6"/>
  <c r="AP478" i="6"/>
  <c r="AO478" i="6"/>
  <c r="AN478" i="6"/>
  <c r="AM478" i="6"/>
  <c r="AL478" i="6"/>
  <c r="AK478" i="6"/>
  <c r="AJ478" i="6"/>
  <c r="AI478" i="6"/>
  <c r="AH478" i="6"/>
  <c r="AG478" i="6"/>
  <c r="AF478" i="6"/>
  <c r="AP477" i="6"/>
  <c r="AO477" i="6"/>
  <c r="AN477" i="6"/>
  <c r="AM477" i="6"/>
  <c r="AL477" i="6"/>
  <c r="AK477" i="6"/>
  <c r="AJ477" i="6"/>
  <c r="AI477" i="6"/>
  <c r="AH477" i="6"/>
  <c r="AG477" i="6"/>
  <c r="AF477" i="6"/>
  <c r="AP476" i="6"/>
  <c r="AO476" i="6"/>
  <c r="AN476" i="6"/>
  <c r="AM476" i="6"/>
  <c r="AL476" i="6"/>
  <c r="AK476" i="6"/>
  <c r="AJ476" i="6"/>
  <c r="AI476" i="6"/>
  <c r="AH476" i="6"/>
  <c r="AG476" i="6"/>
  <c r="AF476" i="6"/>
  <c r="AP475" i="6"/>
  <c r="AO475" i="6"/>
  <c r="AN475" i="6"/>
  <c r="AM475" i="6"/>
  <c r="AL475" i="6"/>
  <c r="AK475" i="6"/>
  <c r="AJ475" i="6"/>
  <c r="AI475" i="6"/>
  <c r="AH475" i="6"/>
  <c r="AG475" i="6"/>
  <c r="AF475" i="6"/>
  <c r="AP474" i="6"/>
  <c r="AO474" i="6"/>
  <c r="AN474" i="6"/>
  <c r="AM474" i="6"/>
  <c r="AL474" i="6"/>
  <c r="AK474" i="6"/>
  <c r="AJ474" i="6"/>
  <c r="AI474" i="6"/>
  <c r="AH474" i="6"/>
  <c r="AG474" i="6"/>
  <c r="AF474" i="6"/>
  <c r="AP473" i="6"/>
  <c r="AO473" i="6"/>
  <c r="AN473" i="6"/>
  <c r="AM473" i="6"/>
  <c r="AL473" i="6"/>
  <c r="AK473" i="6"/>
  <c r="AJ473" i="6"/>
  <c r="AI473" i="6"/>
  <c r="AH473" i="6"/>
  <c r="AG473" i="6"/>
  <c r="AF473" i="6"/>
  <c r="AP472" i="6"/>
  <c r="AO472" i="6"/>
  <c r="AN472" i="6"/>
  <c r="AM472" i="6"/>
  <c r="AL472" i="6"/>
  <c r="AK472" i="6"/>
  <c r="AJ472" i="6"/>
  <c r="AI472" i="6"/>
  <c r="AH472" i="6"/>
  <c r="AG472" i="6"/>
  <c r="AF472" i="6"/>
  <c r="AP471" i="6"/>
  <c r="AO471" i="6"/>
  <c r="AN471" i="6"/>
  <c r="AM471" i="6"/>
  <c r="AL471" i="6"/>
  <c r="AK471" i="6"/>
  <c r="AJ471" i="6"/>
  <c r="AI471" i="6"/>
  <c r="AH471" i="6"/>
  <c r="AG471" i="6"/>
  <c r="AF471" i="6"/>
  <c r="AP470" i="6"/>
  <c r="AO470" i="6"/>
  <c r="AN470" i="6"/>
  <c r="AM470" i="6"/>
  <c r="AL470" i="6"/>
  <c r="AK470" i="6"/>
  <c r="AJ470" i="6"/>
  <c r="AI470" i="6"/>
  <c r="AH470" i="6"/>
  <c r="AG470" i="6"/>
  <c r="AF470" i="6"/>
  <c r="AP469" i="6"/>
  <c r="AO469" i="6"/>
  <c r="AN469" i="6"/>
  <c r="AM469" i="6"/>
  <c r="AL469" i="6"/>
  <c r="AK469" i="6"/>
  <c r="AJ469" i="6"/>
  <c r="AI469" i="6"/>
  <c r="AH469" i="6"/>
  <c r="AG469" i="6"/>
  <c r="AF469" i="6"/>
  <c r="AP468" i="6"/>
  <c r="AO468" i="6"/>
  <c r="AN468" i="6"/>
  <c r="AM468" i="6"/>
  <c r="AL468" i="6"/>
  <c r="AK468" i="6"/>
  <c r="AJ468" i="6"/>
  <c r="AI468" i="6"/>
  <c r="AH468" i="6"/>
  <c r="AG468" i="6"/>
  <c r="AF468" i="6"/>
  <c r="AP467" i="6"/>
  <c r="AO467" i="6"/>
  <c r="AN467" i="6"/>
  <c r="AM467" i="6"/>
  <c r="AL467" i="6"/>
  <c r="AK467" i="6"/>
  <c r="AJ467" i="6"/>
  <c r="AI467" i="6"/>
  <c r="AH467" i="6"/>
  <c r="AG467" i="6"/>
  <c r="AF467" i="6"/>
  <c r="AP466" i="6"/>
  <c r="AO466" i="6"/>
  <c r="AN466" i="6"/>
  <c r="AM466" i="6"/>
  <c r="AL466" i="6"/>
  <c r="AK466" i="6"/>
  <c r="AJ466" i="6"/>
  <c r="AI466" i="6"/>
  <c r="AH466" i="6"/>
  <c r="AG466" i="6"/>
  <c r="AF466" i="6"/>
  <c r="AP465" i="6"/>
  <c r="AO465" i="6"/>
  <c r="AN465" i="6"/>
  <c r="AM465" i="6"/>
  <c r="AL465" i="6"/>
  <c r="AK465" i="6"/>
  <c r="AJ465" i="6"/>
  <c r="AI465" i="6"/>
  <c r="AH465" i="6"/>
  <c r="AG465" i="6"/>
  <c r="AF465" i="6"/>
  <c r="AP464" i="6"/>
  <c r="AO464" i="6"/>
  <c r="AN464" i="6"/>
  <c r="AM464" i="6"/>
  <c r="AL464" i="6"/>
  <c r="AK464" i="6"/>
  <c r="AJ464" i="6"/>
  <c r="AI464" i="6"/>
  <c r="AH464" i="6"/>
  <c r="AG464" i="6"/>
  <c r="AF464" i="6"/>
  <c r="AP463" i="6"/>
  <c r="AO463" i="6"/>
  <c r="AN463" i="6"/>
  <c r="AM463" i="6"/>
  <c r="AL463" i="6"/>
  <c r="AK463" i="6"/>
  <c r="AJ463" i="6"/>
  <c r="AI463" i="6"/>
  <c r="AH463" i="6"/>
  <c r="AG463" i="6"/>
  <c r="AF463" i="6"/>
  <c r="AP462" i="6"/>
  <c r="AO462" i="6"/>
  <c r="AN462" i="6"/>
  <c r="AM462" i="6"/>
  <c r="AL462" i="6"/>
  <c r="AK462" i="6"/>
  <c r="AJ462" i="6"/>
  <c r="AI462" i="6"/>
  <c r="AH462" i="6"/>
  <c r="AG462" i="6"/>
  <c r="AF462" i="6"/>
  <c r="AP461" i="6"/>
  <c r="AO461" i="6"/>
  <c r="AN461" i="6"/>
  <c r="AM461" i="6"/>
  <c r="AL461" i="6"/>
  <c r="AK461" i="6"/>
  <c r="AJ461" i="6"/>
  <c r="AI461" i="6"/>
  <c r="AH461" i="6"/>
  <c r="AG461" i="6"/>
  <c r="AF461" i="6"/>
  <c r="AP460" i="6"/>
  <c r="AO460" i="6"/>
  <c r="AN460" i="6"/>
  <c r="AM460" i="6"/>
  <c r="AL460" i="6"/>
  <c r="AK460" i="6"/>
  <c r="AJ460" i="6"/>
  <c r="AI460" i="6"/>
  <c r="AH460" i="6"/>
  <c r="AG460" i="6"/>
  <c r="AF460" i="6"/>
  <c r="AP459" i="6"/>
  <c r="AO459" i="6"/>
  <c r="AN459" i="6"/>
  <c r="AM459" i="6"/>
  <c r="AL459" i="6"/>
  <c r="AK459" i="6"/>
  <c r="AJ459" i="6"/>
  <c r="AI459" i="6"/>
  <c r="AH459" i="6"/>
  <c r="AG459" i="6"/>
  <c r="AF459" i="6"/>
  <c r="AP458" i="6"/>
  <c r="AO458" i="6"/>
  <c r="AN458" i="6"/>
  <c r="AM458" i="6"/>
  <c r="AL458" i="6"/>
  <c r="AK458" i="6"/>
  <c r="AJ458" i="6"/>
  <c r="AI458" i="6"/>
  <c r="AH458" i="6"/>
  <c r="AG458" i="6"/>
  <c r="AF458" i="6"/>
  <c r="AP457" i="6"/>
  <c r="AO457" i="6"/>
  <c r="AN457" i="6"/>
  <c r="AM457" i="6"/>
  <c r="AL457" i="6"/>
  <c r="AK457" i="6"/>
  <c r="AJ457" i="6"/>
  <c r="AI457" i="6"/>
  <c r="AH457" i="6"/>
  <c r="AG457" i="6"/>
  <c r="AF457" i="6"/>
  <c r="AP456" i="6"/>
  <c r="AO456" i="6"/>
  <c r="AN456" i="6"/>
  <c r="AM456" i="6"/>
  <c r="AL456" i="6"/>
  <c r="AK456" i="6"/>
  <c r="AJ456" i="6"/>
  <c r="AI456" i="6"/>
  <c r="AH456" i="6"/>
  <c r="AG456" i="6"/>
  <c r="AF456" i="6"/>
  <c r="AP455" i="6"/>
  <c r="AO455" i="6"/>
  <c r="AN455" i="6"/>
  <c r="AM455" i="6"/>
  <c r="AL455" i="6"/>
  <c r="AK455" i="6"/>
  <c r="AJ455" i="6"/>
  <c r="AI455" i="6"/>
  <c r="AH455" i="6"/>
  <c r="AG455" i="6"/>
  <c r="AF455" i="6"/>
  <c r="AP454" i="6"/>
  <c r="AO454" i="6"/>
  <c r="AN454" i="6"/>
  <c r="AM454" i="6"/>
  <c r="AL454" i="6"/>
  <c r="AK454" i="6"/>
  <c r="AJ454" i="6"/>
  <c r="AI454" i="6"/>
  <c r="AH454" i="6"/>
  <c r="AG454" i="6"/>
  <c r="AF454" i="6"/>
  <c r="AP453" i="6"/>
  <c r="AO453" i="6"/>
  <c r="AN453" i="6"/>
  <c r="AM453" i="6"/>
  <c r="AL453" i="6"/>
  <c r="AK453" i="6"/>
  <c r="AJ453" i="6"/>
  <c r="AI453" i="6"/>
  <c r="AH453" i="6"/>
  <c r="AG453" i="6"/>
  <c r="AF453" i="6"/>
  <c r="AP452" i="6"/>
  <c r="AO452" i="6"/>
  <c r="AN452" i="6"/>
  <c r="AM452" i="6"/>
  <c r="AL452" i="6"/>
  <c r="AK452" i="6"/>
  <c r="AJ452" i="6"/>
  <c r="AI452" i="6"/>
  <c r="AH452" i="6"/>
  <c r="AG452" i="6"/>
  <c r="AF452" i="6"/>
  <c r="AP451" i="6"/>
  <c r="AO451" i="6"/>
  <c r="AN451" i="6"/>
  <c r="AM451" i="6"/>
  <c r="AL451" i="6"/>
  <c r="AK451" i="6"/>
  <c r="AJ451" i="6"/>
  <c r="AI451" i="6"/>
  <c r="AH451" i="6"/>
  <c r="AG451" i="6"/>
  <c r="AF451" i="6"/>
  <c r="AP450" i="6"/>
  <c r="AO450" i="6"/>
  <c r="AN450" i="6"/>
  <c r="AM450" i="6"/>
  <c r="AL450" i="6"/>
  <c r="AK450" i="6"/>
  <c r="AJ450" i="6"/>
  <c r="AI450" i="6"/>
  <c r="AH450" i="6"/>
  <c r="AG450" i="6"/>
  <c r="AF450" i="6"/>
  <c r="AP449" i="6"/>
  <c r="AO449" i="6"/>
  <c r="AN449" i="6"/>
  <c r="AM449" i="6"/>
  <c r="AL449" i="6"/>
  <c r="AK449" i="6"/>
  <c r="AJ449" i="6"/>
  <c r="AI449" i="6"/>
  <c r="AH449" i="6"/>
  <c r="AG449" i="6"/>
  <c r="AF449" i="6"/>
  <c r="AP448" i="6"/>
  <c r="AO448" i="6"/>
  <c r="AN448" i="6"/>
  <c r="AM448" i="6"/>
  <c r="AL448" i="6"/>
  <c r="AK448" i="6"/>
  <c r="AJ448" i="6"/>
  <c r="AI448" i="6"/>
  <c r="AH448" i="6"/>
  <c r="AG448" i="6"/>
  <c r="AF448" i="6"/>
  <c r="AP447" i="6"/>
  <c r="AO447" i="6"/>
  <c r="AN447" i="6"/>
  <c r="AM447" i="6"/>
  <c r="AL447" i="6"/>
  <c r="AK447" i="6"/>
  <c r="AJ447" i="6"/>
  <c r="AI447" i="6"/>
  <c r="AH447" i="6"/>
  <c r="AG447" i="6"/>
  <c r="AF447" i="6"/>
  <c r="AP446" i="6"/>
  <c r="AO446" i="6"/>
  <c r="AN446" i="6"/>
  <c r="AM446" i="6"/>
  <c r="AL446" i="6"/>
  <c r="AK446" i="6"/>
  <c r="AJ446" i="6"/>
  <c r="AI446" i="6"/>
  <c r="AH446" i="6"/>
  <c r="AG446" i="6"/>
  <c r="AF446" i="6"/>
  <c r="AP445" i="6"/>
  <c r="AO445" i="6"/>
  <c r="AN445" i="6"/>
  <c r="AM445" i="6"/>
  <c r="AL445" i="6"/>
  <c r="AK445" i="6"/>
  <c r="AJ445" i="6"/>
  <c r="AI445" i="6"/>
  <c r="AH445" i="6"/>
  <c r="AG445" i="6"/>
  <c r="AF445" i="6"/>
  <c r="AP444" i="6"/>
  <c r="AO444" i="6"/>
  <c r="AN444" i="6"/>
  <c r="AM444" i="6"/>
  <c r="AL444" i="6"/>
  <c r="AK444" i="6"/>
  <c r="AJ444" i="6"/>
  <c r="AI444" i="6"/>
  <c r="AH444" i="6"/>
  <c r="AG444" i="6"/>
  <c r="AF444" i="6"/>
  <c r="AP443" i="6"/>
  <c r="AO443" i="6"/>
  <c r="AN443" i="6"/>
  <c r="AM443" i="6"/>
  <c r="AL443" i="6"/>
  <c r="AK443" i="6"/>
  <c r="AJ443" i="6"/>
  <c r="AI443" i="6"/>
  <c r="AH443" i="6"/>
  <c r="AG443" i="6"/>
  <c r="AF443" i="6"/>
  <c r="AP442" i="6"/>
  <c r="AO442" i="6"/>
  <c r="AN442" i="6"/>
  <c r="AM442" i="6"/>
  <c r="AL442" i="6"/>
  <c r="AK442" i="6"/>
  <c r="AJ442" i="6"/>
  <c r="AI442" i="6"/>
  <c r="AH442" i="6"/>
  <c r="AG442" i="6"/>
  <c r="AF442" i="6"/>
  <c r="AP441" i="6"/>
  <c r="AO441" i="6"/>
  <c r="AN441" i="6"/>
  <c r="AM441" i="6"/>
  <c r="AL441" i="6"/>
  <c r="AK441" i="6"/>
  <c r="AJ441" i="6"/>
  <c r="AI441" i="6"/>
  <c r="AH441" i="6"/>
  <c r="AG441" i="6"/>
  <c r="AF441" i="6"/>
  <c r="AP440" i="6"/>
  <c r="AO440" i="6"/>
  <c r="AN440" i="6"/>
  <c r="AM440" i="6"/>
  <c r="AL440" i="6"/>
  <c r="AK440" i="6"/>
  <c r="AJ440" i="6"/>
  <c r="AI440" i="6"/>
  <c r="AH440" i="6"/>
  <c r="AG440" i="6"/>
  <c r="AF440" i="6"/>
  <c r="AP439" i="6"/>
  <c r="AO439" i="6"/>
  <c r="AN439" i="6"/>
  <c r="AM439" i="6"/>
  <c r="AL439" i="6"/>
  <c r="AK439" i="6"/>
  <c r="AJ439" i="6"/>
  <c r="AI439" i="6"/>
  <c r="AH439" i="6"/>
  <c r="AG439" i="6"/>
  <c r="AF439" i="6"/>
  <c r="AP438" i="6"/>
  <c r="AO438" i="6"/>
  <c r="AN438" i="6"/>
  <c r="AM438" i="6"/>
  <c r="AL438" i="6"/>
  <c r="AK438" i="6"/>
  <c r="AJ438" i="6"/>
  <c r="AI438" i="6"/>
  <c r="AH438" i="6"/>
  <c r="AG438" i="6"/>
  <c r="AF438" i="6"/>
  <c r="AP437" i="6"/>
  <c r="AO437" i="6"/>
  <c r="AN437" i="6"/>
  <c r="AM437" i="6"/>
  <c r="AL437" i="6"/>
  <c r="AK437" i="6"/>
  <c r="AJ437" i="6"/>
  <c r="AI437" i="6"/>
  <c r="AH437" i="6"/>
  <c r="AG437" i="6"/>
  <c r="AF437" i="6"/>
  <c r="AP436" i="6"/>
  <c r="AO436" i="6"/>
  <c r="AN436" i="6"/>
  <c r="AM436" i="6"/>
  <c r="AL436" i="6"/>
  <c r="AK436" i="6"/>
  <c r="AJ436" i="6"/>
  <c r="AI436" i="6"/>
  <c r="AH436" i="6"/>
  <c r="AG436" i="6"/>
  <c r="AF436" i="6"/>
  <c r="AP435" i="6"/>
  <c r="AO435" i="6"/>
  <c r="AN435" i="6"/>
  <c r="AM435" i="6"/>
  <c r="AL435" i="6"/>
  <c r="AK435" i="6"/>
  <c r="AJ435" i="6"/>
  <c r="AI435" i="6"/>
  <c r="AH435" i="6"/>
  <c r="AG435" i="6"/>
  <c r="AF435" i="6"/>
  <c r="AP434" i="6"/>
  <c r="AO434" i="6"/>
  <c r="AN434" i="6"/>
  <c r="AM434" i="6"/>
  <c r="AL434" i="6"/>
  <c r="AK434" i="6"/>
  <c r="AJ434" i="6"/>
  <c r="AI434" i="6"/>
  <c r="AH434" i="6"/>
  <c r="AG434" i="6"/>
  <c r="AF434" i="6"/>
  <c r="AP433" i="6"/>
  <c r="AO433" i="6"/>
  <c r="AN433" i="6"/>
  <c r="AM433" i="6"/>
  <c r="AL433" i="6"/>
  <c r="AK433" i="6"/>
  <c r="AJ433" i="6"/>
  <c r="AI433" i="6"/>
  <c r="AH433" i="6"/>
  <c r="AG433" i="6"/>
  <c r="AF433" i="6"/>
  <c r="AP432" i="6"/>
  <c r="AO432" i="6"/>
  <c r="AN432" i="6"/>
  <c r="AM432" i="6"/>
  <c r="AL432" i="6"/>
  <c r="AK432" i="6"/>
  <c r="AJ432" i="6"/>
  <c r="AI432" i="6"/>
  <c r="AH432" i="6"/>
  <c r="AG432" i="6"/>
  <c r="AF432" i="6"/>
  <c r="AP431" i="6"/>
  <c r="AO431" i="6"/>
  <c r="AN431" i="6"/>
  <c r="AM431" i="6"/>
  <c r="AL431" i="6"/>
  <c r="AK431" i="6"/>
  <c r="AJ431" i="6"/>
  <c r="AI431" i="6"/>
  <c r="AH431" i="6"/>
  <c r="AG431" i="6"/>
  <c r="AF431" i="6"/>
  <c r="AP430" i="6"/>
  <c r="AO430" i="6"/>
  <c r="AN430" i="6"/>
  <c r="AM430" i="6"/>
  <c r="AL430" i="6"/>
  <c r="AK430" i="6"/>
  <c r="AJ430" i="6"/>
  <c r="AI430" i="6"/>
  <c r="AH430" i="6"/>
  <c r="AG430" i="6"/>
  <c r="AF430" i="6"/>
  <c r="AP429" i="6"/>
  <c r="AO429" i="6"/>
  <c r="AN429" i="6"/>
  <c r="AM429" i="6"/>
  <c r="AL429" i="6"/>
  <c r="AK429" i="6"/>
  <c r="AJ429" i="6"/>
  <c r="AI429" i="6"/>
  <c r="AH429" i="6"/>
  <c r="AG429" i="6"/>
  <c r="AF429" i="6"/>
  <c r="AP428" i="6"/>
  <c r="AO428" i="6"/>
  <c r="AN428" i="6"/>
  <c r="AM428" i="6"/>
  <c r="AL428" i="6"/>
  <c r="AK428" i="6"/>
  <c r="AJ428" i="6"/>
  <c r="AI428" i="6"/>
  <c r="AH428" i="6"/>
  <c r="AG428" i="6"/>
  <c r="AF428" i="6"/>
  <c r="AP427" i="6"/>
  <c r="AO427" i="6"/>
  <c r="AN427" i="6"/>
  <c r="AM427" i="6"/>
  <c r="AL427" i="6"/>
  <c r="AK427" i="6"/>
  <c r="AJ427" i="6"/>
  <c r="AI427" i="6"/>
  <c r="AH427" i="6"/>
  <c r="AG427" i="6"/>
  <c r="AF427" i="6"/>
  <c r="AP426" i="6"/>
  <c r="AO426" i="6"/>
  <c r="AN426" i="6"/>
  <c r="AM426" i="6"/>
  <c r="AL426" i="6"/>
  <c r="AK426" i="6"/>
  <c r="AJ426" i="6"/>
  <c r="AI426" i="6"/>
  <c r="AH426" i="6"/>
  <c r="AG426" i="6"/>
  <c r="AF426" i="6"/>
  <c r="AP425" i="6"/>
  <c r="AO425" i="6"/>
  <c r="AN425" i="6"/>
  <c r="AM425" i="6"/>
  <c r="AL425" i="6"/>
  <c r="AK425" i="6"/>
  <c r="AJ425" i="6"/>
  <c r="AI425" i="6"/>
  <c r="AH425" i="6"/>
  <c r="AG425" i="6"/>
  <c r="AF425" i="6"/>
  <c r="AP424" i="6"/>
  <c r="AO424" i="6"/>
  <c r="AN424" i="6"/>
  <c r="AM424" i="6"/>
  <c r="AL424" i="6"/>
  <c r="AK424" i="6"/>
  <c r="AJ424" i="6"/>
  <c r="AI424" i="6"/>
  <c r="AH424" i="6"/>
  <c r="AG424" i="6"/>
  <c r="AF424" i="6"/>
  <c r="AP423" i="6"/>
  <c r="AO423" i="6"/>
  <c r="AN423" i="6"/>
  <c r="AM423" i="6"/>
  <c r="AL423" i="6"/>
  <c r="AK423" i="6"/>
  <c r="AJ423" i="6"/>
  <c r="AI423" i="6"/>
  <c r="AH423" i="6"/>
  <c r="AG423" i="6"/>
  <c r="AF423" i="6"/>
  <c r="AP422" i="6"/>
  <c r="AO422" i="6"/>
  <c r="AN422" i="6"/>
  <c r="AM422" i="6"/>
  <c r="AL422" i="6"/>
  <c r="AK422" i="6"/>
  <c r="AJ422" i="6"/>
  <c r="AI422" i="6"/>
  <c r="AH422" i="6"/>
  <c r="AG422" i="6"/>
  <c r="AF422" i="6"/>
  <c r="AP421" i="6"/>
  <c r="AO421" i="6"/>
  <c r="AN421" i="6"/>
  <c r="AM421" i="6"/>
  <c r="AL421" i="6"/>
  <c r="AK421" i="6"/>
  <c r="AJ421" i="6"/>
  <c r="AI421" i="6"/>
  <c r="AH421" i="6"/>
  <c r="AG421" i="6"/>
  <c r="AF421" i="6"/>
  <c r="AP420" i="6"/>
  <c r="AO420" i="6"/>
  <c r="AN420" i="6"/>
  <c r="AM420" i="6"/>
  <c r="AL420" i="6"/>
  <c r="AK420" i="6"/>
  <c r="AJ420" i="6"/>
  <c r="AI420" i="6"/>
  <c r="AH420" i="6"/>
  <c r="AG420" i="6"/>
  <c r="AF420" i="6"/>
  <c r="AP419" i="6"/>
  <c r="AO419" i="6"/>
  <c r="AN419" i="6"/>
  <c r="AM419" i="6"/>
  <c r="AL419" i="6"/>
  <c r="AK419" i="6"/>
  <c r="AJ419" i="6"/>
  <c r="AI419" i="6"/>
  <c r="AH419" i="6"/>
  <c r="AG419" i="6"/>
  <c r="AF419" i="6"/>
  <c r="AP418" i="6"/>
  <c r="AO418" i="6"/>
  <c r="AN418" i="6"/>
  <c r="AM418" i="6"/>
  <c r="AL418" i="6"/>
  <c r="AK418" i="6"/>
  <c r="AJ418" i="6"/>
  <c r="AI418" i="6"/>
  <c r="AH418" i="6"/>
  <c r="AG418" i="6"/>
  <c r="AF418" i="6"/>
  <c r="AP417" i="6"/>
  <c r="AO417" i="6"/>
  <c r="AN417" i="6"/>
  <c r="AM417" i="6"/>
  <c r="AL417" i="6"/>
  <c r="AK417" i="6"/>
  <c r="AJ417" i="6"/>
  <c r="AI417" i="6"/>
  <c r="AH417" i="6"/>
  <c r="AG417" i="6"/>
  <c r="AF417" i="6"/>
  <c r="AP416" i="6"/>
  <c r="AO416" i="6"/>
  <c r="AN416" i="6"/>
  <c r="AM416" i="6"/>
  <c r="AL416" i="6"/>
  <c r="AK416" i="6"/>
  <c r="AJ416" i="6"/>
  <c r="AI416" i="6"/>
  <c r="AH416" i="6"/>
  <c r="AG416" i="6"/>
  <c r="AF416" i="6"/>
  <c r="AP415" i="6"/>
  <c r="AO415" i="6"/>
  <c r="AN415" i="6"/>
  <c r="AM415" i="6"/>
  <c r="AL415" i="6"/>
  <c r="AK415" i="6"/>
  <c r="AJ415" i="6"/>
  <c r="AI415" i="6"/>
  <c r="AH415" i="6"/>
  <c r="AG415" i="6"/>
  <c r="AF415" i="6"/>
  <c r="AP414" i="6"/>
  <c r="AO414" i="6"/>
  <c r="AN414" i="6"/>
  <c r="AM414" i="6"/>
  <c r="AL414" i="6"/>
  <c r="AK414" i="6"/>
  <c r="AJ414" i="6"/>
  <c r="AI414" i="6"/>
  <c r="AH414" i="6"/>
  <c r="AG414" i="6"/>
  <c r="AF414" i="6"/>
  <c r="AP413" i="6"/>
  <c r="AO413" i="6"/>
  <c r="AN413" i="6"/>
  <c r="AM413" i="6"/>
  <c r="AL413" i="6"/>
  <c r="AK413" i="6"/>
  <c r="AJ413" i="6"/>
  <c r="AI413" i="6"/>
  <c r="AH413" i="6"/>
  <c r="AG413" i="6"/>
  <c r="AF413" i="6"/>
  <c r="AP412" i="6"/>
  <c r="AO412" i="6"/>
  <c r="AN412" i="6"/>
  <c r="AM412" i="6"/>
  <c r="AL412" i="6"/>
  <c r="AK412" i="6"/>
  <c r="AJ412" i="6"/>
  <c r="AI412" i="6"/>
  <c r="AH412" i="6"/>
  <c r="AG412" i="6"/>
  <c r="AF412" i="6"/>
  <c r="AP411" i="6"/>
  <c r="AO411" i="6"/>
  <c r="AN411" i="6"/>
  <c r="AM411" i="6"/>
  <c r="AL411" i="6"/>
  <c r="AK411" i="6"/>
  <c r="AJ411" i="6"/>
  <c r="AI411" i="6"/>
  <c r="AH411" i="6"/>
  <c r="AG411" i="6"/>
  <c r="AF411" i="6"/>
  <c r="AP410" i="6"/>
  <c r="AO410" i="6"/>
  <c r="AN410" i="6"/>
  <c r="AM410" i="6"/>
  <c r="AL410" i="6"/>
  <c r="AK410" i="6"/>
  <c r="AJ410" i="6"/>
  <c r="AI410" i="6"/>
  <c r="AH410" i="6"/>
  <c r="AG410" i="6"/>
  <c r="AF410" i="6"/>
  <c r="AP409" i="6"/>
  <c r="AO409" i="6"/>
  <c r="AN409" i="6"/>
  <c r="AM409" i="6"/>
  <c r="AL409" i="6"/>
  <c r="AK409" i="6"/>
  <c r="AJ409" i="6"/>
  <c r="AI409" i="6"/>
  <c r="AH409" i="6"/>
  <c r="AG409" i="6"/>
  <c r="AF409" i="6"/>
  <c r="AP408" i="6"/>
  <c r="AO408" i="6"/>
  <c r="AN408" i="6"/>
  <c r="AM408" i="6"/>
  <c r="AL408" i="6"/>
  <c r="AK408" i="6"/>
  <c r="AJ408" i="6"/>
  <c r="AI408" i="6"/>
  <c r="AH408" i="6"/>
  <c r="AG408" i="6"/>
  <c r="AF408" i="6"/>
  <c r="AP407" i="6"/>
  <c r="AO407" i="6"/>
  <c r="AN407" i="6"/>
  <c r="AM407" i="6"/>
  <c r="AL407" i="6"/>
  <c r="AK407" i="6"/>
  <c r="AJ407" i="6"/>
  <c r="AI407" i="6"/>
  <c r="AH407" i="6"/>
  <c r="AG407" i="6"/>
  <c r="AF407" i="6"/>
  <c r="AP406" i="6"/>
  <c r="AO406" i="6"/>
  <c r="AN406" i="6"/>
  <c r="AM406" i="6"/>
  <c r="AL406" i="6"/>
  <c r="AK406" i="6"/>
  <c r="AJ406" i="6"/>
  <c r="AI406" i="6"/>
  <c r="AH406" i="6"/>
  <c r="AG406" i="6"/>
  <c r="AF406" i="6"/>
  <c r="AP405" i="6"/>
  <c r="AO405" i="6"/>
  <c r="AN405" i="6"/>
  <c r="AM405" i="6"/>
  <c r="AL405" i="6"/>
  <c r="AK405" i="6"/>
  <c r="AJ405" i="6"/>
  <c r="AI405" i="6"/>
  <c r="AH405" i="6"/>
  <c r="AG405" i="6"/>
  <c r="AF405" i="6"/>
  <c r="AP404" i="6"/>
  <c r="AO404" i="6"/>
  <c r="AN404" i="6"/>
  <c r="AM404" i="6"/>
  <c r="AL404" i="6"/>
  <c r="AK404" i="6"/>
  <c r="AJ404" i="6"/>
  <c r="AI404" i="6"/>
  <c r="AH404" i="6"/>
  <c r="AG404" i="6"/>
  <c r="AF404" i="6"/>
  <c r="AP403" i="6"/>
  <c r="AO403" i="6"/>
  <c r="AN403" i="6"/>
  <c r="AM403" i="6"/>
  <c r="AL403" i="6"/>
  <c r="AK403" i="6"/>
  <c r="AJ403" i="6"/>
  <c r="AI403" i="6"/>
  <c r="AH403" i="6"/>
  <c r="AG403" i="6"/>
  <c r="AF403" i="6"/>
  <c r="AP402" i="6"/>
  <c r="AO402" i="6"/>
  <c r="AN402" i="6"/>
  <c r="AM402" i="6"/>
  <c r="AL402" i="6"/>
  <c r="AK402" i="6"/>
  <c r="AJ402" i="6"/>
  <c r="AI402" i="6"/>
  <c r="AH402" i="6"/>
  <c r="AG402" i="6"/>
  <c r="AF402" i="6"/>
  <c r="AP401" i="6"/>
  <c r="AO401" i="6"/>
  <c r="AN401" i="6"/>
  <c r="AM401" i="6"/>
  <c r="AL401" i="6"/>
  <c r="AK401" i="6"/>
  <c r="AJ401" i="6"/>
  <c r="AI401" i="6"/>
  <c r="AH401" i="6"/>
  <c r="AG401" i="6"/>
  <c r="AF401" i="6"/>
  <c r="AP400" i="6"/>
  <c r="AO400" i="6"/>
  <c r="AN400" i="6"/>
  <c r="AM400" i="6"/>
  <c r="AL400" i="6"/>
  <c r="AK400" i="6"/>
  <c r="AJ400" i="6"/>
  <c r="AI400" i="6"/>
  <c r="AH400" i="6"/>
  <c r="AG400" i="6"/>
  <c r="AF400" i="6"/>
  <c r="AP399" i="6"/>
  <c r="AO399" i="6"/>
  <c r="AN399" i="6"/>
  <c r="AM399" i="6"/>
  <c r="AL399" i="6"/>
  <c r="AK399" i="6"/>
  <c r="AJ399" i="6"/>
  <c r="AI399" i="6"/>
  <c r="AH399" i="6"/>
  <c r="AG399" i="6"/>
  <c r="AF399" i="6"/>
  <c r="AP398" i="6"/>
  <c r="AO398" i="6"/>
  <c r="AN398" i="6"/>
  <c r="AM398" i="6"/>
  <c r="AL398" i="6"/>
  <c r="AK398" i="6"/>
  <c r="AJ398" i="6"/>
  <c r="AI398" i="6"/>
  <c r="AH398" i="6"/>
  <c r="AG398" i="6"/>
  <c r="AF398" i="6"/>
  <c r="AP397" i="6"/>
  <c r="AO397" i="6"/>
  <c r="AN397" i="6"/>
  <c r="AM397" i="6"/>
  <c r="AL397" i="6"/>
  <c r="AK397" i="6"/>
  <c r="AJ397" i="6"/>
  <c r="AI397" i="6"/>
  <c r="AH397" i="6"/>
  <c r="AG397" i="6"/>
  <c r="AF397" i="6"/>
  <c r="AP396" i="6"/>
  <c r="AO396" i="6"/>
  <c r="AN396" i="6"/>
  <c r="AM396" i="6"/>
  <c r="AL396" i="6"/>
  <c r="AK396" i="6"/>
  <c r="AJ396" i="6"/>
  <c r="AI396" i="6"/>
  <c r="AH396" i="6"/>
  <c r="AG396" i="6"/>
  <c r="AF396" i="6"/>
  <c r="AP395" i="6"/>
  <c r="AO395" i="6"/>
  <c r="AN395" i="6"/>
  <c r="AM395" i="6"/>
  <c r="AL395" i="6"/>
  <c r="AK395" i="6"/>
  <c r="AJ395" i="6"/>
  <c r="AI395" i="6"/>
  <c r="AH395" i="6"/>
  <c r="AG395" i="6"/>
  <c r="AF395" i="6"/>
  <c r="AP394" i="6"/>
  <c r="AO394" i="6"/>
  <c r="AN394" i="6"/>
  <c r="AM394" i="6"/>
  <c r="AL394" i="6"/>
  <c r="AK394" i="6"/>
  <c r="AJ394" i="6"/>
  <c r="AI394" i="6"/>
  <c r="AH394" i="6"/>
  <c r="AG394" i="6"/>
  <c r="AF394" i="6"/>
  <c r="AP393" i="6"/>
  <c r="AO393" i="6"/>
  <c r="AN393" i="6"/>
  <c r="AM393" i="6"/>
  <c r="AL393" i="6"/>
  <c r="AK393" i="6"/>
  <c r="AJ393" i="6"/>
  <c r="AI393" i="6"/>
  <c r="AH393" i="6"/>
  <c r="AG393" i="6"/>
  <c r="AF393" i="6"/>
  <c r="AP392" i="6"/>
  <c r="AO392" i="6"/>
  <c r="AN392" i="6"/>
  <c r="AM392" i="6"/>
  <c r="AL392" i="6"/>
  <c r="AK392" i="6"/>
  <c r="AJ392" i="6"/>
  <c r="AI392" i="6"/>
  <c r="AH392" i="6"/>
  <c r="AG392" i="6"/>
  <c r="AF392" i="6"/>
  <c r="AP391" i="6"/>
  <c r="AO391" i="6"/>
  <c r="AN391" i="6"/>
  <c r="AM391" i="6"/>
  <c r="AL391" i="6"/>
  <c r="AK391" i="6"/>
  <c r="AJ391" i="6"/>
  <c r="AI391" i="6"/>
  <c r="AH391" i="6"/>
  <c r="AG391" i="6"/>
  <c r="AF391" i="6"/>
  <c r="AP390" i="6"/>
  <c r="AO390" i="6"/>
  <c r="AN390" i="6"/>
  <c r="AM390" i="6"/>
  <c r="AL390" i="6"/>
  <c r="AK390" i="6"/>
  <c r="AJ390" i="6"/>
  <c r="AI390" i="6"/>
  <c r="AH390" i="6"/>
  <c r="AG390" i="6"/>
  <c r="AF390" i="6"/>
  <c r="AP389" i="6"/>
  <c r="AO389" i="6"/>
  <c r="AN389" i="6"/>
  <c r="AM389" i="6"/>
  <c r="AL389" i="6"/>
  <c r="AK389" i="6"/>
  <c r="AJ389" i="6"/>
  <c r="AI389" i="6"/>
  <c r="AH389" i="6"/>
  <c r="AG389" i="6"/>
  <c r="AF389" i="6"/>
  <c r="AP388" i="6"/>
  <c r="AO388" i="6"/>
  <c r="AN388" i="6"/>
  <c r="AM388" i="6"/>
  <c r="AL388" i="6"/>
  <c r="AK388" i="6"/>
  <c r="AJ388" i="6"/>
  <c r="AI388" i="6"/>
  <c r="AH388" i="6"/>
  <c r="AG388" i="6"/>
  <c r="AF388" i="6"/>
  <c r="AP387" i="6"/>
  <c r="AO387" i="6"/>
  <c r="AN387" i="6"/>
  <c r="AM387" i="6"/>
  <c r="AL387" i="6"/>
  <c r="AK387" i="6"/>
  <c r="AJ387" i="6"/>
  <c r="AI387" i="6"/>
  <c r="AH387" i="6"/>
  <c r="AG387" i="6"/>
  <c r="AF387" i="6"/>
  <c r="AP386" i="6"/>
  <c r="AO386" i="6"/>
  <c r="AN386" i="6"/>
  <c r="AM386" i="6"/>
  <c r="AL386" i="6"/>
  <c r="AK386" i="6"/>
  <c r="AJ386" i="6"/>
  <c r="AI386" i="6"/>
  <c r="AH386" i="6"/>
  <c r="AG386" i="6"/>
  <c r="AF386" i="6"/>
  <c r="AP385" i="6"/>
  <c r="AO385" i="6"/>
  <c r="AN385" i="6"/>
  <c r="AM385" i="6"/>
  <c r="AL385" i="6"/>
  <c r="AK385" i="6"/>
  <c r="AJ385" i="6"/>
  <c r="AI385" i="6"/>
  <c r="AH385" i="6"/>
  <c r="AG385" i="6"/>
  <c r="AF385" i="6"/>
  <c r="AP384" i="6"/>
  <c r="AO384" i="6"/>
  <c r="AN384" i="6"/>
  <c r="AM384" i="6"/>
  <c r="AL384" i="6"/>
  <c r="AK384" i="6"/>
  <c r="AJ384" i="6"/>
  <c r="AI384" i="6"/>
  <c r="AH384" i="6"/>
  <c r="AG384" i="6"/>
  <c r="AF384" i="6"/>
  <c r="AP383" i="6"/>
  <c r="AO383" i="6"/>
  <c r="AN383" i="6"/>
  <c r="AM383" i="6"/>
  <c r="AL383" i="6"/>
  <c r="AK383" i="6"/>
  <c r="AJ383" i="6"/>
  <c r="AI383" i="6"/>
  <c r="AH383" i="6"/>
  <c r="AG383" i="6"/>
  <c r="AF383" i="6"/>
  <c r="AP382" i="6"/>
  <c r="AO382" i="6"/>
  <c r="AN382" i="6"/>
  <c r="AM382" i="6"/>
  <c r="AL382" i="6"/>
  <c r="AK382" i="6"/>
  <c r="AJ382" i="6"/>
  <c r="AI382" i="6"/>
  <c r="AH382" i="6"/>
  <c r="AG382" i="6"/>
  <c r="AF382" i="6"/>
  <c r="AP381" i="6"/>
  <c r="AO381" i="6"/>
  <c r="AN381" i="6"/>
  <c r="AM381" i="6"/>
  <c r="AL381" i="6"/>
  <c r="AK381" i="6"/>
  <c r="AJ381" i="6"/>
  <c r="AI381" i="6"/>
  <c r="AH381" i="6"/>
  <c r="AG381" i="6"/>
  <c r="AF381" i="6"/>
  <c r="AP380" i="6"/>
  <c r="AO380" i="6"/>
  <c r="AN380" i="6"/>
  <c r="AM380" i="6"/>
  <c r="AL380" i="6"/>
  <c r="AK380" i="6"/>
  <c r="AJ380" i="6"/>
  <c r="AI380" i="6"/>
  <c r="AH380" i="6"/>
  <c r="AG380" i="6"/>
  <c r="AF380" i="6"/>
  <c r="AP379" i="6"/>
  <c r="AO379" i="6"/>
  <c r="AN379" i="6"/>
  <c r="AM379" i="6"/>
  <c r="AL379" i="6"/>
  <c r="AK379" i="6"/>
  <c r="AJ379" i="6"/>
  <c r="AI379" i="6"/>
  <c r="AH379" i="6"/>
  <c r="AG379" i="6"/>
  <c r="AF379" i="6"/>
  <c r="AP378" i="6"/>
  <c r="AO378" i="6"/>
  <c r="AN378" i="6"/>
  <c r="AM378" i="6"/>
  <c r="AL378" i="6"/>
  <c r="AK378" i="6"/>
  <c r="AJ378" i="6"/>
  <c r="AI378" i="6"/>
  <c r="AH378" i="6"/>
  <c r="AG378" i="6"/>
  <c r="AF378" i="6"/>
  <c r="AP377" i="6"/>
  <c r="AO377" i="6"/>
  <c r="AN377" i="6"/>
  <c r="AM377" i="6"/>
  <c r="AL377" i="6"/>
  <c r="AK377" i="6"/>
  <c r="AJ377" i="6"/>
  <c r="AI377" i="6"/>
  <c r="AH377" i="6"/>
  <c r="AG377" i="6"/>
  <c r="AF377" i="6"/>
  <c r="AP376" i="6"/>
  <c r="AO376" i="6"/>
  <c r="AN376" i="6"/>
  <c r="AM376" i="6"/>
  <c r="AL376" i="6"/>
  <c r="AK376" i="6"/>
  <c r="AJ376" i="6"/>
  <c r="AI376" i="6"/>
  <c r="AH376" i="6"/>
  <c r="AG376" i="6"/>
  <c r="AF376" i="6"/>
  <c r="AP375" i="6"/>
  <c r="AO375" i="6"/>
  <c r="AN375" i="6"/>
  <c r="AM375" i="6"/>
  <c r="AL375" i="6"/>
  <c r="AK375" i="6"/>
  <c r="AJ375" i="6"/>
  <c r="AI375" i="6"/>
  <c r="AH375" i="6"/>
  <c r="AG375" i="6"/>
  <c r="AF375" i="6"/>
  <c r="AP374" i="6"/>
  <c r="AO374" i="6"/>
  <c r="AN374" i="6"/>
  <c r="AM374" i="6"/>
  <c r="AL374" i="6"/>
  <c r="AK374" i="6"/>
  <c r="AJ374" i="6"/>
  <c r="AI374" i="6"/>
  <c r="AH374" i="6"/>
  <c r="AG374" i="6"/>
  <c r="AF374" i="6"/>
  <c r="AP373" i="6"/>
  <c r="AO373" i="6"/>
  <c r="AN373" i="6"/>
  <c r="AM373" i="6"/>
  <c r="AL373" i="6"/>
  <c r="AK373" i="6"/>
  <c r="AJ373" i="6"/>
  <c r="AI373" i="6"/>
  <c r="AH373" i="6"/>
  <c r="AG373" i="6"/>
  <c r="AF373" i="6"/>
  <c r="AP372" i="6"/>
  <c r="AO372" i="6"/>
  <c r="AN372" i="6"/>
  <c r="AM372" i="6"/>
  <c r="AL372" i="6"/>
  <c r="AK372" i="6"/>
  <c r="AJ372" i="6"/>
  <c r="AI372" i="6"/>
  <c r="AH372" i="6"/>
  <c r="AG372" i="6"/>
  <c r="AF372" i="6"/>
  <c r="AP371" i="6"/>
  <c r="AO371" i="6"/>
  <c r="AN371" i="6"/>
  <c r="AM371" i="6"/>
  <c r="AL371" i="6"/>
  <c r="AK371" i="6"/>
  <c r="AJ371" i="6"/>
  <c r="AI371" i="6"/>
  <c r="AH371" i="6"/>
  <c r="AG371" i="6"/>
  <c r="AF371" i="6"/>
  <c r="AP370" i="6"/>
  <c r="AO370" i="6"/>
  <c r="AN370" i="6"/>
  <c r="AM370" i="6"/>
  <c r="AL370" i="6"/>
  <c r="AK370" i="6"/>
  <c r="AJ370" i="6"/>
  <c r="AI370" i="6"/>
  <c r="AH370" i="6"/>
  <c r="AG370" i="6"/>
  <c r="AF370" i="6"/>
  <c r="AP369" i="6"/>
  <c r="AO369" i="6"/>
  <c r="AN369" i="6"/>
  <c r="AM369" i="6"/>
  <c r="AL369" i="6"/>
  <c r="AK369" i="6"/>
  <c r="AJ369" i="6"/>
  <c r="AI369" i="6"/>
  <c r="AH369" i="6"/>
  <c r="AG369" i="6"/>
  <c r="AF369" i="6"/>
  <c r="AP368" i="6"/>
  <c r="AO368" i="6"/>
  <c r="AN368" i="6"/>
  <c r="AM368" i="6"/>
  <c r="AL368" i="6"/>
  <c r="AK368" i="6"/>
  <c r="AJ368" i="6"/>
  <c r="AI368" i="6"/>
  <c r="AH368" i="6"/>
  <c r="AG368" i="6"/>
  <c r="AF368" i="6"/>
  <c r="AP367" i="6"/>
  <c r="AO367" i="6"/>
  <c r="AN367" i="6"/>
  <c r="AM367" i="6"/>
  <c r="AL367" i="6"/>
  <c r="AK367" i="6"/>
  <c r="AJ367" i="6"/>
  <c r="AI367" i="6"/>
  <c r="AH367" i="6"/>
  <c r="AG367" i="6"/>
  <c r="AF367" i="6"/>
  <c r="AP366" i="6"/>
  <c r="AO366" i="6"/>
  <c r="AN366" i="6"/>
  <c r="AM366" i="6"/>
  <c r="AL366" i="6"/>
  <c r="AK366" i="6"/>
  <c r="AJ366" i="6"/>
  <c r="AI366" i="6"/>
  <c r="AH366" i="6"/>
  <c r="AG366" i="6"/>
  <c r="AF366" i="6"/>
  <c r="AP365" i="6"/>
  <c r="AO365" i="6"/>
  <c r="AN365" i="6"/>
  <c r="AM365" i="6"/>
  <c r="AL365" i="6"/>
  <c r="AK365" i="6"/>
  <c r="AJ365" i="6"/>
  <c r="AI365" i="6"/>
  <c r="AH365" i="6"/>
  <c r="AG365" i="6"/>
  <c r="AF365" i="6"/>
  <c r="AP364" i="6"/>
  <c r="AO364" i="6"/>
  <c r="AN364" i="6"/>
  <c r="AM364" i="6"/>
  <c r="AL364" i="6"/>
  <c r="AK364" i="6"/>
  <c r="AJ364" i="6"/>
  <c r="AI364" i="6"/>
  <c r="AH364" i="6"/>
  <c r="AG364" i="6"/>
  <c r="AF364" i="6"/>
  <c r="AP363" i="6"/>
  <c r="AO363" i="6"/>
  <c r="AN363" i="6"/>
  <c r="AM363" i="6"/>
  <c r="AL363" i="6"/>
  <c r="AK363" i="6"/>
  <c r="AJ363" i="6"/>
  <c r="AI363" i="6"/>
  <c r="AH363" i="6"/>
  <c r="AG363" i="6"/>
  <c r="AF363" i="6"/>
  <c r="AP362" i="6"/>
  <c r="AO362" i="6"/>
  <c r="AN362" i="6"/>
  <c r="AM362" i="6"/>
  <c r="AL362" i="6"/>
  <c r="AK362" i="6"/>
  <c r="AJ362" i="6"/>
  <c r="AI362" i="6"/>
  <c r="AH362" i="6"/>
  <c r="AG362" i="6"/>
  <c r="AF362" i="6"/>
  <c r="AP361" i="6"/>
  <c r="AO361" i="6"/>
  <c r="AN361" i="6"/>
  <c r="AM361" i="6"/>
  <c r="AL361" i="6"/>
  <c r="AK361" i="6"/>
  <c r="AJ361" i="6"/>
  <c r="AI361" i="6"/>
  <c r="AH361" i="6"/>
  <c r="AG361" i="6"/>
  <c r="AF361" i="6"/>
  <c r="AP360" i="6"/>
  <c r="AO360" i="6"/>
  <c r="AN360" i="6"/>
  <c r="AM360" i="6"/>
  <c r="AL360" i="6"/>
  <c r="AK360" i="6"/>
  <c r="AJ360" i="6"/>
  <c r="AI360" i="6"/>
  <c r="AH360" i="6"/>
  <c r="AG360" i="6"/>
  <c r="AF360" i="6"/>
  <c r="AP359" i="6"/>
  <c r="AO359" i="6"/>
  <c r="AN359" i="6"/>
  <c r="AM359" i="6"/>
  <c r="AL359" i="6"/>
  <c r="AK359" i="6"/>
  <c r="AJ359" i="6"/>
  <c r="AI359" i="6"/>
  <c r="AH359" i="6"/>
  <c r="AG359" i="6"/>
  <c r="AF359" i="6"/>
  <c r="AP358" i="6"/>
  <c r="AO358" i="6"/>
  <c r="AN358" i="6"/>
  <c r="AM358" i="6"/>
  <c r="AL358" i="6"/>
  <c r="AK358" i="6"/>
  <c r="AJ358" i="6"/>
  <c r="AI358" i="6"/>
  <c r="AH358" i="6"/>
  <c r="AG358" i="6"/>
  <c r="AF358" i="6"/>
  <c r="AP357" i="6"/>
  <c r="AO357" i="6"/>
  <c r="AN357" i="6"/>
  <c r="AM357" i="6"/>
  <c r="AL357" i="6"/>
  <c r="AK357" i="6"/>
  <c r="AJ357" i="6"/>
  <c r="AI357" i="6"/>
  <c r="AH357" i="6"/>
  <c r="AG357" i="6"/>
  <c r="AF357" i="6"/>
  <c r="AP356" i="6"/>
  <c r="AO356" i="6"/>
  <c r="AN356" i="6"/>
  <c r="AM356" i="6"/>
  <c r="AL356" i="6"/>
  <c r="AK356" i="6"/>
  <c r="AJ356" i="6"/>
  <c r="AI356" i="6"/>
  <c r="AH356" i="6"/>
  <c r="AG356" i="6"/>
  <c r="AF356" i="6"/>
  <c r="AP355" i="6"/>
  <c r="AO355" i="6"/>
  <c r="AN355" i="6"/>
  <c r="AM355" i="6"/>
  <c r="AL355" i="6"/>
  <c r="AK355" i="6"/>
  <c r="AJ355" i="6"/>
  <c r="AI355" i="6"/>
  <c r="AH355" i="6"/>
  <c r="AG355" i="6"/>
  <c r="AF355" i="6"/>
  <c r="AP354" i="6"/>
  <c r="AO354" i="6"/>
  <c r="AN354" i="6"/>
  <c r="AM354" i="6"/>
  <c r="AL354" i="6"/>
  <c r="AK354" i="6"/>
  <c r="AJ354" i="6"/>
  <c r="AI354" i="6"/>
  <c r="AH354" i="6"/>
  <c r="AG354" i="6"/>
  <c r="AF354" i="6"/>
  <c r="AP353" i="6"/>
  <c r="AO353" i="6"/>
  <c r="AN353" i="6"/>
  <c r="AM353" i="6"/>
  <c r="AL353" i="6"/>
  <c r="AK353" i="6"/>
  <c r="AJ353" i="6"/>
  <c r="AI353" i="6"/>
  <c r="AH353" i="6"/>
  <c r="AG353" i="6"/>
  <c r="AF353" i="6"/>
  <c r="AP352" i="6"/>
  <c r="AO352" i="6"/>
  <c r="AN352" i="6"/>
  <c r="AM352" i="6"/>
  <c r="AL352" i="6"/>
  <c r="AK352" i="6"/>
  <c r="AJ352" i="6"/>
  <c r="AI352" i="6"/>
  <c r="AH352" i="6"/>
  <c r="AG352" i="6"/>
  <c r="AF352" i="6"/>
  <c r="AP351" i="6"/>
  <c r="AO351" i="6"/>
  <c r="AN351" i="6"/>
  <c r="AM351" i="6"/>
  <c r="AL351" i="6"/>
  <c r="AK351" i="6"/>
  <c r="AJ351" i="6"/>
  <c r="AI351" i="6"/>
  <c r="AH351" i="6"/>
  <c r="AG351" i="6"/>
  <c r="AF351" i="6"/>
  <c r="AP350" i="6"/>
  <c r="AO350" i="6"/>
  <c r="AN350" i="6"/>
  <c r="AM350" i="6"/>
  <c r="AL350" i="6"/>
  <c r="AK350" i="6"/>
  <c r="AJ350" i="6"/>
  <c r="AI350" i="6"/>
  <c r="AH350" i="6"/>
  <c r="AG350" i="6"/>
  <c r="AF350" i="6"/>
  <c r="AP349" i="6"/>
  <c r="AO349" i="6"/>
  <c r="AN349" i="6"/>
  <c r="AM349" i="6"/>
  <c r="AL349" i="6"/>
  <c r="AK349" i="6"/>
  <c r="AJ349" i="6"/>
  <c r="AI349" i="6"/>
  <c r="AH349" i="6"/>
  <c r="AG349" i="6"/>
  <c r="AF349" i="6"/>
  <c r="AP348" i="6"/>
  <c r="AO348" i="6"/>
  <c r="AN348" i="6"/>
  <c r="AM348" i="6"/>
  <c r="AL348" i="6"/>
  <c r="AK348" i="6"/>
  <c r="AJ348" i="6"/>
  <c r="AI348" i="6"/>
  <c r="AH348" i="6"/>
  <c r="AG348" i="6"/>
  <c r="AF348" i="6"/>
  <c r="AP347" i="6"/>
  <c r="AO347" i="6"/>
  <c r="AN347" i="6"/>
  <c r="AM347" i="6"/>
  <c r="AL347" i="6"/>
  <c r="AK347" i="6"/>
  <c r="AJ347" i="6"/>
  <c r="AI347" i="6"/>
  <c r="AH347" i="6"/>
  <c r="AG347" i="6"/>
  <c r="AF347" i="6"/>
  <c r="AP346" i="6"/>
  <c r="AO346" i="6"/>
  <c r="AN346" i="6"/>
  <c r="AM346" i="6"/>
  <c r="AL346" i="6"/>
  <c r="AK346" i="6"/>
  <c r="AJ346" i="6"/>
  <c r="AI346" i="6"/>
  <c r="AH346" i="6"/>
  <c r="AG346" i="6"/>
  <c r="AF346" i="6"/>
  <c r="AP345" i="6"/>
  <c r="AO345" i="6"/>
  <c r="AN345" i="6"/>
  <c r="AM345" i="6"/>
  <c r="AL345" i="6"/>
  <c r="AK345" i="6"/>
  <c r="AJ345" i="6"/>
  <c r="AI345" i="6"/>
  <c r="AH345" i="6"/>
  <c r="AG345" i="6"/>
  <c r="AF345" i="6"/>
  <c r="AP344" i="6"/>
  <c r="AO344" i="6"/>
  <c r="AN344" i="6"/>
  <c r="AM344" i="6"/>
  <c r="AL344" i="6"/>
  <c r="AK344" i="6"/>
  <c r="AJ344" i="6"/>
  <c r="AI344" i="6"/>
  <c r="AH344" i="6"/>
  <c r="AG344" i="6"/>
  <c r="AF344" i="6"/>
  <c r="AP343" i="6"/>
  <c r="AO343" i="6"/>
  <c r="AN343" i="6"/>
  <c r="AM343" i="6"/>
  <c r="AL343" i="6"/>
  <c r="AK343" i="6"/>
  <c r="AJ343" i="6"/>
  <c r="AI343" i="6"/>
  <c r="AH343" i="6"/>
  <c r="AG343" i="6"/>
  <c r="AF343" i="6"/>
  <c r="AP342" i="6"/>
  <c r="AO342" i="6"/>
  <c r="AN342" i="6"/>
  <c r="AM342" i="6"/>
  <c r="AL342" i="6"/>
  <c r="AK342" i="6"/>
  <c r="AJ342" i="6"/>
  <c r="AI342" i="6"/>
  <c r="AH342" i="6"/>
  <c r="AG342" i="6"/>
  <c r="AF342" i="6"/>
  <c r="AP341" i="6"/>
  <c r="AO341" i="6"/>
  <c r="AN341" i="6"/>
  <c r="AM341" i="6"/>
  <c r="AL341" i="6"/>
  <c r="AK341" i="6"/>
  <c r="AJ341" i="6"/>
  <c r="AI341" i="6"/>
  <c r="AH341" i="6"/>
  <c r="AG341" i="6"/>
  <c r="AF341" i="6"/>
  <c r="AP340" i="6"/>
  <c r="AO340" i="6"/>
  <c r="AN340" i="6"/>
  <c r="AM340" i="6"/>
  <c r="AL340" i="6"/>
  <c r="AK340" i="6"/>
  <c r="AJ340" i="6"/>
  <c r="AI340" i="6"/>
  <c r="AH340" i="6"/>
  <c r="AG340" i="6"/>
  <c r="AF340" i="6"/>
  <c r="AP339" i="6"/>
  <c r="AO339" i="6"/>
  <c r="AN339" i="6"/>
  <c r="AM339" i="6"/>
  <c r="AL339" i="6"/>
  <c r="AK339" i="6"/>
  <c r="AJ339" i="6"/>
  <c r="AI339" i="6"/>
  <c r="AH339" i="6"/>
  <c r="AG339" i="6"/>
  <c r="AF339" i="6"/>
  <c r="AP338" i="6"/>
  <c r="AO338" i="6"/>
  <c r="AN338" i="6"/>
  <c r="AM338" i="6"/>
  <c r="AL338" i="6"/>
  <c r="AK338" i="6"/>
  <c r="AJ338" i="6"/>
  <c r="AI338" i="6"/>
  <c r="AH338" i="6"/>
  <c r="AG338" i="6"/>
  <c r="AF338" i="6"/>
  <c r="AP337" i="6"/>
  <c r="AO337" i="6"/>
  <c r="AN337" i="6"/>
  <c r="AM337" i="6"/>
  <c r="AL337" i="6"/>
  <c r="AK337" i="6"/>
  <c r="AJ337" i="6"/>
  <c r="AI337" i="6"/>
  <c r="AH337" i="6"/>
  <c r="AG337" i="6"/>
  <c r="AF337" i="6"/>
  <c r="AP336" i="6"/>
  <c r="AO336" i="6"/>
  <c r="AN336" i="6"/>
  <c r="AM336" i="6"/>
  <c r="AL336" i="6"/>
  <c r="AK336" i="6"/>
  <c r="AJ336" i="6"/>
  <c r="AI336" i="6"/>
  <c r="AH336" i="6"/>
  <c r="AG336" i="6"/>
  <c r="AF336" i="6"/>
  <c r="AP335" i="6"/>
  <c r="AO335" i="6"/>
  <c r="AN335" i="6"/>
  <c r="AM335" i="6"/>
  <c r="AL335" i="6"/>
  <c r="AK335" i="6"/>
  <c r="AJ335" i="6"/>
  <c r="AI335" i="6"/>
  <c r="AH335" i="6"/>
  <c r="AG335" i="6"/>
  <c r="AF335" i="6"/>
  <c r="AP334" i="6"/>
  <c r="AO334" i="6"/>
  <c r="AN334" i="6"/>
  <c r="AM334" i="6"/>
  <c r="AL334" i="6"/>
  <c r="AK334" i="6"/>
  <c r="AJ334" i="6"/>
  <c r="AI334" i="6"/>
  <c r="AH334" i="6"/>
  <c r="AG334" i="6"/>
  <c r="AF334" i="6"/>
  <c r="AP333" i="6"/>
  <c r="AO333" i="6"/>
  <c r="AN333" i="6"/>
  <c r="AM333" i="6"/>
  <c r="AL333" i="6"/>
  <c r="AK333" i="6"/>
  <c r="AJ333" i="6"/>
  <c r="AI333" i="6"/>
  <c r="AH333" i="6"/>
  <c r="AG333" i="6"/>
  <c r="AF333" i="6"/>
  <c r="AP332" i="6"/>
  <c r="AO332" i="6"/>
  <c r="AN332" i="6"/>
  <c r="AM332" i="6"/>
  <c r="AL332" i="6"/>
  <c r="AK332" i="6"/>
  <c r="AJ332" i="6"/>
  <c r="AI332" i="6"/>
  <c r="AH332" i="6"/>
  <c r="AG332" i="6"/>
  <c r="AF332" i="6"/>
  <c r="AP331" i="6"/>
  <c r="AO331" i="6"/>
  <c r="AN331" i="6"/>
  <c r="AM331" i="6"/>
  <c r="AL331" i="6"/>
  <c r="AK331" i="6"/>
  <c r="AJ331" i="6"/>
  <c r="AI331" i="6"/>
  <c r="AH331" i="6"/>
  <c r="AG331" i="6"/>
  <c r="AF331" i="6"/>
  <c r="AP330" i="6"/>
  <c r="AO330" i="6"/>
  <c r="AN330" i="6"/>
  <c r="AM330" i="6"/>
  <c r="AL330" i="6"/>
  <c r="AK330" i="6"/>
  <c r="AJ330" i="6"/>
  <c r="AI330" i="6"/>
  <c r="AH330" i="6"/>
  <c r="AG330" i="6"/>
  <c r="AF330" i="6"/>
  <c r="AP329" i="6"/>
  <c r="AO329" i="6"/>
  <c r="AN329" i="6"/>
  <c r="AM329" i="6"/>
  <c r="AL329" i="6"/>
  <c r="AK329" i="6"/>
  <c r="AJ329" i="6"/>
  <c r="AI329" i="6"/>
  <c r="AH329" i="6"/>
  <c r="AG329" i="6"/>
  <c r="AF329" i="6"/>
  <c r="AP328" i="6"/>
  <c r="AO328" i="6"/>
  <c r="AN328" i="6"/>
  <c r="AM328" i="6"/>
  <c r="AL328" i="6"/>
  <c r="AK328" i="6"/>
  <c r="AJ328" i="6"/>
  <c r="AI328" i="6"/>
  <c r="AH328" i="6"/>
  <c r="AG328" i="6"/>
  <c r="AF328" i="6"/>
  <c r="AP327" i="6"/>
  <c r="AO327" i="6"/>
  <c r="AN327" i="6"/>
  <c r="AM327" i="6"/>
  <c r="AL327" i="6"/>
  <c r="AK327" i="6"/>
  <c r="AJ327" i="6"/>
  <c r="AI327" i="6"/>
  <c r="AH327" i="6"/>
  <c r="AG327" i="6"/>
  <c r="AF327" i="6"/>
  <c r="AP326" i="6"/>
  <c r="AO326" i="6"/>
  <c r="AN326" i="6"/>
  <c r="AM326" i="6"/>
  <c r="AL326" i="6"/>
  <c r="AK326" i="6"/>
  <c r="AJ326" i="6"/>
  <c r="AI326" i="6"/>
  <c r="AH326" i="6"/>
  <c r="AG326" i="6"/>
  <c r="AF326" i="6"/>
  <c r="AP325" i="6"/>
  <c r="AO325" i="6"/>
  <c r="AN325" i="6"/>
  <c r="AM325" i="6"/>
  <c r="AL325" i="6"/>
  <c r="AK325" i="6"/>
  <c r="AJ325" i="6"/>
  <c r="AI325" i="6"/>
  <c r="AH325" i="6"/>
  <c r="AG325" i="6"/>
  <c r="AF325" i="6"/>
  <c r="AP324" i="6"/>
  <c r="AO324" i="6"/>
  <c r="AN324" i="6"/>
  <c r="AM324" i="6"/>
  <c r="AL324" i="6"/>
  <c r="AK324" i="6"/>
  <c r="AJ324" i="6"/>
  <c r="AI324" i="6"/>
  <c r="AH324" i="6"/>
  <c r="AG324" i="6"/>
  <c r="AF324" i="6"/>
  <c r="AP323" i="6"/>
  <c r="AO323" i="6"/>
  <c r="AN323" i="6"/>
  <c r="AM323" i="6"/>
  <c r="AL323" i="6"/>
  <c r="AK323" i="6"/>
  <c r="AJ323" i="6"/>
  <c r="AI323" i="6"/>
  <c r="AH323" i="6"/>
  <c r="AG323" i="6"/>
  <c r="AF323" i="6"/>
  <c r="AP322" i="6"/>
  <c r="AO322" i="6"/>
  <c r="AN322" i="6"/>
  <c r="AM322" i="6"/>
  <c r="AL322" i="6"/>
  <c r="AK322" i="6"/>
  <c r="AJ322" i="6"/>
  <c r="AI322" i="6"/>
  <c r="AH322" i="6"/>
  <c r="AG322" i="6"/>
  <c r="AF322" i="6"/>
  <c r="AP321" i="6"/>
  <c r="AO321" i="6"/>
  <c r="AN321" i="6"/>
  <c r="AM321" i="6"/>
  <c r="AL321" i="6"/>
  <c r="AK321" i="6"/>
  <c r="AJ321" i="6"/>
  <c r="AI321" i="6"/>
  <c r="AH321" i="6"/>
  <c r="AG321" i="6"/>
  <c r="AF321" i="6"/>
  <c r="AP320" i="6"/>
  <c r="AO320" i="6"/>
  <c r="AN320" i="6"/>
  <c r="AM320" i="6"/>
  <c r="AL320" i="6"/>
  <c r="AK320" i="6"/>
  <c r="AJ320" i="6"/>
  <c r="AI320" i="6"/>
  <c r="AH320" i="6"/>
  <c r="AG320" i="6"/>
  <c r="AF320" i="6"/>
  <c r="AP319" i="6"/>
  <c r="AO319" i="6"/>
  <c r="AN319" i="6"/>
  <c r="AM319" i="6"/>
  <c r="AL319" i="6"/>
  <c r="AK319" i="6"/>
  <c r="AJ319" i="6"/>
  <c r="AI319" i="6"/>
  <c r="AH319" i="6"/>
  <c r="AG319" i="6"/>
  <c r="AF319" i="6"/>
  <c r="AP318" i="6"/>
  <c r="AO318" i="6"/>
  <c r="AN318" i="6"/>
  <c r="AM318" i="6"/>
  <c r="AL318" i="6"/>
  <c r="AK318" i="6"/>
  <c r="AJ318" i="6"/>
  <c r="AI318" i="6"/>
  <c r="AH318" i="6"/>
  <c r="AG318" i="6"/>
  <c r="AF318" i="6"/>
  <c r="AP317" i="6"/>
  <c r="AO317" i="6"/>
  <c r="AN317" i="6"/>
  <c r="AM317" i="6"/>
  <c r="AL317" i="6"/>
  <c r="AK317" i="6"/>
  <c r="AJ317" i="6"/>
  <c r="AI317" i="6"/>
  <c r="AH317" i="6"/>
  <c r="AG317" i="6"/>
  <c r="AF317" i="6"/>
  <c r="AP316" i="6"/>
  <c r="AO316" i="6"/>
  <c r="AN316" i="6"/>
  <c r="AM316" i="6"/>
  <c r="AL316" i="6"/>
  <c r="AK316" i="6"/>
  <c r="AJ316" i="6"/>
  <c r="AI316" i="6"/>
  <c r="AH316" i="6"/>
  <c r="AG316" i="6"/>
  <c r="AF316" i="6"/>
  <c r="AP315" i="6"/>
  <c r="AO315" i="6"/>
  <c r="AN315" i="6"/>
  <c r="AM315" i="6"/>
  <c r="AL315" i="6"/>
  <c r="AK315" i="6"/>
  <c r="AJ315" i="6"/>
  <c r="AI315" i="6"/>
  <c r="AH315" i="6"/>
  <c r="AG315" i="6"/>
  <c r="AF315" i="6"/>
  <c r="AP314" i="6"/>
  <c r="AO314" i="6"/>
  <c r="AN314" i="6"/>
  <c r="AM314" i="6"/>
  <c r="AL314" i="6"/>
  <c r="AK314" i="6"/>
  <c r="AJ314" i="6"/>
  <c r="AI314" i="6"/>
  <c r="AH314" i="6"/>
  <c r="AG314" i="6"/>
  <c r="AF314" i="6"/>
  <c r="AP313" i="6"/>
  <c r="AO313" i="6"/>
  <c r="AN313" i="6"/>
  <c r="AM313" i="6"/>
  <c r="AL313" i="6"/>
  <c r="AK313" i="6"/>
  <c r="AJ313" i="6"/>
  <c r="AI313" i="6"/>
  <c r="AH313" i="6"/>
  <c r="AG313" i="6"/>
  <c r="AF313" i="6"/>
  <c r="AP312" i="6"/>
  <c r="AO312" i="6"/>
  <c r="AN312" i="6"/>
  <c r="AM312" i="6"/>
  <c r="AL312" i="6"/>
  <c r="AK312" i="6"/>
  <c r="AJ312" i="6"/>
  <c r="AI312" i="6"/>
  <c r="AH312" i="6"/>
  <c r="AG312" i="6"/>
  <c r="AF312" i="6"/>
  <c r="AP311" i="6"/>
  <c r="AO311" i="6"/>
  <c r="AN311" i="6"/>
  <c r="AM311" i="6"/>
  <c r="AL311" i="6"/>
  <c r="AK311" i="6"/>
  <c r="AJ311" i="6"/>
  <c r="AI311" i="6"/>
  <c r="AH311" i="6"/>
  <c r="AG311" i="6"/>
  <c r="AF311" i="6"/>
  <c r="AP310" i="6"/>
  <c r="AO310" i="6"/>
  <c r="AN310" i="6"/>
  <c r="AM310" i="6"/>
  <c r="AL310" i="6"/>
  <c r="AK310" i="6"/>
  <c r="AJ310" i="6"/>
  <c r="AI310" i="6"/>
  <c r="AH310" i="6"/>
  <c r="AG310" i="6"/>
  <c r="AF310" i="6"/>
  <c r="AP309" i="6"/>
  <c r="AO309" i="6"/>
  <c r="AN309" i="6"/>
  <c r="AM309" i="6"/>
  <c r="AL309" i="6"/>
  <c r="AK309" i="6"/>
  <c r="AJ309" i="6"/>
  <c r="AI309" i="6"/>
  <c r="AH309" i="6"/>
  <c r="AG309" i="6"/>
  <c r="AF309" i="6"/>
  <c r="AP308" i="6"/>
  <c r="AO308" i="6"/>
  <c r="AN308" i="6"/>
  <c r="AM308" i="6"/>
  <c r="AL308" i="6"/>
  <c r="AK308" i="6"/>
  <c r="AJ308" i="6"/>
  <c r="AI308" i="6"/>
  <c r="AH308" i="6"/>
  <c r="AG308" i="6"/>
  <c r="AF308" i="6"/>
  <c r="AP307" i="6"/>
  <c r="AO307" i="6"/>
  <c r="AN307" i="6"/>
  <c r="AM307" i="6"/>
  <c r="AL307" i="6"/>
  <c r="AK307" i="6"/>
  <c r="AJ307" i="6"/>
  <c r="AI307" i="6"/>
  <c r="AH307" i="6"/>
  <c r="AG307" i="6"/>
  <c r="AF307" i="6"/>
  <c r="AP306" i="6"/>
  <c r="AO306" i="6"/>
  <c r="AN306" i="6"/>
  <c r="AM306" i="6"/>
  <c r="AL306" i="6"/>
  <c r="AK306" i="6"/>
  <c r="AJ306" i="6"/>
  <c r="AI306" i="6"/>
  <c r="AH306" i="6"/>
  <c r="AG306" i="6"/>
  <c r="AF306" i="6"/>
  <c r="AP305" i="6"/>
  <c r="AO305" i="6"/>
  <c r="AN305" i="6"/>
  <c r="AM305" i="6"/>
  <c r="AL305" i="6"/>
  <c r="AK305" i="6"/>
  <c r="AJ305" i="6"/>
  <c r="AI305" i="6"/>
  <c r="AH305" i="6"/>
  <c r="AG305" i="6"/>
  <c r="AF305" i="6"/>
  <c r="AP304" i="6"/>
  <c r="AO304" i="6"/>
  <c r="AN304" i="6"/>
  <c r="AM304" i="6"/>
  <c r="AL304" i="6"/>
  <c r="AK304" i="6"/>
  <c r="AJ304" i="6"/>
  <c r="AI304" i="6"/>
  <c r="AH304" i="6"/>
  <c r="AG304" i="6"/>
  <c r="AF304" i="6"/>
  <c r="AP303" i="6"/>
  <c r="AO303" i="6"/>
  <c r="AN303" i="6"/>
  <c r="AM303" i="6"/>
  <c r="AL303" i="6"/>
  <c r="AK303" i="6"/>
  <c r="AJ303" i="6"/>
  <c r="AI303" i="6"/>
  <c r="AH303" i="6"/>
  <c r="AG303" i="6"/>
  <c r="AF303" i="6"/>
  <c r="AP302" i="6"/>
  <c r="AO302" i="6"/>
  <c r="AN302" i="6"/>
  <c r="AM302" i="6"/>
  <c r="AL302" i="6"/>
  <c r="AK302" i="6"/>
  <c r="AJ302" i="6"/>
  <c r="AI302" i="6"/>
  <c r="AH302" i="6"/>
  <c r="AG302" i="6"/>
  <c r="AF302" i="6"/>
  <c r="AP301" i="6"/>
  <c r="AO301" i="6"/>
  <c r="AN301" i="6"/>
  <c r="AM301" i="6"/>
  <c r="AL301" i="6"/>
  <c r="AK301" i="6"/>
  <c r="AJ301" i="6"/>
  <c r="AI301" i="6"/>
  <c r="AH301" i="6"/>
  <c r="AG301" i="6"/>
  <c r="AF301" i="6"/>
  <c r="AP300" i="6"/>
  <c r="AO300" i="6"/>
  <c r="AN300" i="6"/>
  <c r="AM300" i="6"/>
  <c r="AL300" i="6"/>
  <c r="AK300" i="6"/>
  <c r="AJ300" i="6"/>
  <c r="AI300" i="6"/>
  <c r="AH300" i="6"/>
  <c r="AG300" i="6"/>
  <c r="AF300" i="6"/>
  <c r="AP299" i="6"/>
  <c r="AO299" i="6"/>
  <c r="AN299" i="6"/>
  <c r="AM299" i="6"/>
  <c r="AL299" i="6"/>
  <c r="AK299" i="6"/>
  <c r="AJ299" i="6"/>
  <c r="AI299" i="6"/>
  <c r="AH299" i="6"/>
  <c r="AG299" i="6"/>
  <c r="AF299" i="6"/>
  <c r="AP298" i="6"/>
  <c r="AO298" i="6"/>
  <c r="AN298" i="6"/>
  <c r="AM298" i="6"/>
  <c r="AL298" i="6"/>
  <c r="AK298" i="6"/>
  <c r="AJ298" i="6"/>
  <c r="AI298" i="6"/>
  <c r="AH298" i="6"/>
  <c r="AG298" i="6"/>
  <c r="AF298" i="6"/>
  <c r="AP297" i="6"/>
  <c r="AO297" i="6"/>
  <c r="AN297" i="6"/>
  <c r="AM297" i="6"/>
  <c r="AL297" i="6"/>
  <c r="AK297" i="6"/>
  <c r="AJ297" i="6"/>
  <c r="AI297" i="6"/>
  <c r="AH297" i="6"/>
  <c r="AG297" i="6"/>
  <c r="AF297" i="6"/>
  <c r="AP296" i="6"/>
  <c r="AO296" i="6"/>
  <c r="AN296" i="6"/>
  <c r="AM296" i="6"/>
  <c r="AL296" i="6"/>
  <c r="AK296" i="6"/>
  <c r="AJ296" i="6"/>
  <c r="AI296" i="6"/>
  <c r="AH296" i="6"/>
  <c r="AG296" i="6"/>
  <c r="AF296" i="6"/>
  <c r="AP295" i="6"/>
  <c r="AO295" i="6"/>
  <c r="AN295" i="6"/>
  <c r="AM295" i="6"/>
  <c r="AL295" i="6"/>
  <c r="AK295" i="6"/>
  <c r="AJ295" i="6"/>
  <c r="AI295" i="6"/>
  <c r="AH295" i="6"/>
  <c r="AG295" i="6"/>
  <c r="AF295" i="6"/>
  <c r="AP294" i="6"/>
  <c r="AO294" i="6"/>
  <c r="AN294" i="6"/>
  <c r="AM294" i="6"/>
  <c r="AL294" i="6"/>
  <c r="AK294" i="6"/>
  <c r="AJ294" i="6"/>
  <c r="AI294" i="6"/>
  <c r="AH294" i="6"/>
  <c r="AG294" i="6"/>
  <c r="AF294" i="6"/>
  <c r="AP293" i="6"/>
  <c r="AO293" i="6"/>
  <c r="AN293" i="6"/>
  <c r="AM293" i="6"/>
  <c r="AL293" i="6"/>
  <c r="AK293" i="6"/>
  <c r="AJ293" i="6"/>
  <c r="AI293" i="6"/>
  <c r="AH293" i="6"/>
  <c r="AG293" i="6"/>
  <c r="AF293" i="6"/>
  <c r="AP292" i="6"/>
  <c r="AO292" i="6"/>
  <c r="AN292" i="6"/>
  <c r="AM292" i="6"/>
  <c r="AL292" i="6"/>
  <c r="AK292" i="6"/>
  <c r="AJ292" i="6"/>
  <c r="AI292" i="6"/>
  <c r="AH292" i="6"/>
  <c r="AG292" i="6"/>
  <c r="AF292" i="6"/>
  <c r="AP291" i="6"/>
  <c r="AO291" i="6"/>
  <c r="AN291" i="6"/>
  <c r="AM291" i="6"/>
  <c r="AL291" i="6"/>
  <c r="AK291" i="6"/>
  <c r="AJ291" i="6"/>
  <c r="AI291" i="6"/>
  <c r="AH291" i="6"/>
  <c r="AG291" i="6"/>
  <c r="AF291" i="6"/>
  <c r="AP290" i="6"/>
  <c r="AO290" i="6"/>
  <c r="AN290" i="6"/>
  <c r="AM290" i="6"/>
  <c r="AL290" i="6"/>
  <c r="AK290" i="6"/>
  <c r="AJ290" i="6"/>
  <c r="AI290" i="6"/>
  <c r="AH290" i="6"/>
  <c r="AG290" i="6"/>
  <c r="AF290" i="6"/>
  <c r="AP289" i="6"/>
  <c r="AO289" i="6"/>
  <c r="AN289" i="6"/>
  <c r="AM289" i="6"/>
  <c r="AL289" i="6"/>
  <c r="AK289" i="6"/>
  <c r="AJ289" i="6"/>
  <c r="AI289" i="6"/>
  <c r="AH289" i="6"/>
  <c r="AG289" i="6"/>
  <c r="AF289" i="6"/>
  <c r="AP288" i="6"/>
  <c r="AO288" i="6"/>
  <c r="AN288" i="6"/>
  <c r="AM288" i="6"/>
  <c r="AL288" i="6"/>
  <c r="AK288" i="6"/>
  <c r="AJ288" i="6"/>
  <c r="AI288" i="6"/>
  <c r="AH288" i="6"/>
  <c r="AG288" i="6"/>
  <c r="AF288" i="6"/>
  <c r="AP287" i="6"/>
  <c r="AO287" i="6"/>
  <c r="AN287" i="6"/>
  <c r="AM287" i="6"/>
  <c r="AL287" i="6"/>
  <c r="AK287" i="6"/>
  <c r="AJ287" i="6"/>
  <c r="AI287" i="6"/>
  <c r="AH287" i="6"/>
  <c r="AG287" i="6"/>
  <c r="AF287" i="6"/>
  <c r="AP286" i="6"/>
  <c r="AO286" i="6"/>
  <c r="AN286" i="6"/>
  <c r="AM286" i="6"/>
  <c r="AL286" i="6"/>
  <c r="AK286" i="6"/>
  <c r="AJ286" i="6"/>
  <c r="AI286" i="6"/>
  <c r="AH286" i="6"/>
  <c r="AG286" i="6"/>
  <c r="AF286" i="6"/>
  <c r="AP285" i="6"/>
  <c r="AO285" i="6"/>
  <c r="AN285" i="6"/>
  <c r="AM285" i="6"/>
  <c r="AL285" i="6"/>
  <c r="AK285" i="6"/>
  <c r="AJ285" i="6"/>
  <c r="AI285" i="6"/>
  <c r="AH285" i="6"/>
  <c r="AG285" i="6"/>
  <c r="AF285" i="6"/>
  <c r="AP284" i="6"/>
  <c r="AO284" i="6"/>
  <c r="AN284" i="6"/>
  <c r="AM284" i="6"/>
  <c r="AL284" i="6"/>
  <c r="AK284" i="6"/>
  <c r="AJ284" i="6"/>
  <c r="AI284" i="6"/>
  <c r="AH284" i="6"/>
  <c r="AG284" i="6"/>
  <c r="AF284" i="6"/>
  <c r="AP283" i="6"/>
  <c r="AO283" i="6"/>
  <c r="AN283" i="6"/>
  <c r="AM283" i="6"/>
  <c r="AL283" i="6"/>
  <c r="AK283" i="6"/>
  <c r="AJ283" i="6"/>
  <c r="AI283" i="6"/>
  <c r="AH283" i="6"/>
  <c r="AG283" i="6"/>
  <c r="AF283" i="6"/>
  <c r="AP282" i="6"/>
  <c r="AO282" i="6"/>
  <c r="AN282" i="6"/>
  <c r="AM282" i="6"/>
  <c r="AL282" i="6"/>
  <c r="AK282" i="6"/>
  <c r="AJ282" i="6"/>
  <c r="AI282" i="6"/>
  <c r="AH282" i="6"/>
  <c r="AG282" i="6"/>
  <c r="AF282" i="6"/>
  <c r="AP281" i="6"/>
  <c r="AO281" i="6"/>
  <c r="AN281" i="6"/>
  <c r="AM281" i="6"/>
  <c r="AL281" i="6"/>
  <c r="AK281" i="6"/>
  <c r="AJ281" i="6"/>
  <c r="AI281" i="6"/>
  <c r="AH281" i="6"/>
  <c r="AG281" i="6"/>
  <c r="AF281" i="6"/>
  <c r="AP280" i="6"/>
  <c r="AO280" i="6"/>
  <c r="AN280" i="6"/>
  <c r="AM280" i="6"/>
  <c r="AL280" i="6"/>
  <c r="AK280" i="6"/>
  <c r="AJ280" i="6"/>
  <c r="AI280" i="6"/>
  <c r="AH280" i="6"/>
  <c r="AG280" i="6"/>
  <c r="AF280" i="6"/>
  <c r="AP279" i="6"/>
  <c r="AO279" i="6"/>
  <c r="AN279" i="6"/>
  <c r="AM279" i="6"/>
  <c r="AL279" i="6"/>
  <c r="AK279" i="6"/>
  <c r="AJ279" i="6"/>
  <c r="AI279" i="6"/>
  <c r="AH279" i="6"/>
  <c r="AG279" i="6"/>
  <c r="AF279" i="6"/>
  <c r="AP278" i="6"/>
  <c r="AO278" i="6"/>
  <c r="AN278" i="6"/>
  <c r="AM278" i="6"/>
  <c r="AL278" i="6"/>
  <c r="AK278" i="6"/>
  <c r="AJ278" i="6"/>
  <c r="AI278" i="6"/>
  <c r="AH278" i="6"/>
  <c r="AG278" i="6"/>
  <c r="AF278" i="6"/>
  <c r="AP277" i="6"/>
  <c r="AO277" i="6"/>
  <c r="AN277" i="6"/>
  <c r="AM277" i="6"/>
  <c r="AL277" i="6"/>
  <c r="AK277" i="6"/>
  <c r="AJ277" i="6"/>
  <c r="AI277" i="6"/>
  <c r="AH277" i="6"/>
  <c r="AG277" i="6"/>
  <c r="AF277" i="6"/>
  <c r="AP276" i="6"/>
  <c r="AO276" i="6"/>
  <c r="AN276" i="6"/>
  <c r="AM276" i="6"/>
  <c r="AL276" i="6"/>
  <c r="AK276" i="6"/>
  <c r="AJ276" i="6"/>
  <c r="AI276" i="6"/>
  <c r="AH276" i="6"/>
  <c r="AG276" i="6"/>
  <c r="AF276" i="6"/>
  <c r="AP275" i="6"/>
  <c r="AO275" i="6"/>
  <c r="AN275" i="6"/>
  <c r="AM275" i="6"/>
  <c r="AL275" i="6"/>
  <c r="AK275" i="6"/>
  <c r="AJ275" i="6"/>
  <c r="AI275" i="6"/>
  <c r="AH275" i="6"/>
  <c r="AG275" i="6"/>
  <c r="AF275" i="6"/>
  <c r="AP274" i="6"/>
  <c r="AO274" i="6"/>
  <c r="AN274" i="6"/>
  <c r="AM274" i="6"/>
  <c r="AL274" i="6"/>
  <c r="AK274" i="6"/>
  <c r="AJ274" i="6"/>
  <c r="AI274" i="6"/>
  <c r="AH274" i="6"/>
  <c r="AG274" i="6"/>
  <c r="AF274" i="6"/>
  <c r="AP273" i="6"/>
  <c r="AO273" i="6"/>
  <c r="AN273" i="6"/>
  <c r="AM273" i="6"/>
  <c r="AL273" i="6"/>
  <c r="AK273" i="6"/>
  <c r="AJ273" i="6"/>
  <c r="AI273" i="6"/>
  <c r="AH273" i="6"/>
  <c r="AG273" i="6"/>
  <c r="AF273" i="6"/>
  <c r="AP272" i="6"/>
  <c r="AO272" i="6"/>
  <c r="AN272" i="6"/>
  <c r="AM272" i="6"/>
  <c r="AL272" i="6"/>
  <c r="AK272" i="6"/>
  <c r="AJ272" i="6"/>
  <c r="AI272" i="6"/>
  <c r="AH272" i="6"/>
  <c r="AG272" i="6"/>
  <c r="AF272" i="6"/>
  <c r="AP271" i="6"/>
  <c r="AO271" i="6"/>
  <c r="AN271" i="6"/>
  <c r="AM271" i="6"/>
  <c r="AL271" i="6"/>
  <c r="AK271" i="6"/>
  <c r="AJ271" i="6"/>
  <c r="AI271" i="6"/>
  <c r="AH271" i="6"/>
  <c r="AG271" i="6"/>
  <c r="AF271" i="6"/>
  <c r="AP270" i="6"/>
  <c r="AO270" i="6"/>
  <c r="AN270" i="6"/>
  <c r="AM270" i="6"/>
  <c r="AL270" i="6"/>
  <c r="AK270" i="6"/>
  <c r="AJ270" i="6"/>
  <c r="AI270" i="6"/>
  <c r="AH270" i="6"/>
  <c r="AG270" i="6"/>
  <c r="AF270" i="6"/>
  <c r="AP269" i="6"/>
  <c r="AO269" i="6"/>
  <c r="AN269" i="6"/>
  <c r="AM269" i="6"/>
  <c r="AL269" i="6"/>
  <c r="AK269" i="6"/>
  <c r="AJ269" i="6"/>
  <c r="AI269" i="6"/>
  <c r="AH269" i="6"/>
  <c r="AG269" i="6"/>
  <c r="AF269" i="6"/>
  <c r="AP268" i="6"/>
  <c r="AO268" i="6"/>
  <c r="AN268" i="6"/>
  <c r="AM268" i="6"/>
  <c r="AL268" i="6"/>
  <c r="AK268" i="6"/>
  <c r="AJ268" i="6"/>
  <c r="AI268" i="6"/>
  <c r="AH268" i="6"/>
  <c r="AG268" i="6"/>
  <c r="AF268" i="6"/>
  <c r="AP267" i="6"/>
  <c r="AO267" i="6"/>
  <c r="AN267" i="6"/>
  <c r="AM267" i="6"/>
  <c r="AL267" i="6"/>
  <c r="AK267" i="6"/>
  <c r="AJ267" i="6"/>
  <c r="AI267" i="6"/>
  <c r="AH267" i="6"/>
  <c r="AG267" i="6"/>
  <c r="AF267" i="6"/>
  <c r="AP266" i="6"/>
  <c r="AO266" i="6"/>
  <c r="AN266" i="6"/>
  <c r="AM266" i="6"/>
  <c r="AL266" i="6"/>
  <c r="AK266" i="6"/>
  <c r="AJ266" i="6"/>
  <c r="AI266" i="6"/>
  <c r="AH266" i="6"/>
  <c r="AG266" i="6"/>
  <c r="AF266" i="6"/>
  <c r="AP265" i="6"/>
  <c r="AO265" i="6"/>
  <c r="AN265" i="6"/>
  <c r="AM265" i="6"/>
  <c r="AL265" i="6"/>
  <c r="AK265" i="6"/>
  <c r="AJ265" i="6"/>
  <c r="AI265" i="6"/>
  <c r="AH265" i="6"/>
  <c r="AG265" i="6"/>
  <c r="AF265" i="6"/>
  <c r="AP264" i="6"/>
  <c r="AO264" i="6"/>
  <c r="AN264" i="6"/>
  <c r="AM264" i="6"/>
  <c r="AL264" i="6"/>
  <c r="AK264" i="6"/>
  <c r="AJ264" i="6"/>
  <c r="AI264" i="6"/>
  <c r="AH264" i="6"/>
  <c r="AG264" i="6"/>
  <c r="AF264" i="6"/>
  <c r="AP263" i="6"/>
  <c r="AO263" i="6"/>
  <c r="AN263" i="6"/>
  <c r="AM263" i="6"/>
  <c r="AL263" i="6"/>
  <c r="AK263" i="6"/>
  <c r="AJ263" i="6"/>
  <c r="AI263" i="6"/>
  <c r="AH263" i="6"/>
  <c r="AG263" i="6"/>
  <c r="AF263" i="6"/>
  <c r="AP262" i="6"/>
  <c r="AO262" i="6"/>
  <c r="AN262" i="6"/>
  <c r="AM262" i="6"/>
  <c r="AL262" i="6"/>
  <c r="AK262" i="6"/>
  <c r="AJ262" i="6"/>
  <c r="AI262" i="6"/>
  <c r="AH262" i="6"/>
  <c r="AG262" i="6"/>
  <c r="AF262" i="6"/>
  <c r="AP261" i="6"/>
  <c r="AO261" i="6"/>
  <c r="AN261" i="6"/>
  <c r="AM261" i="6"/>
  <c r="AL261" i="6"/>
  <c r="AK261" i="6"/>
  <c r="AJ261" i="6"/>
  <c r="AI261" i="6"/>
  <c r="AH261" i="6"/>
  <c r="AG261" i="6"/>
  <c r="AF261" i="6"/>
  <c r="AP260" i="6"/>
  <c r="AO260" i="6"/>
  <c r="AN260" i="6"/>
  <c r="AM260" i="6"/>
  <c r="AL260" i="6"/>
  <c r="AK260" i="6"/>
  <c r="AJ260" i="6"/>
  <c r="AI260" i="6"/>
  <c r="AH260" i="6"/>
  <c r="AG260" i="6"/>
  <c r="AF260" i="6"/>
  <c r="AP259" i="6"/>
  <c r="AO259" i="6"/>
  <c r="AN259" i="6"/>
  <c r="AM259" i="6"/>
  <c r="AL259" i="6"/>
  <c r="AK259" i="6"/>
  <c r="AJ259" i="6"/>
  <c r="AI259" i="6"/>
  <c r="AH259" i="6"/>
  <c r="AG259" i="6"/>
  <c r="AF259" i="6"/>
  <c r="AP258" i="6"/>
  <c r="AO258" i="6"/>
  <c r="AN258" i="6"/>
  <c r="AM258" i="6"/>
  <c r="AL258" i="6"/>
  <c r="AK258" i="6"/>
  <c r="AJ258" i="6"/>
  <c r="AI258" i="6"/>
  <c r="AH258" i="6"/>
  <c r="AG258" i="6"/>
  <c r="AF258" i="6"/>
  <c r="AP257" i="6"/>
  <c r="AO257" i="6"/>
  <c r="AN257" i="6"/>
  <c r="AM257" i="6"/>
  <c r="AL257" i="6"/>
  <c r="AK257" i="6"/>
  <c r="AJ257" i="6"/>
  <c r="AI257" i="6"/>
  <c r="AH257" i="6"/>
  <c r="AG257" i="6"/>
  <c r="AF257" i="6"/>
  <c r="AP256" i="6"/>
  <c r="AO256" i="6"/>
  <c r="AN256" i="6"/>
  <c r="AM256" i="6"/>
  <c r="AL256" i="6"/>
  <c r="AK256" i="6"/>
  <c r="AJ256" i="6"/>
  <c r="AI256" i="6"/>
  <c r="AH256" i="6"/>
  <c r="AG256" i="6"/>
  <c r="AF256" i="6"/>
  <c r="AP255" i="6"/>
  <c r="AO255" i="6"/>
  <c r="AN255" i="6"/>
  <c r="AM255" i="6"/>
  <c r="AL255" i="6"/>
  <c r="AK255" i="6"/>
  <c r="AJ255" i="6"/>
  <c r="AI255" i="6"/>
  <c r="AH255" i="6"/>
  <c r="AG255" i="6"/>
  <c r="AF255" i="6"/>
  <c r="AP254" i="6"/>
  <c r="AO254" i="6"/>
  <c r="AN254" i="6"/>
  <c r="AM254" i="6"/>
  <c r="AL254" i="6"/>
  <c r="AK254" i="6"/>
  <c r="AJ254" i="6"/>
  <c r="AI254" i="6"/>
  <c r="AH254" i="6"/>
  <c r="AG254" i="6"/>
  <c r="AF254" i="6"/>
  <c r="AP253" i="6"/>
  <c r="AO253" i="6"/>
  <c r="AN253" i="6"/>
  <c r="AM253" i="6"/>
  <c r="AL253" i="6"/>
  <c r="AK253" i="6"/>
  <c r="AJ253" i="6"/>
  <c r="AI253" i="6"/>
  <c r="AH253" i="6"/>
  <c r="AG253" i="6"/>
  <c r="AF253" i="6"/>
  <c r="AP252" i="6"/>
  <c r="AO252" i="6"/>
  <c r="AN252" i="6"/>
  <c r="AM252" i="6"/>
  <c r="AL252" i="6"/>
  <c r="AK252" i="6"/>
  <c r="AJ252" i="6"/>
  <c r="AI252" i="6"/>
  <c r="AH252" i="6"/>
  <c r="AG252" i="6"/>
  <c r="AF252" i="6"/>
  <c r="AP251" i="6"/>
  <c r="AO251" i="6"/>
  <c r="AN251" i="6"/>
  <c r="AM251" i="6"/>
  <c r="AL251" i="6"/>
  <c r="AK251" i="6"/>
  <c r="AJ251" i="6"/>
  <c r="AI251" i="6"/>
  <c r="AH251" i="6"/>
  <c r="AG251" i="6"/>
  <c r="AF251" i="6"/>
  <c r="AP250" i="6"/>
  <c r="AO250" i="6"/>
  <c r="AN250" i="6"/>
  <c r="AM250" i="6"/>
  <c r="AL250" i="6"/>
  <c r="AK250" i="6"/>
  <c r="AJ250" i="6"/>
  <c r="AI250" i="6"/>
  <c r="AH250" i="6"/>
  <c r="AG250" i="6"/>
  <c r="AF250" i="6"/>
  <c r="AP249" i="6"/>
  <c r="AO249" i="6"/>
  <c r="AN249" i="6"/>
  <c r="AM249" i="6"/>
  <c r="AL249" i="6"/>
  <c r="AK249" i="6"/>
  <c r="AJ249" i="6"/>
  <c r="AI249" i="6"/>
  <c r="AH249" i="6"/>
  <c r="AG249" i="6"/>
  <c r="AF249" i="6"/>
  <c r="AP248" i="6"/>
  <c r="AO248" i="6"/>
  <c r="AN248" i="6"/>
  <c r="AM248" i="6"/>
  <c r="AL248" i="6"/>
  <c r="AK248" i="6"/>
  <c r="AJ248" i="6"/>
  <c r="AI248" i="6"/>
  <c r="AH248" i="6"/>
  <c r="AG248" i="6"/>
  <c r="AF248" i="6"/>
  <c r="AP247" i="6"/>
  <c r="AO247" i="6"/>
  <c r="AN247" i="6"/>
  <c r="AM247" i="6"/>
  <c r="AL247" i="6"/>
  <c r="AK247" i="6"/>
  <c r="AJ247" i="6"/>
  <c r="AI247" i="6"/>
  <c r="AH247" i="6"/>
  <c r="AG247" i="6"/>
  <c r="AF247" i="6"/>
  <c r="AP246" i="6"/>
  <c r="AO246" i="6"/>
  <c r="AN246" i="6"/>
  <c r="AM246" i="6"/>
  <c r="AL246" i="6"/>
  <c r="AK246" i="6"/>
  <c r="AJ246" i="6"/>
  <c r="AI246" i="6"/>
  <c r="AH246" i="6"/>
  <c r="AG246" i="6"/>
  <c r="AF246" i="6"/>
  <c r="AP245" i="6"/>
  <c r="AO245" i="6"/>
  <c r="AN245" i="6"/>
  <c r="AM245" i="6"/>
  <c r="AL245" i="6"/>
  <c r="AK245" i="6"/>
  <c r="AJ245" i="6"/>
  <c r="AI245" i="6"/>
  <c r="AH245" i="6"/>
  <c r="AG245" i="6"/>
  <c r="AF245" i="6"/>
  <c r="AP244" i="6"/>
  <c r="AO244" i="6"/>
  <c r="AN244" i="6"/>
  <c r="AM244" i="6"/>
  <c r="AL244" i="6"/>
  <c r="AK244" i="6"/>
  <c r="AJ244" i="6"/>
  <c r="AI244" i="6"/>
  <c r="AH244" i="6"/>
  <c r="AG244" i="6"/>
  <c r="AF244" i="6"/>
  <c r="AP243" i="6"/>
  <c r="AO243" i="6"/>
  <c r="AN243" i="6"/>
  <c r="AM243" i="6"/>
  <c r="AL243" i="6"/>
  <c r="AK243" i="6"/>
  <c r="AJ243" i="6"/>
  <c r="AI243" i="6"/>
  <c r="AH243" i="6"/>
  <c r="AG243" i="6"/>
  <c r="AF243" i="6"/>
  <c r="AP242" i="6"/>
  <c r="AO242" i="6"/>
  <c r="AN242" i="6"/>
  <c r="AM242" i="6"/>
  <c r="AL242" i="6"/>
  <c r="AK242" i="6"/>
  <c r="AJ242" i="6"/>
  <c r="AI242" i="6"/>
  <c r="AH242" i="6"/>
  <c r="AG242" i="6"/>
  <c r="AF242" i="6"/>
  <c r="AP241" i="6"/>
  <c r="AO241" i="6"/>
  <c r="AN241" i="6"/>
  <c r="AM241" i="6"/>
  <c r="AL241" i="6"/>
  <c r="AK241" i="6"/>
  <c r="AJ241" i="6"/>
  <c r="AI241" i="6"/>
  <c r="AH241" i="6"/>
  <c r="AG241" i="6"/>
  <c r="AF241" i="6"/>
  <c r="AP240" i="6"/>
  <c r="AO240" i="6"/>
  <c r="AN240" i="6"/>
  <c r="AM240" i="6"/>
  <c r="AL240" i="6"/>
  <c r="AK240" i="6"/>
  <c r="AJ240" i="6"/>
  <c r="AI240" i="6"/>
  <c r="AH240" i="6"/>
  <c r="AG240" i="6"/>
  <c r="AF240" i="6"/>
  <c r="AP239" i="6"/>
  <c r="AO239" i="6"/>
  <c r="AN239" i="6"/>
  <c r="AM239" i="6"/>
  <c r="AL239" i="6"/>
  <c r="AK239" i="6"/>
  <c r="AJ239" i="6"/>
  <c r="AI239" i="6"/>
  <c r="AH239" i="6"/>
  <c r="AG239" i="6"/>
  <c r="AF239" i="6"/>
  <c r="AP238" i="6"/>
  <c r="AO238" i="6"/>
  <c r="AN238" i="6"/>
  <c r="AM238" i="6"/>
  <c r="AL238" i="6"/>
  <c r="AK238" i="6"/>
  <c r="AJ238" i="6"/>
  <c r="AI238" i="6"/>
  <c r="AH238" i="6"/>
  <c r="AG238" i="6"/>
  <c r="AF238" i="6"/>
  <c r="AP237" i="6"/>
  <c r="AO237" i="6"/>
  <c r="AN237" i="6"/>
  <c r="AM237" i="6"/>
  <c r="AL237" i="6"/>
  <c r="AK237" i="6"/>
  <c r="AJ237" i="6"/>
  <c r="AI237" i="6"/>
  <c r="AH237" i="6"/>
  <c r="AG237" i="6"/>
  <c r="AF237" i="6"/>
  <c r="AP236" i="6"/>
  <c r="AO236" i="6"/>
  <c r="AN236" i="6"/>
  <c r="AM236" i="6"/>
  <c r="AL236" i="6"/>
  <c r="AK236" i="6"/>
  <c r="AJ236" i="6"/>
  <c r="AI236" i="6"/>
  <c r="AH236" i="6"/>
  <c r="AG236" i="6"/>
  <c r="AF236" i="6"/>
  <c r="AP235" i="6"/>
  <c r="AO235" i="6"/>
  <c r="AN235" i="6"/>
  <c r="AM235" i="6"/>
  <c r="AL235" i="6"/>
  <c r="AK235" i="6"/>
  <c r="AJ235" i="6"/>
  <c r="AI235" i="6"/>
  <c r="AH235" i="6"/>
  <c r="AG235" i="6"/>
  <c r="AF235" i="6"/>
  <c r="AP234" i="6"/>
  <c r="AO234" i="6"/>
  <c r="AN234" i="6"/>
  <c r="AM234" i="6"/>
  <c r="AL234" i="6"/>
  <c r="AK234" i="6"/>
  <c r="AJ234" i="6"/>
  <c r="AI234" i="6"/>
  <c r="AH234" i="6"/>
  <c r="AG234" i="6"/>
  <c r="AF234" i="6"/>
  <c r="AP233" i="6"/>
  <c r="AO233" i="6"/>
  <c r="AN233" i="6"/>
  <c r="AM233" i="6"/>
  <c r="AL233" i="6"/>
  <c r="AK233" i="6"/>
  <c r="AJ233" i="6"/>
  <c r="AI233" i="6"/>
  <c r="AH233" i="6"/>
  <c r="AG233" i="6"/>
  <c r="AF233" i="6"/>
  <c r="AP232" i="6"/>
  <c r="AO232" i="6"/>
  <c r="AN232" i="6"/>
  <c r="AM232" i="6"/>
  <c r="AL232" i="6"/>
  <c r="AK232" i="6"/>
  <c r="AJ232" i="6"/>
  <c r="AI232" i="6"/>
  <c r="AH232" i="6"/>
  <c r="AG232" i="6"/>
  <c r="AF232" i="6"/>
  <c r="AP231" i="6"/>
  <c r="AO231" i="6"/>
  <c r="AN231" i="6"/>
  <c r="AM231" i="6"/>
  <c r="AL231" i="6"/>
  <c r="AK231" i="6"/>
  <c r="AJ231" i="6"/>
  <c r="AI231" i="6"/>
  <c r="AH231" i="6"/>
  <c r="AG231" i="6"/>
  <c r="AF231" i="6"/>
  <c r="AP230" i="6"/>
  <c r="AO230" i="6"/>
  <c r="AN230" i="6"/>
  <c r="AM230" i="6"/>
  <c r="AL230" i="6"/>
  <c r="AK230" i="6"/>
  <c r="AJ230" i="6"/>
  <c r="AI230" i="6"/>
  <c r="AH230" i="6"/>
  <c r="AG230" i="6"/>
  <c r="AF230" i="6"/>
  <c r="AP229" i="6"/>
  <c r="AO229" i="6"/>
  <c r="AN229" i="6"/>
  <c r="AM229" i="6"/>
  <c r="AL229" i="6"/>
  <c r="AK229" i="6"/>
  <c r="AJ229" i="6"/>
  <c r="AI229" i="6"/>
  <c r="AH229" i="6"/>
  <c r="AG229" i="6"/>
  <c r="AF229" i="6"/>
  <c r="AP228" i="6"/>
  <c r="AO228" i="6"/>
  <c r="AN228" i="6"/>
  <c r="AM228" i="6"/>
  <c r="AL228" i="6"/>
  <c r="AK228" i="6"/>
  <c r="AJ228" i="6"/>
  <c r="AI228" i="6"/>
  <c r="AH228" i="6"/>
  <c r="AG228" i="6"/>
  <c r="AF228" i="6"/>
  <c r="AP227" i="6"/>
  <c r="AO227" i="6"/>
  <c r="AN227" i="6"/>
  <c r="AM227" i="6"/>
  <c r="AL227" i="6"/>
  <c r="AK227" i="6"/>
  <c r="AJ227" i="6"/>
  <c r="AI227" i="6"/>
  <c r="AH227" i="6"/>
  <c r="AG227" i="6"/>
  <c r="AF227" i="6"/>
  <c r="AP226" i="6"/>
  <c r="AO226" i="6"/>
  <c r="AN226" i="6"/>
  <c r="AM226" i="6"/>
  <c r="AL226" i="6"/>
  <c r="AK226" i="6"/>
  <c r="AJ226" i="6"/>
  <c r="AI226" i="6"/>
  <c r="AH226" i="6"/>
  <c r="AG226" i="6"/>
  <c r="AF226" i="6"/>
  <c r="AP225" i="6"/>
  <c r="AO225" i="6"/>
  <c r="AN225" i="6"/>
  <c r="AM225" i="6"/>
  <c r="AL225" i="6"/>
  <c r="AK225" i="6"/>
  <c r="AJ225" i="6"/>
  <c r="AI225" i="6"/>
  <c r="AH225" i="6"/>
  <c r="AG225" i="6"/>
  <c r="AF225" i="6"/>
  <c r="AP224" i="6"/>
  <c r="AO224" i="6"/>
  <c r="AN224" i="6"/>
  <c r="AM224" i="6"/>
  <c r="AL224" i="6"/>
  <c r="AK224" i="6"/>
  <c r="AJ224" i="6"/>
  <c r="AI224" i="6"/>
  <c r="AH224" i="6"/>
  <c r="AG224" i="6"/>
  <c r="AF224" i="6"/>
  <c r="AP223" i="6"/>
  <c r="AO223" i="6"/>
  <c r="AN223" i="6"/>
  <c r="AM223" i="6"/>
  <c r="AL223" i="6"/>
  <c r="AK223" i="6"/>
  <c r="AJ223" i="6"/>
  <c r="AI223" i="6"/>
  <c r="AH223" i="6"/>
  <c r="AG223" i="6"/>
  <c r="AF223" i="6"/>
  <c r="AP222" i="6"/>
  <c r="AO222" i="6"/>
  <c r="AN222" i="6"/>
  <c r="AM222" i="6"/>
  <c r="AL222" i="6"/>
  <c r="AK222" i="6"/>
  <c r="AJ222" i="6"/>
  <c r="AI222" i="6"/>
  <c r="AH222" i="6"/>
  <c r="AG222" i="6"/>
  <c r="AF222" i="6"/>
  <c r="AP221" i="6"/>
  <c r="AO221" i="6"/>
  <c r="AN221" i="6"/>
  <c r="AM221" i="6"/>
  <c r="AL221" i="6"/>
  <c r="AK221" i="6"/>
  <c r="AJ221" i="6"/>
  <c r="AI221" i="6"/>
  <c r="AH221" i="6"/>
  <c r="AG221" i="6"/>
  <c r="AF221" i="6"/>
  <c r="AP220" i="6"/>
  <c r="AO220" i="6"/>
  <c r="AN220" i="6"/>
  <c r="AM220" i="6"/>
  <c r="AL220" i="6"/>
  <c r="AK220" i="6"/>
  <c r="AJ220" i="6"/>
  <c r="AI220" i="6"/>
  <c r="AH220" i="6"/>
  <c r="AG220" i="6"/>
  <c r="AF220" i="6"/>
  <c r="AP219" i="6"/>
  <c r="AO219" i="6"/>
  <c r="AN219" i="6"/>
  <c r="AM219" i="6"/>
  <c r="AL219" i="6"/>
  <c r="AK219" i="6"/>
  <c r="AJ219" i="6"/>
  <c r="AI219" i="6"/>
  <c r="AH219" i="6"/>
  <c r="AG219" i="6"/>
  <c r="AF219" i="6"/>
  <c r="AP218" i="6"/>
  <c r="AO218" i="6"/>
  <c r="AN218" i="6"/>
  <c r="AM218" i="6"/>
  <c r="AL218" i="6"/>
  <c r="AK218" i="6"/>
  <c r="AJ218" i="6"/>
  <c r="AI218" i="6"/>
  <c r="AH218" i="6"/>
  <c r="AG218" i="6"/>
  <c r="AF218" i="6"/>
  <c r="AP217" i="6"/>
  <c r="AO217" i="6"/>
  <c r="AN217" i="6"/>
  <c r="AM217" i="6"/>
  <c r="AL217" i="6"/>
  <c r="AK217" i="6"/>
  <c r="AJ217" i="6"/>
  <c r="AI217" i="6"/>
  <c r="AH217" i="6"/>
  <c r="AG217" i="6"/>
  <c r="AF217" i="6"/>
  <c r="AP216" i="6"/>
  <c r="AO216" i="6"/>
  <c r="AN216" i="6"/>
  <c r="AM216" i="6"/>
  <c r="AL216" i="6"/>
  <c r="AK216" i="6"/>
  <c r="AJ216" i="6"/>
  <c r="AI216" i="6"/>
  <c r="AH216" i="6"/>
  <c r="AG216" i="6"/>
  <c r="AF216" i="6"/>
  <c r="AP215" i="6"/>
  <c r="AO215" i="6"/>
  <c r="AN215" i="6"/>
  <c r="AM215" i="6"/>
  <c r="AL215" i="6"/>
  <c r="AK215" i="6"/>
  <c r="AJ215" i="6"/>
  <c r="AI215" i="6"/>
  <c r="AH215" i="6"/>
  <c r="AG215" i="6"/>
  <c r="AF215" i="6"/>
  <c r="AP214" i="6"/>
  <c r="AO214" i="6"/>
  <c r="AN214" i="6"/>
  <c r="AM214" i="6"/>
  <c r="AL214" i="6"/>
  <c r="AK214" i="6"/>
  <c r="AJ214" i="6"/>
  <c r="AI214" i="6"/>
  <c r="AH214" i="6"/>
  <c r="AG214" i="6"/>
  <c r="AF214" i="6"/>
  <c r="AP213" i="6"/>
  <c r="AO213" i="6"/>
  <c r="AN213" i="6"/>
  <c r="AM213" i="6"/>
  <c r="AL213" i="6"/>
  <c r="AK213" i="6"/>
  <c r="AJ213" i="6"/>
  <c r="AI213" i="6"/>
  <c r="AH213" i="6"/>
  <c r="AG213" i="6"/>
  <c r="AF213" i="6"/>
  <c r="AP212" i="6"/>
  <c r="AO212" i="6"/>
  <c r="AN212" i="6"/>
  <c r="AM212" i="6"/>
  <c r="AL212" i="6"/>
  <c r="AK212" i="6"/>
  <c r="AJ212" i="6"/>
  <c r="AI212" i="6"/>
  <c r="AH212" i="6"/>
  <c r="AG212" i="6"/>
  <c r="AF212" i="6"/>
  <c r="AP211" i="6"/>
  <c r="AO211" i="6"/>
  <c r="AN211" i="6"/>
  <c r="AM211" i="6"/>
  <c r="AL211" i="6"/>
  <c r="AK211" i="6"/>
  <c r="AJ211" i="6"/>
  <c r="AI211" i="6"/>
  <c r="AH211" i="6"/>
  <c r="AG211" i="6"/>
  <c r="AF211" i="6"/>
  <c r="AP210" i="6"/>
  <c r="AO210" i="6"/>
  <c r="AN210" i="6"/>
  <c r="AM210" i="6"/>
  <c r="AL210" i="6"/>
  <c r="AK210" i="6"/>
  <c r="AJ210" i="6"/>
  <c r="AI210" i="6"/>
  <c r="AH210" i="6"/>
  <c r="AG210" i="6"/>
  <c r="AF210" i="6"/>
  <c r="AP209" i="6"/>
  <c r="AO209" i="6"/>
  <c r="AN209" i="6"/>
  <c r="AM209" i="6"/>
  <c r="AL209" i="6"/>
  <c r="AK209" i="6"/>
  <c r="AJ209" i="6"/>
  <c r="AI209" i="6"/>
  <c r="AH209" i="6"/>
  <c r="AG209" i="6"/>
  <c r="AF209" i="6"/>
  <c r="AP208" i="6"/>
  <c r="AO208" i="6"/>
  <c r="AN208" i="6"/>
  <c r="AM208" i="6"/>
  <c r="AL208" i="6"/>
  <c r="AK208" i="6"/>
  <c r="AJ208" i="6"/>
  <c r="AI208" i="6"/>
  <c r="AH208" i="6"/>
  <c r="AG208" i="6"/>
  <c r="AF208" i="6"/>
  <c r="AP207" i="6"/>
  <c r="AO207" i="6"/>
  <c r="AN207" i="6"/>
  <c r="AM207" i="6"/>
  <c r="AL207" i="6"/>
  <c r="AK207" i="6"/>
  <c r="AJ207" i="6"/>
  <c r="AI207" i="6"/>
  <c r="AH207" i="6"/>
  <c r="AG207" i="6"/>
  <c r="AF207" i="6"/>
  <c r="AP206" i="6"/>
  <c r="AO206" i="6"/>
  <c r="AN206" i="6"/>
  <c r="AM206" i="6"/>
  <c r="AL206" i="6"/>
  <c r="AK206" i="6"/>
  <c r="AJ206" i="6"/>
  <c r="AI206" i="6"/>
  <c r="AH206" i="6"/>
  <c r="AG206" i="6"/>
  <c r="AF206" i="6"/>
  <c r="AP205" i="6"/>
  <c r="AO205" i="6"/>
  <c r="AN205" i="6"/>
  <c r="AM205" i="6"/>
  <c r="AL205" i="6"/>
  <c r="AK205" i="6"/>
  <c r="AJ205" i="6"/>
  <c r="AI205" i="6"/>
  <c r="AH205" i="6"/>
  <c r="AG205" i="6"/>
  <c r="AF205" i="6"/>
  <c r="AP204" i="6"/>
  <c r="AO204" i="6"/>
  <c r="AN204" i="6"/>
  <c r="AM204" i="6"/>
  <c r="AL204" i="6"/>
  <c r="AK204" i="6"/>
  <c r="AJ204" i="6"/>
  <c r="AI204" i="6"/>
  <c r="AH204" i="6"/>
  <c r="AG204" i="6"/>
  <c r="AF204" i="6"/>
  <c r="AP203" i="6"/>
  <c r="AO203" i="6"/>
  <c r="AN203" i="6"/>
  <c r="AM203" i="6"/>
  <c r="AL203" i="6"/>
  <c r="AK203" i="6"/>
  <c r="AJ203" i="6"/>
  <c r="AI203" i="6"/>
  <c r="AH203" i="6"/>
  <c r="AG203" i="6"/>
  <c r="AF203" i="6"/>
  <c r="AP202" i="6"/>
  <c r="AO202" i="6"/>
  <c r="AN202" i="6"/>
  <c r="AM202" i="6"/>
  <c r="AL202" i="6"/>
  <c r="AK202" i="6"/>
  <c r="AJ202" i="6"/>
  <c r="AI202" i="6"/>
  <c r="AH202" i="6"/>
  <c r="AG202" i="6"/>
  <c r="AF202" i="6"/>
  <c r="AP201" i="6"/>
  <c r="AO201" i="6"/>
  <c r="AN201" i="6"/>
  <c r="AM201" i="6"/>
  <c r="AL201" i="6"/>
  <c r="AK201" i="6"/>
  <c r="AJ201" i="6"/>
  <c r="AI201" i="6"/>
  <c r="AH201" i="6"/>
  <c r="AG201" i="6"/>
  <c r="AF201" i="6"/>
  <c r="AP200" i="6"/>
  <c r="AO200" i="6"/>
  <c r="AN200" i="6"/>
  <c r="AM200" i="6"/>
  <c r="AL200" i="6"/>
  <c r="AK200" i="6"/>
  <c r="AJ200" i="6"/>
  <c r="AI200" i="6"/>
  <c r="AH200" i="6"/>
  <c r="AG200" i="6"/>
  <c r="AF200" i="6"/>
  <c r="AP199" i="6"/>
  <c r="AO199" i="6"/>
  <c r="AN199" i="6"/>
  <c r="AM199" i="6"/>
  <c r="AL199" i="6"/>
  <c r="AK199" i="6"/>
  <c r="AJ199" i="6"/>
  <c r="AI199" i="6"/>
  <c r="AH199" i="6"/>
  <c r="AG199" i="6"/>
  <c r="AF199" i="6"/>
  <c r="AP198" i="6"/>
  <c r="AO198" i="6"/>
  <c r="AN198" i="6"/>
  <c r="AM198" i="6"/>
  <c r="AL198" i="6"/>
  <c r="AK198" i="6"/>
  <c r="AJ198" i="6"/>
  <c r="AI198" i="6"/>
  <c r="AH198" i="6"/>
  <c r="AG198" i="6"/>
  <c r="AF198" i="6"/>
  <c r="AP197" i="6"/>
  <c r="AO197" i="6"/>
  <c r="AN197" i="6"/>
  <c r="AM197" i="6"/>
  <c r="AL197" i="6"/>
  <c r="AK197" i="6"/>
  <c r="AJ197" i="6"/>
  <c r="AI197" i="6"/>
  <c r="AH197" i="6"/>
  <c r="AG197" i="6"/>
  <c r="AF197" i="6"/>
  <c r="AP196" i="6"/>
  <c r="AO196" i="6"/>
  <c r="AN196" i="6"/>
  <c r="AM196" i="6"/>
  <c r="AL196" i="6"/>
  <c r="AK196" i="6"/>
  <c r="AJ196" i="6"/>
  <c r="AI196" i="6"/>
  <c r="AH196" i="6"/>
  <c r="AG196" i="6"/>
  <c r="AF196" i="6"/>
  <c r="AP195" i="6"/>
  <c r="AO195" i="6"/>
  <c r="AN195" i="6"/>
  <c r="AM195" i="6"/>
  <c r="AL195" i="6"/>
  <c r="AK195" i="6"/>
  <c r="AJ195" i="6"/>
  <c r="AI195" i="6"/>
  <c r="AH195" i="6"/>
  <c r="AG195" i="6"/>
  <c r="AF195" i="6"/>
  <c r="AP194" i="6"/>
  <c r="AO194" i="6"/>
  <c r="AN194" i="6"/>
  <c r="AM194" i="6"/>
  <c r="AL194" i="6"/>
  <c r="AK194" i="6"/>
  <c r="AJ194" i="6"/>
  <c r="AI194" i="6"/>
  <c r="AH194" i="6"/>
  <c r="AG194" i="6"/>
  <c r="AF194" i="6"/>
  <c r="AP193" i="6"/>
  <c r="AO193" i="6"/>
  <c r="AN193" i="6"/>
  <c r="AM193" i="6"/>
  <c r="AL193" i="6"/>
  <c r="AK193" i="6"/>
  <c r="AJ193" i="6"/>
  <c r="AI193" i="6"/>
  <c r="AH193" i="6"/>
  <c r="AG193" i="6"/>
  <c r="AF193" i="6"/>
  <c r="AP192" i="6"/>
  <c r="AO192" i="6"/>
  <c r="AN192" i="6"/>
  <c r="AM192" i="6"/>
  <c r="AL192" i="6"/>
  <c r="AK192" i="6"/>
  <c r="AJ192" i="6"/>
  <c r="AI192" i="6"/>
  <c r="AH192" i="6"/>
  <c r="AG192" i="6"/>
  <c r="AF192" i="6"/>
  <c r="AP191" i="6"/>
  <c r="AO191" i="6"/>
  <c r="AN191" i="6"/>
  <c r="AM191" i="6"/>
  <c r="AL191" i="6"/>
  <c r="AK191" i="6"/>
  <c r="AJ191" i="6"/>
  <c r="AI191" i="6"/>
  <c r="AH191" i="6"/>
  <c r="AG191" i="6"/>
  <c r="AF191" i="6"/>
  <c r="AP190" i="6"/>
  <c r="AO190" i="6"/>
  <c r="AN190" i="6"/>
  <c r="AM190" i="6"/>
  <c r="AL190" i="6"/>
  <c r="AK190" i="6"/>
  <c r="AJ190" i="6"/>
  <c r="AI190" i="6"/>
  <c r="AH190" i="6"/>
  <c r="AG190" i="6"/>
  <c r="AF190" i="6"/>
  <c r="AP189" i="6"/>
  <c r="AO189" i="6"/>
  <c r="AN189" i="6"/>
  <c r="AM189" i="6"/>
  <c r="AL189" i="6"/>
  <c r="AK189" i="6"/>
  <c r="AJ189" i="6"/>
  <c r="AI189" i="6"/>
  <c r="AH189" i="6"/>
  <c r="AG189" i="6"/>
  <c r="AF189" i="6"/>
  <c r="AP188" i="6"/>
  <c r="AO188" i="6"/>
  <c r="AN188" i="6"/>
  <c r="AM188" i="6"/>
  <c r="AL188" i="6"/>
  <c r="AK188" i="6"/>
  <c r="AJ188" i="6"/>
  <c r="AI188" i="6"/>
  <c r="AH188" i="6"/>
  <c r="AG188" i="6"/>
  <c r="AF188" i="6"/>
  <c r="AP187" i="6"/>
  <c r="AO187" i="6"/>
  <c r="AN187" i="6"/>
  <c r="AM187" i="6"/>
  <c r="AL187" i="6"/>
  <c r="AK187" i="6"/>
  <c r="AJ187" i="6"/>
  <c r="AI187" i="6"/>
  <c r="AH187" i="6"/>
  <c r="AG187" i="6"/>
  <c r="AF187" i="6"/>
  <c r="AP186" i="6"/>
  <c r="AO186" i="6"/>
  <c r="AN186" i="6"/>
  <c r="AM186" i="6"/>
  <c r="AL186" i="6"/>
  <c r="AK186" i="6"/>
  <c r="AJ186" i="6"/>
  <c r="AI186" i="6"/>
  <c r="AH186" i="6"/>
  <c r="AG186" i="6"/>
  <c r="AF186" i="6"/>
  <c r="AP185" i="6"/>
  <c r="AO185" i="6"/>
  <c r="AN185" i="6"/>
  <c r="AM185" i="6"/>
  <c r="AL185" i="6"/>
  <c r="AK185" i="6"/>
  <c r="AJ185" i="6"/>
  <c r="AI185" i="6"/>
  <c r="AH185" i="6"/>
  <c r="AG185" i="6"/>
  <c r="AF185" i="6"/>
  <c r="AP184" i="6"/>
  <c r="AO184" i="6"/>
  <c r="AN184" i="6"/>
  <c r="AM184" i="6"/>
  <c r="AL184" i="6"/>
  <c r="AK184" i="6"/>
  <c r="AJ184" i="6"/>
  <c r="AI184" i="6"/>
  <c r="AH184" i="6"/>
  <c r="AG184" i="6"/>
  <c r="AF184" i="6"/>
  <c r="AP183" i="6"/>
  <c r="AO183" i="6"/>
  <c r="AN183" i="6"/>
  <c r="AM183" i="6"/>
  <c r="AL183" i="6"/>
  <c r="AK183" i="6"/>
  <c r="AJ183" i="6"/>
  <c r="AI183" i="6"/>
  <c r="AH183" i="6"/>
  <c r="AG183" i="6"/>
  <c r="AF183" i="6"/>
  <c r="AP182" i="6"/>
  <c r="AO182" i="6"/>
  <c r="AN182" i="6"/>
  <c r="AM182" i="6"/>
  <c r="AL182" i="6"/>
  <c r="AK182" i="6"/>
  <c r="AJ182" i="6"/>
  <c r="AI182" i="6"/>
  <c r="AH182" i="6"/>
  <c r="AG182" i="6"/>
  <c r="AF182" i="6"/>
  <c r="AP181" i="6"/>
  <c r="AO181" i="6"/>
  <c r="AN181" i="6"/>
  <c r="AM181" i="6"/>
  <c r="AL181" i="6"/>
  <c r="AK181" i="6"/>
  <c r="AJ181" i="6"/>
  <c r="AI181" i="6"/>
  <c r="AH181" i="6"/>
  <c r="AG181" i="6"/>
  <c r="AF181" i="6"/>
  <c r="AP180" i="6"/>
  <c r="AO180" i="6"/>
  <c r="AN180" i="6"/>
  <c r="AM180" i="6"/>
  <c r="AL180" i="6"/>
  <c r="AK180" i="6"/>
  <c r="AJ180" i="6"/>
  <c r="AI180" i="6"/>
  <c r="AH180" i="6"/>
  <c r="AG180" i="6"/>
  <c r="AF180" i="6"/>
  <c r="AP179" i="6"/>
  <c r="AO179" i="6"/>
  <c r="AN179" i="6"/>
  <c r="AM179" i="6"/>
  <c r="AL179" i="6"/>
  <c r="AK179" i="6"/>
  <c r="AJ179" i="6"/>
  <c r="AI179" i="6"/>
  <c r="AH179" i="6"/>
  <c r="AG179" i="6"/>
  <c r="AF179" i="6"/>
  <c r="AP178" i="6"/>
  <c r="AO178" i="6"/>
  <c r="AN178" i="6"/>
  <c r="AM178" i="6"/>
  <c r="AL178" i="6"/>
  <c r="AK178" i="6"/>
  <c r="AJ178" i="6"/>
  <c r="AI178" i="6"/>
  <c r="AH178" i="6"/>
  <c r="AG178" i="6"/>
  <c r="AF178" i="6"/>
  <c r="AP177" i="6"/>
  <c r="AO177" i="6"/>
  <c r="AN177" i="6"/>
  <c r="AM177" i="6"/>
  <c r="AL177" i="6"/>
  <c r="AK177" i="6"/>
  <c r="AJ177" i="6"/>
  <c r="AI177" i="6"/>
  <c r="AH177" i="6"/>
  <c r="AG177" i="6"/>
  <c r="AF177" i="6"/>
  <c r="AP176" i="6"/>
  <c r="AO176" i="6"/>
  <c r="AN176" i="6"/>
  <c r="AM176" i="6"/>
  <c r="AL176" i="6"/>
  <c r="AK176" i="6"/>
  <c r="AJ176" i="6"/>
  <c r="AI176" i="6"/>
  <c r="AH176" i="6"/>
  <c r="AG176" i="6"/>
  <c r="AF176" i="6"/>
  <c r="AP175" i="6"/>
  <c r="AO175" i="6"/>
  <c r="AN175" i="6"/>
  <c r="AM175" i="6"/>
  <c r="AL175" i="6"/>
  <c r="AK175" i="6"/>
  <c r="AJ175" i="6"/>
  <c r="AI175" i="6"/>
  <c r="AH175" i="6"/>
  <c r="AG175" i="6"/>
  <c r="AF175" i="6"/>
  <c r="AP174" i="6"/>
  <c r="AO174" i="6"/>
  <c r="AN174" i="6"/>
  <c r="AM174" i="6"/>
  <c r="AL174" i="6"/>
  <c r="AK174" i="6"/>
  <c r="AJ174" i="6"/>
  <c r="AI174" i="6"/>
  <c r="AH174" i="6"/>
  <c r="AG174" i="6"/>
  <c r="AF174" i="6"/>
  <c r="AP173" i="6"/>
  <c r="AO173" i="6"/>
  <c r="AN173" i="6"/>
  <c r="AM173" i="6"/>
  <c r="AL173" i="6"/>
  <c r="AK173" i="6"/>
  <c r="AJ173" i="6"/>
  <c r="AI173" i="6"/>
  <c r="AH173" i="6"/>
  <c r="AG173" i="6"/>
  <c r="AF173" i="6"/>
  <c r="AP172" i="6"/>
  <c r="AO172" i="6"/>
  <c r="AN172" i="6"/>
  <c r="AM172" i="6"/>
  <c r="AL172" i="6"/>
  <c r="AK172" i="6"/>
  <c r="AJ172" i="6"/>
  <c r="AI172" i="6"/>
  <c r="AH172" i="6"/>
  <c r="AG172" i="6"/>
  <c r="AF172" i="6"/>
  <c r="AP171" i="6"/>
  <c r="AO171" i="6"/>
  <c r="AN171" i="6"/>
  <c r="AM171" i="6"/>
  <c r="AL171" i="6"/>
  <c r="AK171" i="6"/>
  <c r="AJ171" i="6"/>
  <c r="AI171" i="6"/>
  <c r="AH171" i="6"/>
  <c r="AG171" i="6"/>
  <c r="AF171" i="6"/>
  <c r="AP170" i="6"/>
  <c r="AO170" i="6"/>
  <c r="AN170" i="6"/>
  <c r="AM170" i="6"/>
  <c r="AL170" i="6"/>
  <c r="AK170" i="6"/>
  <c r="AJ170" i="6"/>
  <c r="AI170" i="6"/>
  <c r="AH170" i="6"/>
  <c r="AG170" i="6"/>
  <c r="AF170" i="6"/>
  <c r="AP169" i="6"/>
  <c r="AO169" i="6"/>
  <c r="AN169" i="6"/>
  <c r="AM169" i="6"/>
  <c r="AL169" i="6"/>
  <c r="AK169" i="6"/>
  <c r="AJ169" i="6"/>
  <c r="AI169" i="6"/>
  <c r="AH169" i="6"/>
  <c r="AG169" i="6"/>
  <c r="AF169" i="6"/>
  <c r="AP168" i="6"/>
  <c r="AO168" i="6"/>
  <c r="AN168" i="6"/>
  <c r="AM168" i="6"/>
  <c r="AL168" i="6"/>
  <c r="AK168" i="6"/>
  <c r="AJ168" i="6"/>
  <c r="AI168" i="6"/>
  <c r="AH168" i="6"/>
  <c r="AG168" i="6"/>
  <c r="AF168" i="6"/>
  <c r="AP167" i="6"/>
  <c r="AO167" i="6"/>
  <c r="AN167" i="6"/>
  <c r="AM167" i="6"/>
  <c r="AL167" i="6"/>
  <c r="AK167" i="6"/>
  <c r="AJ167" i="6"/>
  <c r="AI167" i="6"/>
  <c r="AH167" i="6"/>
  <c r="AG167" i="6"/>
  <c r="AF167" i="6"/>
  <c r="AP166" i="6"/>
  <c r="AO166" i="6"/>
  <c r="AN166" i="6"/>
  <c r="AM166" i="6"/>
  <c r="AL166" i="6"/>
  <c r="AK166" i="6"/>
  <c r="AJ166" i="6"/>
  <c r="AI166" i="6"/>
  <c r="AH166" i="6"/>
  <c r="AG166" i="6"/>
  <c r="AF166" i="6"/>
  <c r="AP165" i="6"/>
  <c r="AO165" i="6"/>
  <c r="AN165" i="6"/>
  <c r="AM165" i="6"/>
  <c r="AL165" i="6"/>
  <c r="AK165" i="6"/>
  <c r="AJ165" i="6"/>
  <c r="AI165" i="6"/>
  <c r="AH165" i="6"/>
  <c r="AG165" i="6"/>
  <c r="AF165" i="6"/>
  <c r="AP164" i="6"/>
  <c r="AO164" i="6"/>
  <c r="AN164" i="6"/>
  <c r="AM164" i="6"/>
  <c r="AL164" i="6"/>
  <c r="AK164" i="6"/>
  <c r="AJ164" i="6"/>
  <c r="AI164" i="6"/>
  <c r="AH164" i="6"/>
  <c r="AG164" i="6"/>
  <c r="AF164" i="6"/>
  <c r="AP163" i="6"/>
  <c r="AO163" i="6"/>
  <c r="AN163" i="6"/>
  <c r="AM163" i="6"/>
  <c r="AL163" i="6"/>
  <c r="AK163" i="6"/>
  <c r="AJ163" i="6"/>
  <c r="AI163" i="6"/>
  <c r="AH163" i="6"/>
  <c r="AG163" i="6"/>
  <c r="AF163" i="6"/>
  <c r="AP162" i="6"/>
  <c r="AO162" i="6"/>
  <c r="AN162" i="6"/>
  <c r="AM162" i="6"/>
  <c r="AL162" i="6"/>
  <c r="AK162" i="6"/>
  <c r="AJ162" i="6"/>
  <c r="AI162" i="6"/>
  <c r="AH162" i="6"/>
  <c r="AG162" i="6"/>
  <c r="AF162" i="6"/>
  <c r="AP161" i="6"/>
  <c r="AO161" i="6"/>
  <c r="AN161" i="6"/>
  <c r="AM161" i="6"/>
  <c r="AL161" i="6"/>
  <c r="AK161" i="6"/>
  <c r="AJ161" i="6"/>
  <c r="AI161" i="6"/>
  <c r="AH161" i="6"/>
  <c r="AG161" i="6"/>
  <c r="AF161" i="6"/>
  <c r="AP160" i="6"/>
  <c r="AO160" i="6"/>
  <c r="AN160" i="6"/>
  <c r="AM160" i="6"/>
  <c r="AL160" i="6"/>
  <c r="AK160" i="6"/>
  <c r="AJ160" i="6"/>
  <c r="AI160" i="6"/>
  <c r="AH160" i="6"/>
  <c r="AG160" i="6"/>
  <c r="AF160" i="6"/>
  <c r="AP159" i="6"/>
  <c r="AO159" i="6"/>
  <c r="AN159" i="6"/>
  <c r="AM159" i="6"/>
  <c r="AL159" i="6"/>
  <c r="AK159" i="6"/>
  <c r="AJ159" i="6"/>
  <c r="AI159" i="6"/>
  <c r="AH159" i="6"/>
  <c r="AG159" i="6"/>
  <c r="AF159" i="6"/>
  <c r="AP158" i="6"/>
  <c r="AO158" i="6"/>
  <c r="AN158" i="6"/>
  <c r="AM158" i="6"/>
  <c r="AL158" i="6"/>
  <c r="AK158" i="6"/>
  <c r="AJ158" i="6"/>
  <c r="AI158" i="6"/>
  <c r="AH158" i="6"/>
  <c r="AG158" i="6"/>
  <c r="AF158" i="6"/>
  <c r="AP157" i="6"/>
  <c r="AO157" i="6"/>
  <c r="AN157" i="6"/>
  <c r="AM157" i="6"/>
  <c r="AL157" i="6"/>
  <c r="AK157" i="6"/>
  <c r="AJ157" i="6"/>
  <c r="AI157" i="6"/>
  <c r="AH157" i="6"/>
  <c r="AG157" i="6"/>
  <c r="AF157" i="6"/>
  <c r="AP156" i="6"/>
  <c r="AO156" i="6"/>
  <c r="AN156" i="6"/>
  <c r="AM156" i="6"/>
  <c r="AL156" i="6"/>
  <c r="AK156" i="6"/>
  <c r="AJ156" i="6"/>
  <c r="AI156" i="6"/>
  <c r="AH156" i="6"/>
  <c r="AG156" i="6"/>
  <c r="AF156" i="6"/>
  <c r="AP155" i="6"/>
  <c r="AO155" i="6"/>
  <c r="AN155" i="6"/>
  <c r="AM155" i="6"/>
  <c r="AL155" i="6"/>
  <c r="AK155" i="6"/>
  <c r="AJ155" i="6"/>
  <c r="AI155" i="6"/>
  <c r="AH155" i="6"/>
  <c r="AG155" i="6"/>
  <c r="AF155" i="6"/>
  <c r="AP154" i="6"/>
  <c r="AO154" i="6"/>
  <c r="AN154" i="6"/>
  <c r="AM154" i="6"/>
  <c r="AL154" i="6"/>
  <c r="AK154" i="6"/>
  <c r="AJ154" i="6"/>
  <c r="AI154" i="6"/>
  <c r="AH154" i="6"/>
  <c r="AG154" i="6"/>
  <c r="AF154" i="6"/>
  <c r="AP153" i="6"/>
  <c r="AO153" i="6"/>
  <c r="AN153" i="6"/>
  <c r="AM153" i="6"/>
  <c r="AL153" i="6"/>
  <c r="AK153" i="6"/>
  <c r="AJ153" i="6"/>
  <c r="AI153" i="6"/>
  <c r="AH153" i="6"/>
  <c r="AG153" i="6"/>
  <c r="AF153" i="6"/>
  <c r="AP152" i="6"/>
  <c r="AO152" i="6"/>
  <c r="AN152" i="6"/>
  <c r="AM152" i="6"/>
  <c r="AL152" i="6"/>
  <c r="AK152" i="6"/>
  <c r="AJ152" i="6"/>
  <c r="AI152" i="6"/>
  <c r="AH152" i="6"/>
  <c r="AG152" i="6"/>
  <c r="AF152" i="6"/>
  <c r="AP151" i="6"/>
  <c r="AO151" i="6"/>
  <c r="AN151" i="6"/>
  <c r="AM151" i="6"/>
  <c r="AL151" i="6"/>
  <c r="AK151" i="6"/>
  <c r="AJ151" i="6"/>
  <c r="AI151" i="6"/>
  <c r="AH151" i="6"/>
  <c r="AG151" i="6"/>
  <c r="AF151" i="6"/>
  <c r="AP150" i="6"/>
  <c r="AO150" i="6"/>
  <c r="AN150" i="6"/>
  <c r="AM150" i="6"/>
  <c r="AL150" i="6"/>
  <c r="AK150" i="6"/>
  <c r="AJ150" i="6"/>
  <c r="AI150" i="6"/>
  <c r="AH150" i="6"/>
  <c r="AG150" i="6"/>
  <c r="AF150" i="6"/>
  <c r="AP149" i="6"/>
  <c r="AO149" i="6"/>
  <c r="AN149" i="6"/>
  <c r="AM149" i="6"/>
  <c r="AL149" i="6"/>
  <c r="AK149" i="6"/>
  <c r="AJ149" i="6"/>
  <c r="AI149" i="6"/>
  <c r="AH149" i="6"/>
  <c r="AG149" i="6"/>
  <c r="AF149" i="6"/>
  <c r="AP148" i="6"/>
  <c r="AO148" i="6"/>
  <c r="AN148" i="6"/>
  <c r="AM148" i="6"/>
  <c r="AL148" i="6"/>
  <c r="AK148" i="6"/>
  <c r="AJ148" i="6"/>
  <c r="AI148" i="6"/>
  <c r="AH148" i="6"/>
  <c r="AG148" i="6"/>
  <c r="AF148" i="6"/>
  <c r="AP147" i="6"/>
  <c r="AO147" i="6"/>
  <c r="AN147" i="6"/>
  <c r="AM147" i="6"/>
  <c r="AL147" i="6"/>
  <c r="AK147" i="6"/>
  <c r="AJ147" i="6"/>
  <c r="AI147" i="6"/>
  <c r="AH147" i="6"/>
  <c r="AG147" i="6"/>
  <c r="AF147" i="6"/>
  <c r="AP146" i="6"/>
  <c r="AO146" i="6"/>
  <c r="AN146" i="6"/>
  <c r="AM146" i="6"/>
  <c r="AL146" i="6"/>
  <c r="AK146" i="6"/>
  <c r="AJ146" i="6"/>
  <c r="AI146" i="6"/>
  <c r="AH146" i="6"/>
  <c r="AG146" i="6"/>
  <c r="AF146" i="6"/>
  <c r="AP145" i="6"/>
  <c r="AO145" i="6"/>
  <c r="AN145" i="6"/>
  <c r="AM145" i="6"/>
  <c r="AL145" i="6"/>
  <c r="AK145" i="6"/>
  <c r="AJ145" i="6"/>
  <c r="AI145" i="6"/>
  <c r="AH145" i="6"/>
  <c r="AG145" i="6"/>
  <c r="AF145" i="6"/>
  <c r="AP144" i="6"/>
  <c r="AO144" i="6"/>
  <c r="AN144" i="6"/>
  <c r="AM144" i="6"/>
  <c r="AL144" i="6"/>
  <c r="AK144" i="6"/>
  <c r="AJ144" i="6"/>
  <c r="AI144" i="6"/>
  <c r="AH144" i="6"/>
  <c r="AG144" i="6"/>
  <c r="AF144" i="6"/>
  <c r="AP143" i="6"/>
  <c r="AO143" i="6"/>
  <c r="AN143" i="6"/>
  <c r="AM143" i="6"/>
  <c r="AL143" i="6"/>
  <c r="AK143" i="6"/>
  <c r="AJ143" i="6"/>
  <c r="AI143" i="6"/>
  <c r="AH143" i="6"/>
  <c r="AG143" i="6"/>
  <c r="AF143" i="6"/>
  <c r="AP142" i="6"/>
  <c r="AO142" i="6"/>
  <c r="AN142" i="6"/>
  <c r="AM142" i="6"/>
  <c r="AL142" i="6"/>
  <c r="AK142" i="6"/>
  <c r="AJ142" i="6"/>
  <c r="AI142" i="6"/>
  <c r="AH142" i="6"/>
  <c r="AG142" i="6"/>
  <c r="AF142" i="6"/>
  <c r="AP141" i="6"/>
  <c r="AO141" i="6"/>
  <c r="AN141" i="6"/>
  <c r="AM141" i="6"/>
  <c r="AL141" i="6"/>
  <c r="AK141" i="6"/>
  <c r="AJ141" i="6"/>
  <c r="AI141" i="6"/>
  <c r="AH141" i="6"/>
  <c r="AG141" i="6"/>
  <c r="AF141" i="6"/>
  <c r="AP140" i="6"/>
  <c r="AO140" i="6"/>
  <c r="AN140" i="6"/>
  <c r="AM140" i="6"/>
  <c r="AL140" i="6"/>
  <c r="AK140" i="6"/>
  <c r="AJ140" i="6"/>
  <c r="AI140" i="6"/>
  <c r="AH140" i="6"/>
  <c r="AG140" i="6"/>
  <c r="AF140" i="6"/>
  <c r="AP139" i="6"/>
  <c r="AO139" i="6"/>
  <c r="AN139" i="6"/>
  <c r="AM139" i="6"/>
  <c r="AL139" i="6"/>
  <c r="AK139" i="6"/>
  <c r="AJ139" i="6"/>
  <c r="AI139" i="6"/>
  <c r="AH139" i="6"/>
  <c r="AG139" i="6"/>
  <c r="AF139" i="6"/>
  <c r="AP138" i="6"/>
  <c r="AO138" i="6"/>
  <c r="AN138" i="6"/>
  <c r="AM138" i="6"/>
  <c r="AL138" i="6"/>
  <c r="AK138" i="6"/>
  <c r="AJ138" i="6"/>
  <c r="AI138" i="6"/>
  <c r="AH138" i="6"/>
  <c r="AG138" i="6"/>
  <c r="AF138" i="6"/>
  <c r="AP137" i="6"/>
  <c r="AO137" i="6"/>
  <c r="AN137" i="6"/>
  <c r="AM137" i="6"/>
  <c r="AL137" i="6"/>
  <c r="AK137" i="6"/>
  <c r="AJ137" i="6"/>
  <c r="AI137" i="6"/>
  <c r="AH137" i="6"/>
  <c r="AG137" i="6"/>
  <c r="AF137" i="6"/>
  <c r="AP136" i="6"/>
  <c r="AO136" i="6"/>
  <c r="AN136" i="6"/>
  <c r="AM136" i="6"/>
  <c r="AL136" i="6"/>
  <c r="AK136" i="6"/>
  <c r="AJ136" i="6"/>
  <c r="AI136" i="6"/>
  <c r="AH136" i="6"/>
  <c r="AG136" i="6"/>
  <c r="AF136" i="6"/>
  <c r="AP135" i="6"/>
  <c r="AO135" i="6"/>
  <c r="AN135" i="6"/>
  <c r="AM135" i="6"/>
  <c r="AL135" i="6"/>
  <c r="AK135" i="6"/>
  <c r="AJ135" i="6"/>
  <c r="AI135" i="6"/>
  <c r="AH135" i="6"/>
  <c r="AG135" i="6"/>
  <c r="AF135" i="6"/>
  <c r="AP134" i="6"/>
  <c r="AO134" i="6"/>
  <c r="AN134" i="6"/>
  <c r="AM134" i="6"/>
  <c r="AL134" i="6"/>
  <c r="AK134" i="6"/>
  <c r="AJ134" i="6"/>
  <c r="AI134" i="6"/>
  <c r="AH134" i="6"/>
  <c r="AG134" i="6"/>
  <c r="AF134" i="6"/>
  <c r="AP133" i="6"/>
  <c r="AO133" i="6"/>
  <c r="AN133" i="6"/>
  <c r="AM133" i="6"/>
  <c r="AL133" i="6"/>
  <c r="AK133" i="6"/>
  <c r="AJ133" i="6"/>
  <c r="AI133" i="6"/>
  <c r="AH133" i="6"/>
  <c r="AG133" i="6"/>
  <c r="AF133" i="6"/>
  <c r="AP132" i="6"/>
  <c r="AO132" i="6"/>
  <c r="AN132" i="6"/>
  <c r="AM132" i="6"/>
  <c r="AL132" i="6"/>
  <c r="AK132" i="6"/>
  <c r="AJ132" i="6"/>
  <c r="AI132" i="6"/>
  <c r="AH132" i="6"/>
  <c r="AG132" i="6"/>
  <c r="AF132" i="6"/>
  <c r="AP131" i="6"/>
  <c r="AO131" i="6"/>
  <c r="AN131" i="6"/>
  <c r="AM131" i="6"/>
  <c r="AL131" i="6"/>
  <c r="AK131" i="6"/>
  <c r="AJ131" i="6"/>
  <c r="AI131" i="6"/>
  <c r="AH131" i="6"/>
  <c r="AG131" i="6"/>
  <c r="AF131" i="6"/>
  <c r="AP130" i="6"/>
  <c r="AO130" i="6"/>
  <c r="AN130" i="6"/>
  <c r="AM130" i="6"/>
  <c r="AL130" i="6"/>
  <c r="AK130" i="6"/>
  <c r="AJ130" i="6"/>
  <c r="AI130" i="6"/>
  <c r="AH130" i="6"/>
  <c r="AG130" i="6"/>
  <c r="AF130" i="6"/>
  <c r="AP129" i="6"/>
  <c r="AO129" i="6"/>
  <c r="AN129" i="6"/>
  <c r="AM129" i="6"/>
  <c r="AL129" i="6"/>
  <c r="AK129" i="6"/>
  <c r="AJ129" i="6"/>
  <c r="AI129" i="6"/>
  <c r="AH129" i="6"/>
  <c r="AG129" i="6"/>
  <c r="AF129" i="6"/>
  <c r="AP128" i="6"/>
  <c r="AO128" i="6"/>
  <c r="AN128" i="6"/>
  <c r="AM128" i="6"/>
  <c r="AL128" i="6"/>
  <c r="AK128" i="6"/>
  <c r="AJ128" i="6"/>
  <c r="AI128" i="6"/>
  <c r="AH128" i="6"/>
  <c r="AG128" i="6"/>
  <c r="AF128" i="6"/>
  <c r="AP127" i="6"/>
  <c r="AO127" i="6"/>
  <c r="AN127" i="6"/>
  <c r="AM127" i="6"/>
  <c r="AL127" i="6"/>
  <c r="AK127" i="6"/>
  <c r="AJ127" i="6"/>
  <c r="AI127" i="6"/>
  <c r="AH127" i="6"/>
  <c r="AG127" i="6"/>
  <c r="AF127" i="6"/>
  <c r="AP126" i="6"/>
  <c r="AO126" i="6"/>
  <c r="AN126" i="6"/>
  <c r="AM126" i="6"/>
  <c r="AL126" i="6"/>
  <c r="AK126" i="6"/>
  <c r="AJ126" i="6"/>
  <c r="AI126" i="6"/>
  <c r="AH126" i="6"/>
  <c r="AG126" i="6"/>
  <c r="AF126" i="6"/>
  <c r="AP125" i="6"/>
  <c r="AO125" i="6"/>
  <c r="AN125" i="6"/>
  <c r="AM125" i="6"/>
  <c r="AL125" i="6"/>
  <c r="AK125" i="6"/>
  <c r="AJ125" i="6"/>
  <c r="AI125" i="6"/>
  <c r="AH125" i="6"/>
  <c r="AG125" i="6"/>
  <c r="AF125" i="6"/>
  <c r="AP124" i="6"/>
  <c r="AO124" i="6"/>
  <c r="AN124" i="6"/>
  <c r="AM124" i="6"/>
  <c r="AL124" i="6"/>
  <c r="AK124" i="6"/>
  <c r="AJ124" i="6"/>
  <c r="AI124" i="6"/>
  <c r="AH124" i="6"/>
  <c r="AG124" i="6"/>
  <c r="AF124" i="6"/>
  <c r="AP123" i="6"/>
  <c r="AO123" i="6"/>
  <c r="AN123" i="6"/>
  <c r="AM123" i="6"/>
  <c r="AL123" i="6"/>
  <c r="AK123" i="6"/>
  <c r="AJ123" i="6"/>
  <c r="AI123" i="6"/>
  <c r="AH123" i="6"/>
  <c r="AG123" i="6"/>
  <c r="AF123" i="6"/>
  <c r="AP122" i="6"/>
  <c r="AO122" i="6"/>
  <c r="AN122" i="6"/>
  <c r="AM122" i="6"/>
  <c r="AL122" i="6"/>
  <c r="AK122" i="6"/>
  <c r="AJ122" i="6"/>
  <c r="AI122" i="6"/>
  <c r="AH122" i="6"/>
  <c r="AG122" i="6"/>
  <c r="AF122" i="6"/>
  <c r="AP121" i="6"/>
  <c r="AO121" i="6"/>
  <c r="AN121" i="6"/>
  <c r="AM121" i="6"/>
  <c r="AL121" i="6"/>
  <c r="AK121" i="6"/>
  <c r="AJ121" i="6"/>
  <c r="AI121" i="6"/>
  <c r="AH121" i="6"/>
  <c r="AG121" i="6"/>
  <c r="AF121" i="6"/>
  <c r="AP120" i="6"/>
  <c r="AO120" i="6"/>
  <c r="AN120" i="6"/>
  <c r="AM120" i="6"/>
  <c r="AL120" i="6"/>
  <c r="AK120" i="6"/>
  <c r="AJ120" i="6"/>
  <c r="AI120" i="6"/>
  <c r="AH120" i="6"/>
  <c r="AG120" i="6"/>
  <c r="AF120" i="6"/>
  <c r="AP119" i="6"/>
  <c r="AO119" i="6"/>
  <c r="AN119" i="6"/>
  <c r="AM119" i="6"/>
  <c r="AL119" i="6"/>
  <c r="AK119" i="6"/>
  <c r="AJ119" i="6"/>
  <c r="AI119" i="6"/>
  <c r="AH119" i="6"/>
  <c r="AG119" i="6"/>
  <c r="AF119" i="6"/>
  <c r="AP118" i="6"/>
  <c r="AO118" i="6"/>
  <c r="AN118" i="6"/>
  <c r="AM118" i="6"/>
  <c r="AL118" i="6"/>
  <c r="AK118" i="6"/>
  <c r="AJ118" i="6"/>
  <c r="AI118" i="6"/>
  <c r="AH118" i="6"/>
  <c r="AG118" i="6"/>
  <c r="AF118" i="6"/>
  <c r="AP117" i="6"/>
  <c r="AO117" i="6"/>
  <c r="AN117" i="6"/>
  <c r="AM117" i="6"/>
  <c r="AL117" i="6"/>
  <c r="AK117" i="6"/>
  <c r="AJ117" i="6"/>
  <c r="AI117" i="6"/>
  <c r="AH117" i="6"/>
  <c r="AG117" i="6"/>
  <c r="AF117" i="6"/>
  <c r="AP116" i="6"/>
  <c r="AO116" i="6"/>
  <c r="AN116" i="6"/>
  <c r="AM116" i="6"/>
  <c r="AL116" i="6"/>
  <c r="AK116" i="6"/>
  <c r="AJ116" i="6"/>
  <c r="AI116" i="6"/>
  <c r="AH116" i="6"/>
  <c r="AG116" i="6"/>
  <c r="AF116" i="6"/>
  <c r="AP115" i="6"/>
  <c r="AO115" i="6"/>
  <c r="AN115" i="6"/>
  <c r="AM115" i="6"/>
  <c r="AL115" i="6"/>
  <c r="AK115" i="6"/>
  <c r="AJ115" i="6"/>
  <c r="AI115" i="6"/>
  <c r="AH115" i="6"/>
  <c r="AG115" i="6"/>
  <c r="AF115" i="6"/>
  <c r="AP114" i="6"/>
  <c r="AO114" i="6"/>
  <c r="AN114" i="6"/>
  <c r="AM114" i="6"/>
  <c r="AL114" i="6"/>
  <c r="AK114" i="6"/>
  <c r="AJ114" i="6"/>
  <c r="AI114" i="6"/>
  <c r="AH114" i="6"/>
  <c r="AG114" i="6"/>
  <c r="AF114" i="6"/>
  <c r="AP113" i="6"/>
  <c r="AO113" i="6"/>
  <c r="AN113" i="6"/>
  <c r="AM113" i="6"/>
  <c r="AL113" i="6"/>
  <c r="AK113" i="6"/>
  <c r="AJ113" i="6"/>
  <c r="AI113" i="6"/>
  <c r="AH113" i="6"/>
  <c r="AG113" i="6"/>
  <c r="AF113" i="6"/>
  <c r="AP112" i="6"/>
  <c r="AO112" i="6"/>
  <c r="AN112" i="6"/>
  <c r="AM112" i="6"/>
  <c r="AL112" i="6"/>
  <c r="AK112" i="6"/>
  <c r="AJ112" i="6"/>
  <c r="AI112" i="6"/>
  <c r="AH112" i="6"/>
  <c r="AG112" i="6"/>
  <c r="AF112" i="6"/>
  <c r="AP111" i="6"/>
  <c r="AO111" i="6"/>
  <c r="AN111" i="6"/>
  <c r="AM111" i="6"/>
  <c r="AL111" i="6"/>
  <c r="AK111" i="6"/>
  <c r="AJ111" i="6"/>
  <c r="AI111" i="6"/>
  <c r="AH111" i="6"/>
  <c r="AG111" i="6"/>
  <c r="AF111" i="6"/>
  <c r="AP110" i="6"/>
  <c r="AO110" i="6"/>
  <c r="AN110" i="6"/>
  <c r="AM110" i="6"/>
  <c r="AL110" i="6"/>
  <c r="AK110" i="6"/>
  <c r="AJ110" i="6"/>
  <c r="AI110" i="6"/>
  <c r="AH110" i="6"/>
  <c r="AG110" i="6"/>
  <c r="AF110" i="6"/>
  <c r="AP109" i="6"/>
  <c r="AO109" i="6"/>
  <c r="AN109" i="6"/>
  <c r="AM109" i="6"/>
  <c r="AL109" i="6"/>
  <c r="AK109" i="6"/>
  <c r="AJ109" i="6"/>
  <c r="AI109" i="6"/>
  <c r="AH109" i="6"/>
  <c r="AG109" i="6"/>
  <c r="AF109" i="6"/>
  <c r="AP108" i="6"/>
  <c r="AO108" i="6"/>
  <c r="AN108" i="6"/>
  <c r="AM108" i="6"/>
  <c r="AL108" i="6"/>
  <c r="AK108" i="6"/>
  <c r="AJ108" i="6"/>
  <c r="AI108" i="6"/>
  <c r="AH108" i="6"/>
  <c r="AG108" i="6"/>
  <c r="AF108" i="6"/>
  <c r="AP107" i="6"/>
  <c r="AO107" i="6"/>
  <c r="AN107" i="6"/>
  <c r="AM107" i="6"/>
  <c r="AL107" i="6"/>
  <c r="AK107" i="6"/>
  <c r="AJ107" i="6"/>
  <c r="AI107" i="6"/>
  <c r="AH107" i="6"/>
  <c r="AG107" i="6"/>
  <c r="AF107" i="6"/>
  <c r="AP106" i="6"/>
  <c r="AO106" i="6"/>
  <c r="AN106" i="6"/>
  <c r="AM106" i="6"/>
  <c r="AL106" i="6"/>
  <c r="AK106" i="6"/>
  <c r="AJ106" i="6"/>
  <c r="AI106" i="6"/>
  <c r="AH106" i="6"/>
  <c r="AG106" i="6"/>
  <c r="AF106" i="6"/>
  <c r="AP105" i="6"/>
  <c r="AO105" i="6"/>
  <c r="AN105" i="6"/>
  <c r="AM105" i="6"/>
  <c r="AL105" i="6"/>
  <c r="AK105" i="6"/>
  <c r="AJ105" i="6"/>
  <c r="AI105" i="6"/>
  <c r="AH105" i="6"/>
  <c r="AG105" i="6"/>
  <c r="AF105" i="6"/>
  <c r="AP104" i="6"/>
  <c r="AO104" i="6"/>
  <c r="AN104" i="6"/>
  <c r="AM104" i="6"/>
  <c r="AL104" i="6"/>
  <c r="AK104" i="6"/>
  <c r="AJ104" i="6"/>
  <c r="AI104" i="6"/>
  <c r="AH104" i="6"/>
  <c r="AG104" i="6"/>
  <c r="AF104" i="6"/>
  <c r="AP103" i="6"/>
  <c r="AO103" i="6"/>
  <c r="AN103" i="6"/>
  <c r="AM103" i="6"/>
  <c r="AL103" i="6"/>
  <c r="AK103" i="6"/>
  <c r="AJ103" i="6"/>
  <c r="AI103" i="6"/>
  <c r="AH103" i="6"/>
  <c r="AG103" i="6"/>
  <c r="AF103" i="6"/>
  <c r="AP102" i="6"/>
  <c r="AO102" i="6"/>
  <c r="AN102" i="6"/>
  <c r="AM102" i="6"/>
  <c r="AL102" i="6"/>
  <c r="AK102" i="6"/>
  <c r="AJ102" i="6"/>
  <c r="AI102" i="6"/>
  <c r="AH102" i="6"/>
  <c r="AG102" i="6"/>
  <c r="AF102" i="6"/>
  <c r="AP101" i="6"/>
  <c r="AO101" i="6"/>
  <c r="AN101" i="6"/>
  <c r="AM101" i="6"/>
  <c r="AL101" i="6"/>
  <c r="AK101" i="6"/>
  <c r="AJ101" i="6"/>
  <c r="AI101" i="6"/>
  <c r="AH101" i="6"/>
  <c r="AG101" i="6"/>
  <c r="AF101" i="6"/>
  <c r="AP100" i="6"/>
  <c r="AO100" i="6"/>
  <c r="AN100" i="6"/>
  <c r="AM100" i="6"/>
  <c r="AL100" i="6"/>
  <c r="AK100" i="6"/>
  <c r="AJ100" i="6"/>
  <c r="AI100" i="6"/>
  <c r="AH100" i="6"/>
  <c r="AG100" i="6"/>
  <c r="AF100" i="6"/>
  <c r="AP99" i="6"/>
  <c r="AO99" i="6"/>
  <c r="AN99" i="6"/>
  <c r="AM99" i="6"/>
  <c r="AL99" i="6"/>
  <c r="AK99" i="6"/>
  <c r="AJ99" i="6"/>
  <c r="AI99" i="6"/>
  <c r="AH99" i="6"/>
  <c r="AG99" i="6"/>
  <c r="AF99" i="6"/>
  <c r="AP98" i="6"/>
  <c r="AO98" i="6"/>
  <c r="AN98" i="6"/>
  <c r="AM98" i="6"/>
  <c r="AL98" i="6"/>
  <c r="AK98" i="6"/>
  <c r="AJ98" i="6"/>
  <c r="AI98" i="6"/>
  <c r="AH98" i="6"/>
  <c r="AG98" i="6"/>
  <c r="AF98" i="6"/>
  <c r="AP97" i="6"/>
  <c r="AO97" i="6"/>
  <c r="AN97" i="6"/>
  <c r="AM97" i="6"/>
  <c r="AL97" i="6"/>
  <c r="AK97" i="6"/>
  <c r="AJ97" i="6"/>
  <c r="AI97" i="6"/>
  <c r="AH97" i="6"/>
  <c r="AG97" i="6"/>
  <c r="AF97" i="6"/>
  <c r="AP96" i="6"/>
  <c r="AO96" i="6"/>
  <c r="AN96" i="6"/>
  <c r="AM96" i="6"/>
  <c r="AL96" i="6"/>
  <c r="AK96" i="6"/>
  <c r="AJ96" i="6"/>
  <c r="AI96" i="6"/>
  <c r="AH96" i="6"/>
  <c r="AG96" i="6"/>
  <c r="AF96" i="6"/>
  <c r="AP95" i="6"/>
  <c r="AO95" i="6"/>
  <c r="AN95" i="6"/>
  <c r="AM95" i="6"/>
  <c r="AL95" i="6"/>
  <c r="AK95" i="6"/>
  <c r="AJ95" i="6"/>
  <c r="AI95" i="6"/>
  <c r="AH95" i="6"/>
  <c r="AG95" i="6"/>
  <c r="AF95" i="6"/>
  <c r="AP94" i="6"/>
  <c r="AO94" i="6"/>
  <c r="AN94" i="6"/>
  <c r="AM94" i="6"/>
  <c r="AL94" i="6"/>
  <c r="AK94" i="6"/>
  <c r="AJ94" i="6"/>
  <c r="AI94" i="6"/>
  <c r="AH94" i="6"/>
  <c r="AG94" i="6"/>
  <c r="AF94" i="6"/>
  <c r="AP93" i="6"/>
  <c r="AO93" i="6"/>
  <c r="AN93" i="6"/>
  <c r="AM93" i="6"/>
  <c r="AL93" i="6"/>
  <c r="AK93" i="6"/>
  <c r="AJ93" i="6"/>
  <c r="AI93" i="6"/>
  <c r="AH93" i="6"/>
  <c r="AG93" i="6"/>
  <c r="AF93" i="6"/>
  <c r="AP92" i="6"/>
  <c r="AO92" i="6"/>
  <c r="AN92" i="6"/>
  <c r="AM92" i="6"/>
  <c r="AL92" i="6"/>
  <c r="AK92" i="6"/>
  <c r="AJ92" i="6"/>
  <c r="AI92" i="6"/>
  <c r="AH92" i="6"/>
  <c r="AG92" i="6"/>
  <c r="AF92" i="6"/>
  <c r="AP91" i="6"/>
  <c r="AO91" i="6"/>
  <c r="AN91" i="6"/>
  <c r="AM91" i="6"/>
  <c r="AL91" i="6"/>
  <c r="AK91" i="6"/>
  <c r="AJ91" i="6"/>
  <c r="AI91" i="6"/>
  <c r="AH91" i="6"/>
  <c r="AG91" i="6"/>
  <c r="AF91" i="6"/>
  <c r="AP90" i="6"/>
  <c r="AO90" i="6"/>
  <c r="AN90" i="6"/>
  <c r="AM90" i="6"/>
  <c r="AL90" i="6"/>
  <c r="AK90" i="6"/>
  <c r="AJ90" i="6"/>
  <c r="AI90" i="6"/>
  <c r="AH90" i="6"/>
  <c r="AG90" i="6"/>
  <c r="AF90" i="6"/>
  <c r="AP89" i="6"/>
  <c r="AO89" i="6"/>
  <c r="AN89" i="6"/>
  <c r="AM89" i="6"/>
  <c r="AL89" i="6"/>
  <c r="AK89" i="6"/>
  <c r="AJ89" i="6"/>
  <c r="AI89" i="6"/>
  <c r="AH89" i="6"/>
  <c r="AG89" i="6"/>
  <c r="AF89" i="6"/>
  <c r="AP88" i="6"/>
  <c r="AO88" i="6"/>
  <c r="AN88" i="6"/>
  <c r="AM88" i="6"/>
  <c r="AL88" i="6"/>
  <c r="AK88" i="6"/>
  <c r="AJ88" i="6"/>
  <c r="AI88" i="6"/>
  <c r="AH88" i="6"/>
  <c r="AG88" i="6"/>
  <c r="AF88" i="6"/>
  <c r="AP87" i="6"/>
  <c r="AO87" i="6"/>
  <c r="AN87" i="6"/>
  <c r="AM87" i="6"/>
  <c r="AL87" i="6"/>
  <c r="AK87" i="6"/>
  <c r="AJ87" i="6"/>
  <c r="AI87" i="6"/>
  <c r="AH87" i="6"/>
  <c r="AG87" i="6"/>
  <c r="AF87" i="6"/>
  <c r="AP86" i="6"/>
  <c r="AO86" i="6"/>
  <c r="AN86" i="6"/>
  <c r="AM86" i="6"/>
  <c r="AL86" i="6"/>
  <c r="AK86" i="6"/>
  <c r="AJ86" i="6"/>
  <c r="AI86" i="6"/>
  <c r="AH86" i="6"/>
  <c r="AG86" i="6"/>
  <c r="AF86" i="6"/>
  <c r="AP85" i="6"/>
  <c r="AO85" i="6"/>
  <c r="AN85" i="6"/>
  <c r="AM85" i="6"/>
  <c r="AL85" i="6"/>
  <c r="AK85" i="6"/>
  <c r="AJ85" i="6"/>
  <c r="AI85" i="6"/>
  <c r="AH85" i="6"/>
  <c r="AG85" i="6"/>
  <c r="AF85" i="6"/>
  <c r="AP84" i="6"/>
  <c r="AO84" i="6"/>
  <c r="AN84" i="6"/>
  <c r="AM84" i="6"/>
  <c r="AL84" i="6"/>
  <c r="AK84" i="6"/>
  <c r="AJ84" i="6"/>
  <c r="AI84" i="6"/>
  <c r="AH84" i="6"/>
  <c r="AG84" i="6"/>
  <c r="AF84" i="6"/>
  <c r="AP83" i="6"/>
  <c r="AO83" i="6"/>
  <c r="AN83" i="6"/>
  <c r="AM83" i="6"/>
  <c r="AL83" i="6"/>
  <c r="AK83" i="6"/>
  <c r="AJ83" i="6"/>
  <c r="AI83" i="6"/>
  <c r="AH83" i="6"/>
  <c r="AG83" i="6"/>
  <c r="AF83" i="6"/>
  <c r="AP82" i="6"/>
  <c r="AO82" i="6"/>
  <c r="AN82" i="6"/>
  <c r="AM82" i="6"/>
  <c r="AL82" i="6"/>
  <c r="AK82" i="6"/>
  <c r="AJ82" i="6"/>
  <c r="AI82" i="6"/>
  <c r="AH82" i="6"/>
  <c r="AG82" i="6"/>
  <c r="AF82" i="6"/>
  <c r="AP81" i="6"/>
  <c r="AO81" i="6"/>
  <c r="AN81" i="6"/>
  <c r="AM81" i="6"/>
  <c r="AL81" i="6"/>
  <c r="AK81" i="6"/>
  <c r="AJ81" i="6"/>
  <c r="AI81" i="6"/>
  <c r="AH81" i="6"/>
  <c r="AG81" i="6"/>
  <c r="AF81" i="6"/>
  <c r="AP80" i="6"/>
  <c r="AO80" i="6"/>
  <c r="AN80" i="6"/>
  <c r="AM80" i="6"/>
  <c r="AL80" i="6"/>
  <c r="AK80" i="6"/>
  <c r="AJ80" i="6"/>
  <c r="AI80" i="6"/>
  <c r="AH80" i="6"/>
  <c r="AG80" i="6"/>
  <c r="AF80" i="6"/>
  <c r="AP79" i="6"/>
  <c r="AO79" i="6"/>
  <c r="AN79" i="6"/>
  <c r="AM79" i="6"/>
  <c r="AL79" i="6"/>
  <c r="AK79" i="6"/>
  <c r="AJ79" i="6"/>
  <c r="AI79" i="6"/>
  <c r="AH79" i="6"/>
  <c r="AG79" i="6"/>
  <c r="AF79" i="6"/>
  <c r="AP78" i="6"/>
  <c r="AO78" i="6"/>
  <c r="AN78" i="6"/>
  <c r="AM78" i="6"/>
  <c r="AL78" i="6"/>
  <c r="AK78" i="6"/>
  <c r="AJ78" i="6"/>
  <c r="AI78" i="6"/>
  <c r="AH78" i="6"/>
  <c r="AG78" i="6"/>
  <c r="AF78" i="6"/>
  <c r="AP77" i="6"/>
  <c r="AP76" i="6"/>
  <c r="AP75" i="6"/>
  <c r="AP74" i="6"/>
  <c r="AP73" i="6"/>
  <c r="AP72" i="6"/>
  <c r="AP71" i="6"/>
  <c r="AP70" i="6"/>
  <c r="AP69" i="6"/>
  <c r="AP68" i="6"/>
  <c r="AP67" i="6"/>
  <c r="AP66" i="6"/>
  <c r="AP65" i="6"/>
  <c r="AP64" i="6"/>
  <c r="AP63" i="6"/>
  <c r="AP62" i="6"/>
  <c r="AP61" i="6"/>
  <c r="AP60" i="6"/>
  <c r="AP59" i="6"/>
  <c r="AP58" i="6"/>
  <c r="AP57" i="6"/>
  <c r="AP56" i="6"/>
  <c r="AP55" i="6"/>
  <c r="AP54" i="6"/>
  <c r="AP53" i="6"/>
  <c r="AP52" i="6"/>
  <c r="AP51" i="6"/>
  <c r="AP50" i="6"/>
  <c r="AP49" i="6"/>
  <c r="AP48" i="6"/>
  <c r="AP47" i="6"/>
  <c r="AP46" i="6"/>
  <c r="AP45" i="6"/>
  <c r="AP44" i="6"/>
  <c r="AP43" i="6"/>
  <c r="AP42" i="6"/>
  <c r="AP41" i="6"/>
  <c r="AP40" i="6"/>
  <c r="AP39" i="6"/>
  <c r="AP38" i="6"/>
  <c r="AP37" i="6"/>
  <c r="AP36" i="6"/>
  <c r="AP35" i="6"/>
  <c r="AP34" i="6"/>
  <c r="AP33" i="6"/>
  <c r="AP32" i="6"/>
  <c r="AP31" i="6"/>
  <c r="AP30" i="6"/>
  <c r="AP29" i="6"/>
  <c r="AP28" i="6"/>
  <c r="AP27" i="6"/>
  <c r="AP26" i="6"/>
  <c r="AP25" i="6"/>
  <c r="AP24" i="6"/>
  <c r="AP23" i="6"/>
  <c r="AP22" i="6"/>
  <c r="AP21" i="6"/>
  <c r="AP20" i="6"/>
  <c r="AP19" i="6"/>
  <c r="AP18" i="6"/>
  <c r="AP17" i="6"/>
  <c r="AP16" i="6"/>
  <c r="AP15" i="6"/>
  <c r="AP14" i="6"/>
  <c r="AP13" i="6"/>
  <c r="AP12" i="6"/>
  <c r="AP11" i="6"/>
  <c r="AP10" i="6"/>
  <c r="AP9" i="6"/>
  <c r="AP8" i="6"/>
  <c r="AP7" i="6"/>
  <c r="AP6" i="6"/>
  <c r="AO77" i="6"/>
  <c r="AO76" i="6"/>
  <c r="AO75" i="6"/>
  <c r="AO74" i="6"/>
  <c r="AO73" i="6"/>
  <c r="AO72" i="6"/>
  <c r="AO71" i="6"/>
  <c r="AO70" i="6"/>
  <c r="AO69" i="6"/>
  <c r="AO68" i="6"/>
  <c r="AO67" i="6"/>
  <c r="AO66" i="6"/>
  <c r="AO65" i="6"/>
  <c r="AO64" i="6"/>
  <c r="AO63" i="6"/>
  <c r="AO62" i="6"/>
  <c r="AO61" i="6"/>
  <c r="AO60" i="6"/>
  <c r="AO59" i="6"/>
  <c r="AO58" i="6"/>
  <c r="AO57" i="6"/>
  <c r="AO56" i="6"/>
  <c r="AO55" i="6"/>
  <c r="AO54" i="6"/>
  <c r="AO53" i="6"/>
  <c r="AO52" i="6"/>
  <c r="AO51" i="6"/>
  <c r="AO50" i="6"/>
  <c r="AO49" i="6"/>
  <c r="AO48" i="6"/>
  <c r="AO47" i="6"/>
  <c r="AO46" i="6"/>
  <c r="AO45" i="6"/>
  <c r="AO44" i="6"/>
  <c r="AO43" i="6"/>
  <c r="AO42" i="6"/>
  <c r="AO41" i="6"/>
  <c r="AO40" i="6"/>
  <c r="AO39" i="6"/>
  <c r="AO38" i="6"/>
  <c r="AO37" i="6"/>
  <c r="AO36" i="6"/>
  <c r="AO35" i="6"/>
  <c r="AO34" i="6"/>
  <c r="AO33" i="6"/>
  <c r="AO32" i="6"/>
  <c r="AO31" i="6"/>
  <c r="AO30" i="6"/>
  <c r="AO29" i="6"/>
  <c r="AO28" i="6"/>
  <c r="AO27" i="6"/>
  <c r="AO26" i="6"/>
  <c r="AO25" i="6"/>
  <c r="AO24" i="6"/>
  <c r="AO23" i="6"/>
  <c r="AO22" i="6"/>
  <c r="AO21" i="6"/>
  <c r="AO20" i="6"/>
  <c r="AO19" i="6"/>
  <c r="AO18" i="6"/>
  <c r="AO17" i="6"/>
  <c r="AO16" i="6"/>
  <c r="AO15" i="6"/>
  <c r="AO14" i="6"/>
  <c r="AO13" i="6"/>
  <c r="AO12" i="6"/>
  <c r="AO11" i="6"/>
  <c r="AO10" i="6"/>
  <c r="AO9" i="6"/>
  <c r="AO8" i="6"/>
  <c r="AO7" i="6"/>
  <c r="AO6" i="6"/>
  <c r="AN77" i="6"/>
  <c r="AN76" i="6"/>
  <c r="AN75" i="6"/>
  <c r="AN74" i="6"/>
  <c r="AN73" i="6"/>
  <c r="AN72" i="6"/>
  <c r="AN71" i="6"/>
  <c r="AN70" i="6"/>
  <c r="AN69" i="6"/>
  <c r="AN68" i="6"/>
  <c r="AN67" i="6"/>
  <c r="AN66" i="6"/>
  <c r="AN65" i="6"/>
  <c r="AN64" i="6"/>
  <c r="AN63" i="6"/>
  <c r="AN62" i="6"/>
  <c r="AN61" i="6"/>
  <c r="AN60" i="6"/>
  <c r="AN59" i="6"/>
  <c r="AN58" i="6"/>
  <c r="AN57" i="6"/>
  <c r="AN56" i="6"/>
  <c r="AN55" i="6"/>
  <c r="AN54" i="6"/>
  <c r="AN53" i="6"/>
  <c r="AN52" i="6"/>
  <c r="AN51" i="6"/>
  <c r="AN50" i="6"/>
  <c r="AN49" i="6"/>
  <c r="AN48" i="6"/>
  <c r="AN47" i="6"/>
  <c r="AN46" i="6"/>
  <c r="AN45" i="6"/>
  <c r="AN44" i="6"/>
  <c r="AN43" i="6"/>
  <c r="AN42" i="6"/>
  <c r="AN41" i="6"/>
  <c r="AN40" i="6"/>
  <c r="AN39" i="6"/>
  <c r="AN38" i="6"/>
  <c r="AN37" i="6"/>
  <c r="AN36" i="6"/>
  <c r="AN35" i="6"/>
  <c r="AN34" i="6"/>
  <c r="AN33" i="6"/>
  <c r="AN32" i="6"/>
  <c r="AN31" i="6"/>
  <c r="AN30" i="6"/>
  <c r="AN29" i="6"/>
  <c r="AN28" i="6"/>
  <c r="AN27" i="6"/>
  <c r="AN26" i="6"/>
  <c r="AN25" i="6"/>
  <c r="AN24" i="6"/>
  <c r="AN23" i="6"/>
  <c r="AN22" i="6"/>
  <c r="AN21" i="6"/>
  <c r="AN20" i="6"/>
  <c r="AN19" i="6"/>
  <c r="AN18" i="6"/>
  <c r="AN17" i="6"/>
  <c r="AN16" i="6"/>
  <c r="AN15" i="6"/>
  <c r="AN14" i="6"/>
  <c r="AN13" i="6"/>
  <c r="AN12" i="6"/>
  <c r="AN11" i="6"/>
  <c r="AN10" i="6"/>
  <c r="AN9" i="6"/>
  <c r="AN8" i="6"/>
  <c r="AN7" i="6"/>
  <c r="AN6" i="6"/>
  <c r="AM77" i="6"/>
  <c r="AM76" i="6"/>
  <c r="AM75" i="6"/>
  <c r="AM74" i="6"/>
  <c r="AM73" i="6"/>
  <c r="AM72" i="6"/>
  <c r="AM71" i="6"/>
  <c r="AM70" i="6"/>
  <c r="AM69" i="6"/>
  <c r="AM68" i="6"/>
  <c r="AM67" i="6"/>
  <c r="AM66" i="6"/>
  <c r="AM65" i="6"/>
  <c r="AM64" i="6"/>
  <c r="AM63" i="6"/>
  <c r="AM62" i="6"/>
  <c r="AM61" i="6"/>
  <c r="AM60" i="6"/>
  <c r="AM59" i="6"/>
  <c r="AM58" i="6"/>
  <c r="AM57" i="6"/>
  <c r="AM56" i="6"/>
  <c r="AM55" i="6"/>
  <c r="AM54" i="6"/>
  <c r="AM53" i="6"/>
  <c r="AM52" i="6"/>
  <c r="AM51" i="6"/>
  <c r="AM50" i="6"/>
  <c r="AM49" i="6"/>
  <c r="AM48" i="6"/>
  <c r="AM47" i="6"/>
  <c r="AM46" i="6"/>
  <c r="AM45" i="6"/>
  <c r="AM44" i="6"/>
  <c r="AM43" i="6"/>
  <c r="AM42" i="6"/>
  <c r="AM41" i="6"/>
  <c r="AM40" i="6"/>
  <c r="AM39" i="6"/>
  <c r="AM38" i="6"/>
  <c r="AM37" i="6"/>
  <c r="AM36" i="6"/>
  <c r="AM35" i="6"/>
  <c r="AM34" i="6"/>
  <c r="AM33" i="6"/>
  <c r="AM32" i="6"/>
  <c r="AM31" i="6"/>
  <c r="AM30" i="6"/>
  <c r="AM29" i="6"/>
  <c r="AM28" i="6"/>
  <c r="AM27" i="6"/>
  <c r="AM26" i="6"/>
  <c r="AM25" i="6"/>
  <c r="AM24" i="6"/>
  <c r="AM23" i="6"/>
  <c r="AM22" i="6"/>
  <c r="AM21" i="6"/>
  <c r="AM20" i="6"/>
  <c r="AM19" i="6"/>
  <c r="AM18" i="6"/>
  <c r="AM17" i="6"/>
  <c r="AM16" i="6"/>
  <c r="AM15" i="6"/>
  <c r="AM14" i="6"/>
  <c r="AM13" i="6"/>
  <c r="AM12" i="6"/>
  <c r="AM11" i="6"/>
  <c r="AM10" i="6"/>
  <c r="AM9" i="6"/>
  <c r="AM8" i="6"/>
  <c r="AM7" i="6"/>
  <c r="AM6" i="6"/>
  <c r="AL77" i="6"/>
  <c r="AL76" i="6"/>
  <c r="AL75" i="6"/>
  <c r="AL74" i="6"/>
  <c r="AL73" i="6"/>
  <c r="AL72" i="6"/>
  <c r="AL71" i="6"/>
  <c r="AL70" i="6"/>
  <c r="AL69" i="6"/>
  <c r="AL68" i="6"/>
  <c r="AL67" i="6"/>
  <c r="AL66" i="6"/>
  <c r="AL65" i="6"/>
  <c r="AL64" i="6"/>
  <c r="AL63" i="6"/>
  <c r="AL62" i="6"/>
  <c r="AL61" i="6"/>
  <c r="AL60" i="6"/>
  <c r="AL59" i="6"/>
  <c r="AL58" i="6"/>
  <c r="AL57" i="6"/>
  <c r="AL56" i="6"/>
  <c r="AL55" i="6"/>
  <c r="AL54" i="6"/>
  <c r="AL53" i="6"/>
  <c r="AL52" i="6"/>
  <c r="AL51" i="6"/>
  <c r="AL50" i="6"/>
  <c r="AL49" i="6"/>
  <c r="AL48" i="6"/>
  <c r="AL47" i="6"/>
  <c r="AL46" i="6"/>
  <c r="AL45" i="6"/>
  <c r="AL44" i="6"/>
  <c r="AL43" i="6"/>
  <c r="AL42" i="6"/>
  <c r="AL41" i="6"/>
  <c r="AL40" i="6"/>
  <c r="AL39" i="6"/>
  <c r="AL38" i="6"/>
  <c r="AL37" i="6"/>
  <c r="AL36" i="6"/>
  <c r="AL35" i="6"/>
  <c r="AL34" i="6"/>
  <c r="AL33" i="6"/>
  <c r="AL32" i="6"/>
  <c r="AL31" i="6"/>
  <c r="AL30" i="6"/>
  <c r="AL29" i="6"/>
  <c r="AL28" i="6"/>
  <c r="AL27" i="6"/>
  <c r="AL26" i="6"/>
  <c r="AL25" i="6"/>
  <c r="AL24" i="6"/>
  <c r="AL23" i="6"/>
  <c r="AL22" i="6"/>
  <c r="AL21" i="6"/>
  <c r="AL20" i="6"/>
  <c r="AL19" i="6"/>
  <c r="AL18" i="6"/>
  <c r="AL17" i="6"/>
  <c r="AL16" i="6"/>
  <c r="AL15" i="6"/>
  <c r="AL14" i="6"/>
  <c r="AL13" i="6"/>
  <c r="AL12" i="6"/>
  <c r="AL11" i="6"/>
  <c r="AL10" i="6"/>
  <c r="AL9" i="6"/>
  <c r="AL8" i="6"/>
  <c r="AL7" i="6"/>
  <c r="AL6" i="6"/>
  <c r="AK77" i="6"/>
  <c r="AK76" i="6"/>
  <c r="AK75" i="6"/>
  <c r="AK74" i="6"/>
  <c r="AK73" i="6"/>
  <c r="AK72" i="6"/>
  <c r="AK71" i="6"/>
  <c r="AK70" i="6"/>
  <c r="AK69" i="6"/>
  <c r="AK68" i="6"/>
  <c r="AK67" i="6"/>
  <c r="AK66" i="6"/>
  <c r="AK65" i="6"/>
  <c r="AK64" i="6"/>
  <c r="AK63" i="6"/>
  <c r="AK62" i="6"/>
  <c r="AK61" i="6"/>
  <c r="AK60" i="6"/>
  <c r="AK59" i="6"/>
  <c r="AK58" i="6"/>
  <c r="AK57" i="6"/>
  <c r="AK56" i="6"/>
  <c r="AK55" i="6"/>
  <c r="AK54" i="6"/>
  <c r="AK53" i="6"/>
  <c r="AK52" i="6"/>
  <c r="AK51" i="6"/>
  <c r="AK50" i="6"/>
  <c r="AK49" i="6"/>
  <c r="AK48" i="6"/>
  <c r="AK47" i="6"/>
  <c r="AK46" i="6"/>
  <c r="AK45" i="6"/>
  <c r="AK44" i="6"/>
  <c r="AK43" i="6"/>
  <c r="AK42" i="6"/>
  <c r="AK41" i="6"/>
  <c r="AK40" i="6"/>
  <c r="AK39" i="6"/>
  <c r="AK38" i="6"/>
  <c r="AK37" i="6"/>
  <c r="AK36" i="6"/>
  <c r="AK35" i="6"/>
  <c r="AK34" i="6"/>
  <c r="AK33" i="6"/>
  <c r="AK32" i="6"/>
  <c r="AK31" i="6"/>
  <c r="AK30" i="6"/>
  <c r="AK29" i="6"/>
  <c r="AK28" i="6"/>
  <c r="AK27" i="6"/>
  <c r="AK26" i="6"/>
  <c r="AK25" i="6"/>
  <c r="AK24" i="6"/>
  <c r="AK23" i="6"/>
  <c r="AK22" i="6"/>
  <c r="AK21" i="6"/>
  <c r="AK20" i="6"/>
  <c r="AK19" i="6"/>
  <c r="AK18" i="6"/>
  <c r="AK17" i="6"/>
  <c r="AK16" i="6"/>
  <c r="AK15" i="6"/>
  <c r="AK14" i="6"/>
  <c r="AK13" i="6"/>
  <c r="AK12" i="6"/>
  <c r="AK11" i="6"/>
  <c r="AK10" i="6"/>
  <c r="AK9" i="6"/>
  <c r="AK8" i="6"/>
  <c r="AK7" i="6"/>
  <c r="AK6" i="6"/>
  <c r="AJ77" i="6"/>
  <c r="AJ76" i="6"/>
  <c r="AJ75" i="6"/>
  <c r="AJ74" i="6"/>
  <c r="AJ73" i="6"/>
  <c r="AJ72" i="6"/>
  <c r="AJ71" i="6"/>
  <c r="AJ70" i="6"/>
  <c r="AJ69" i="6"/>
  <c r="AJ68" i="6"/>
  <c r="AJ67" i="6"/>
  <c r="AJ66" i="6"/>
  <c r="AJ65" i="6"/>
  <c r="AJ64" i="6"/>
  <c r="AJ63" i="6"/>
  <c r="AJ62" i="6"/>
  <c r="AJ61" i="6"/>
  <c r="AJ60" i="6"/>
  <c r="AJ59" i="6"/>
  <c r="AJ58" i="6"/>
  <c r="AJ57" i="6"/>
  <c r="AJ56" i="6"/>
  <c r="AJ55" i="6"/>
  <c r="AJ54" i="6"/>
  <c r="AJ53" i="6"/>
  <c r="AJ52" i="6"/>
  <c r="AJ51" i="6"/>
  <c r="AJ50" i="6"/>
  <c r="AJ49" i="6"/>
  <c r="AJ48" i="6"/>
  <c r="AJ47" i="6"/>
  <c r="AJ46" i="6"/>
  <c r="AJ45" i="6"/>
  <c r="AJ44" i="6"/>
  <c r="AJ43" i="6"/>
  <c r="AJ42" i="6"/>
  <c r="AJ41" i="6"/>
  <c r="AJ40" i="6"/>
  <c r="AJ39" i="6"/>
  <c r="AJ38" i="6"/>
  <c r="AJ37" i="6"/>
  <c r="AJ36" i="6"/>
  <c r="AJ35" i="6"/>
  <c r="AJ34" i="6"/>
  <c r="AJ33" i="6"/>
  <c r="AJ32" i="6"/>
  <c r="AJ31" i="6"/>
  <c r="AJ30" i="6"/>
  <c r="AJ29" i="6"/>
  <c r="AJ28" i="6"/>
  <c r="AJ27" i="6"/>
  <c r="AJ26" i="6"/>
  <c r="AJ25" i="6"/>
  <c r="AJ24" i="6"/>
  <c r="AJ23" i="6"/>
  <c r="AJ22" i="6"/>
  <c r="AJ21" i="6"/>
  <c r="AJ20" i="6"/>
  <c r="AJ19" i="6"/>
  <c r="AJ18" i="6"/>
  <c r="AJ17" i="6"/>
  <c r="AJ16" i="6"/>
  <c r="AJ15" i="6"/>
  <c r="AJ14" i="6"/>
  <c r="AJ13" i="6"/>
  <c r="AJ12" i="6"/>
  <c r="AJ11" i="6"/>
  <c r="AJ10" i="6"/>
  <c r="AJ9" i="6"/>
  <c r="AJ8" i="6"/>
  <c r="AJ7" i="6"/>
  <c r="AJ6" i="6"/>
  <c r="AI77" i="6"/>
  <c r="AI76" i="6"/>
  <c r="AI75" i="6"/>
  <c r="AI74" i="6"/>
  <c r="AI73" i="6"/>
  <c r="AI72" i="6"/>
  <c r="AI71" i="6"/>
  <c r="AI70" i="6"/>
  <c r="AI69" i="6"/>
  <c r="AI68" i="6"/>
  <c r="AI67" i="6"/>
  <c r="AI66" i="6"/>
  <c r="AI65" i="6"/>
  <c r="AI64" i="6"/>
  <c r="AI63" i="6"/>
  <c r="AI62" i="6"/>
  <c r="AI61" i="6"/>
  <c r="AI60" i="6"/>
  <c r="AI59" i="6"/>
  <c r="AI58" i="6"/>
  <c r="AI57" i="6"/>
  <c r="AI56" i="6"/>
  <c r="AI55" i="6"/>
  <c r="AI54" i="6"/>
  <c r="AI53" i="6"/>
  <c r="AI52" i="6"/>
  <c r="AI51" i="6"/>
  <c r="AI50" i="6"/>
  <c r="AI49" i="6"/>
  <c r="AI48" i="6"/>
  <c r="AI47" i="6"/>
  <c r="AI46" i="6"/>
  <c r="AI45" i="6"/>
  <c r="AI44" i="6"/>
  <c r="AI43" i="6"/>
  <c r="AI42" i="6"/>
  <c r="AI41" i="6"/>
  <c r="AI40" i="6"/>
  <c r="AI39" i="6"/>
  <c r="AI38" i="6"/>
  <c r="AI37" i="6"/>
  <c r="AI36" i="6"/>
  <c r="AI35" i="6"/>
  <c r="AI34" i="6"/>
  <c r="AI33" i="6"/>
  <c r="AI32" i="6"/>
  <c r="AI31" i="6"/>
  <c r="AI30" i="6"/>
  <c r="AI29" i="6"/>
  <c r="AI28" i="6"/>
  <c r="AI27" i="6"/>
  <c r="AI26" i="6"/>
  <c r="AI25" i="6"/>
  <c r="AI24" i="6"/>
  <c r="AI23" i="6"/>
  <c r="AI22" i="6"/>
  <c r="AI21" i="6"/>
  <c r="AI20" i="6"/>
  <c r="AI19" i="6"/>
  <c r="AI18" i="6"/>
  <c r="AI17" i="6"/>
  <c r="AI16" i="6"/>
  <c r="AI15" i="6"/>
  <c r="AI14" i="6"/>
  <c r="AI13" i="6"/>
  <c r="AI12" i="6"/>
  <c r="AI11" i="6"/>
  <c r="AI10" i="6"/>
  <c r="AI9" i="6"/>
  <c r="AI8" i="6"/>
  <c r="AI7" i="6"/>
  <c r="AI6" i="6"/>
  <c r="AH77" i="6"/>
  <c r="AH76" i="6"/>
  <c r="AH75" i="6"/>
  <c r="AH74" i="6"/>
  <c r="AH73" i="6"/>
  <c r="AH72" i="6"/>
  <c r="AH71" i="6"/>
  <c r="AH70" i="6"/>
  <c r="AH69" i="6"/>
  <c r="AH68" i="6"/>
  <c r="AH67" i="6"/>
  <c r="AH66" i="6"/>
  <c r="AH65" i="6"/>
  <c r="AH64" i="6"/>
  <c r="AH63" i="6"/>
  <c r="AH62" i="6"/>
  <c r="AH61" i="6"/>
  <c r="AH60" i="6"/>
  <c r="AH59" i="6"/>
  <c r="AH58" i="6"/>
  <c r="AH57" i="6"/>
  <c r="AH56" i="6"/>
  <c r="AH55" i="6"/>
  <c r="AH54" i="6"/>
  <c r="AH53" i="6"/>
  <c r="AH52" i="6"/>
  <c r="AH51" i="6"/>
  <c r="AH50" i="6"/>
  <c r="AH49" i="6"/>
  <c r="AH48" i="6"/>
  <c r="AH47" i="6"/>
  <c r="AH46" i="6"/>
  <c r="AH45" i="6"/>
  <c r="AH44" i="6"/>
  <c r="AH43" i="6"/>
  <c r="AH42" i="6"/>
  <c r="AH41" i="6"/>
  <c r="AH40" i="6"/>
  <c r="AH39" i="6"/>
  <c r="AH38" i="6"/>
  <c r="AH37" i="6"/>
  <c r="AH36" i="6"/>
  <c r="AH35" i="6"/>
  <c r="AH34" i="6"/>
  <c r="AH33" i="6"/>
  <c r="AH32" i="6"/>
  <c r="AH31" i="6"/>
  <c r="AH30" i="6"/>
  <c r="AH29" i="6"/>
  <c r="AH28" i="6"/>
  <c r="AH27" i="6"/>
  <c r="AH26" i="6"/>
  <c r="AH25" i="6"/>
  <c r="AH24" i="6"/>
  <c r="AH23" i="6"/>
  <c r="AH22" i="6"/>
  <c r="AH21" i="6"/>
  <c r="AH20" i="6"/>
  <c r="AH19" i="6"/>
  <c r="AH18" i="6"/>
  <c r="AH17" i="6"/>
  <c r="AH16" i="6"/>
  <c r="AH15" i="6"/>
  <c r="AH14" i="6"/>
  <c r="AH13" i="6"/>
  <c r="AH12" i="6"/>
  <c r="AH11" i="6"/>
  <c r="AH10" i="6"/>
  <c r="AH9" i="6"/>
  <c r="AH8" i="6"/>
  <c r="AH7" i="6"/>
  <c r="AH6" i="6"/>
  <c r="AG77" i="6"/>
  <c r="AG76" i="6"/>
  <c r="AG75" i="6"/>
  <c r="AG74" i="6"/>
  <c r="AG73" i="6"/>
  <c r="AG72" i="6"/>
  <c r="AG71" i="6"/>
  <c r="AG70" i="6"/>
  <c r="AG69" i="6"/>
  <c r="AG68" i="6"/>
  <c r="AG67" i="6"/>
  <c r="AG66" i="6"/>
  <c r="AG65" i="6"/>
  <c r="AG64" i="6"/>
  <c r="AG63" i="6"/>
  <c r="AG62" i="6"/>
  <c r="AG61" i="6"/>
  <c r="AG60" i="6"/>
  <c r="AG59" i="6"/>
  <c r="AG58" i="6"/>
  <c r="AG57" i="6"/>
  <c r="AG56" i="6"/>
  <c r="AG55" i="6"/>
  <c r="AG54" i="6"/>
  <c r="AG53" i="6"/>
  <c r="AG52" i="6"/>
  <c r="AG51" i="6"/>
  <c r="AG50" i="6"/>
  <c r="AG49" i="6"/>
  <c r="AG48" i="6"/>
  <c r="AG47" i="6"/>
  <c r="AG46" i="6"/>
  <c r="AG45" i="6"/>
  <c r="AG44" i="6"/>
  <c r="AG43" i="6"/>
  <c r="AG42" i="6"/>
  <c r="AG41" i="6"/>
  <c r="AG40" i="6"/>
  <c r="AG39" i="6"/>
  <c r="AG38" i="6"/>
  <c r="AG37" i="6"/>
  <c r="AG36" i="6"/>
  <c r="AG35" i="6"/>
  <c r="AG34" i="6"/>
  <c r="AG33" i="6"/>
  <c r="AG32" i="6"/>
  <c r="AG31" i="6"/>
  <c r="AG30" i="6"/>
  <c r="AG29" i="6"/>
  <c r="AG28" i="6"/>
  <c r="AG27" i="6"/>
  <c r="AG26" i="6"/>
  <c r="AG25" i="6"/>
  <c r="AG24" i="6"/>
  <c r="AG23" i="6"/>
  <c r="AG22" i="6"/>
  <c r="AG21" i="6"/>
  <c r="AG20" i="6"/>
  <c r="AG19" i="6"/>
  <c r="AG18" i="6"/>
  <c r="AG17" i="6"/>
  <c r="AG16" i="6"/>
  <c r="AG15" i="6"/>
  <c r="AG14" i="6"/>
  <c r="AG13" i="6"/>
  <c r="AG12" i="6"/>
  <c r="AG11" i="6"/>
  <c r="AG10" i="6"/>
  <c r="AG9" i="6"/>
  <c r="AG8" i="6"/>
  <c r="AG7" i="6"/>
  <c r="AG6" i="6"/>
  <c r="AF59" i="6"/>
  <c r="AF58" i="6"/>
  <c r="AF57" i="6"/>
  <c r="AF56" i="6"/>
  <c r="AF55" i="6"/>
  <c r="AF54" i="6"/>
  <c r="AF53" i="6"/>
  <c r="AF52" i="6"/>
  <c r="AF51" i="6"/>
  <c r="AF50" i="6"/>
  <c r="AF77" i="6"/>
  <c r="AF76" i="6"/>
  <c r="AF75" i="6"/>
  <c r="AF74" i="6"/>
  <c r="AF73" i="6"/>
  <c r="AF72" i="6"/>
  <c r="AF71" i="6"/>
  <c r="AF70" i="6"/>
  <c r="AF69" i="6"/>
  <c r="AF68" i="6"/>
  <c r="AF67" i="6"/>
  <c r="AF66" i="6"/>
  <c r="AF65" i="6"/>
  <c r="AF64" i="6"/>
  <c r="AF63" i="6"/>
  <c r="AF62" i="6"/>
  <c r="AF61" i="6"/>
  <c r="AF60" i="6"/>
  <c r="AF49" i="6"/>
  <c r="AF48" i="6"/>
  <c r="AF47" i="6"/>
  <c r="AF46" i="6"/>
  <c r="AF45" i="6"/>
  <c r="AF44" i="6"/>
  <c r="AF43" i="6"/>
  <c r="AF42" i="6"/>
  <c r="AF41" i="6"/>
  <c r="AF40" i="6"/>
  <c r="AF39" i="6"/>
  <c r="AF38" i="6"/>
  <c r="AF37" i="6"/>
  <c r="AF36" i="6"/>
  <c r="AF35" i="6"/>
  <c r="AF34" i="6"/>
  <c r="AF33" i="6"/>
  <c r="AF32" i="6"/>
  <c r="AF31" i="6"/>
  <c r="AF30" i="6"/>
  <c r="AF29" i="6"/>
  <c r="AF28" i="6"/>
  <c r="AF27" i="6"/>
  <c r="AF26" i="6"/>
  <c r="AF25" i="6"/>
  <c r="AF24" i="6"/>
  <c r="AF23" i="6"/>
  <c r="AF22" i="6"/>
  <c r="AF21" i="6"/>
  <c r="AF20" i="6"/>
  <c r="AF19" i="6"/>
  <c r="AF18" i="6"/>
  <c r="AF17" i="6"/>
  <c r="AF16" i="6"/>
  <c r="AF15" i="6"/>
  <c r="AF14" i="6"/>
  <c r="AF13" i="6"/>
  <c r="AF12" i="6"/>
  <c r="AF11" i="6"/>
  <c r="AF10" i="6"/>
  <c r="AF9" i="6"/>
  <c r="AF8" i="6"/>
  <c r="AF7" i="6"/>
  <c r="AF6" i="6"/>
  <c r="AX12" i="2" l="1"/>
  <c r="BC12" i="4"/>
  <c r="S36" i="8" s="1"/>
  <c r="BB12" i="4"/>
  <c r="AW12" i="4"/>
  <c r="AX12" i="4"/>
  <c r="AY12" i="4"/>
  <c r="AR12" i="4"/>
  <c r="AZ12" i="4"/>
  <c r="AS12" i="4"/>
  <c r="BA12" i="4"/>
  <c r="AT12" i="4"/>
  <c r="AU12" i="4"/>
  <c r="AV12" i="2"/>
  <c r="AW12" i="2"/>
  <c r="AY12" i="2"/>
  <c r="AR12" i="2"/>
  <c r="AZ12" i="2"/>
  <c r="AS12" i="2"/>
  <c r="BA12" i="2"/>
  <c r="AT12" i="2"/>
  <c r="BB12" i="2"/>
  <c r="AU12" i="2"/>
  <c r="BC12" i="2"/>
  <c r="T60" i="8" s="1"/>
  <c r="C62" i="4"/>
  <c r="N41" i="7"/>
  <c r="N42" i="7" s="1"/>
  <c r="N43" i="7" s="1"/>
  <c r="N44" i="7" s="1"/>
  <c r="N45" i="7" s="1"/>
  <c r="N46" i="7" s="1"/>
  <c r="N47" i="7" s="1"/>
  <c r="N48" i="7" s="1"/>
  <c r="N49" i="7" s="1"/>
  <c r="N50" i="7" s="1"/>
  <c r="N51" i="7" s="1"/>
  <c r="N52" i="7" s="1"/>
  <c r="N53" i="7" s="1"/>
  <c r="N54" i="7"/>
  <c r="AQ6" i="6"/>
  <c r="AY6" i="6"/>
  <c r="J28" i="7" s="1"/>
  <c r="AV78" i="6"/>
  <c r="G29" i="7" s="1"/>
  <c r="AV150" i="6"/>
  <c r="G30" i="7" s="1"/>
  <c r="AS150" i="6"/>
  <c r="D30" i="7" s="1"/>
  <c r="BA150" i="6"/>
  <c r="L30" i="7" s="1"/>
  <c r="AV222" i="6"/>
  <c r="G31" i="7" s="1"/>
  <c r="AX222" i="6"/>
  <c r="I31" i="7" s="1"/>
  <c r="AV294" i="6"/>
  <c r="G32" i="7" s="1"/>
  <c r="AU294" i="6"/>
  <c r="F32" i="7" s="1"/>
  <c r="AV366" i="6"/>
  <c r="G33" i="7" s="1"/>
  <c r="AR366" i="6"/>
  <c r="C33" i="7" s="1"/>
  <c r="AZ366" i="6"/>
  <c r="K33" i="7" s="1"/>
  <c r="AV438" i="6"/>
  <c r="G34" i="7" s="1"/>
  <c r="AW438" i="6"/>
  <c r="H34" i="7" s="1"/>
  <c r="AV510" i="6"/>
  <c r="G35" i="7" s="1"/>
  <c r="AW142" i="5"/>
  <c r="H23" i="7" s="1"/>
  <c r="AW244" i="5"/>
  <c r="H26" i="7" s="1"/>
  <c r="AQ6" i="5"/>
  <c r="AT6" i="5"/>
  <c r="E19" i="7" s="1"/>
  <c r="AY6" i="5"/>
  <c r="J19" i="7" s="1"/>
  <c r="AR6" i="5"/>
  <c r="C19" i="7" s="1"/>
  <c r="AV6" i="5"/>
  <c r="G19" i="7" s="1"/>
  <c r="AZ6" i="5"/>
  <c r="K19" i="7" s="1"/>
  <c r="AW74" i="5"/>
  <c r="H21" i="7" s="1"/>
  <c r="AX244" i="5"/>
  <c r="I26" i="7" s="1"/>
  <c r="AT142" i="5"/>
  <c r="E23" i="7" s="1"/>
  <c r="AU176" i="5"/>
  <c r="F24" i="7" s="1"/>
  <c r="AW210" i="5"/>
  <c r="H25" i="7" s="1"/>
  <c r="AS6" i="5"/>
  <c r="D19" i="7" s="1"/>
  <c r="AW6" i="5"/>
  <c r="H19" i="7" s="1"/>
  <c r="BA6" i="5"/>
  <c r="L19" i="7" s="1"/>
  <c r="AW40" i="5"/>
  <c r="H20" i="7" s="1"/>
  <c r="AS108" i="5"/>
  <c r="D22" i="7" s="1"/>
  <c r="BA108" i="5"/>
  <c r="L22" i="7" s="1"/>
  <c r="AR74" i="5"/>
  <c r="C21" i="7" s="1"/>
  <c r="AX6" i="5"/>
  <c r="I19" i="7" s="1"/>
  <c r="AY40" i="5"/>
  <c r="J20" i="7" s="1"/>
  <c r="AU6" i="5"/>
  <c r="F19" i="7" s="1"/>
  <c r="AW108" i="5"/>
  <c r="H22" i="7" s="1"/>
  <c r="AR40" i="5"/>
  <c r="C20" i="7" s="1"/>
  <c r="AZ40" i="5"/>
  <c r="K20" i="7" s="1"/>
  <c r="AS74" i="5"/>
  <c r="D21" i="7" s="1"/>
  <c r="BA74" i="5"/>
  <c r="L21" i="7" s="1"/>
  <c r="AT108" i="5"/>
  <c r="E22" i="7" s="1"/>
  <c r="AU142" i="5"/>
  <c r="F23" i="7" s="1"/>
  <c r="AV176" i="5"/>
  <c r="G24" i="7" s="1"/>
  <c r="AQ210" i="5"/>
  <c r="AY210" i="5"/>
  <c r="J25" i="7" s="1"/>
  <c r="AQ244" i="5"/>
  <c r="AY244" i="5"/>
  <c r="J26" i="7" s="1"/>
  <c r="AZ74" i="5"/>
  <c r="K21" i="7" s="1"/>
  <c r="AS40" i="5"/>
  <c r="D20" i="7" s="1"/>
  <c r="BA40" i="5"/>
  <c r="L20" i="7" s="1"/>
  <c r="AT74" i="5"/>
  <c r="E21" i="7" s="1"/>
  <c r="AU108" i="5"/>
  <c r="F22" i="7" s="1"/>
  <c r="AV142" i="5"/>
  <c r="G23" i="7" s="1"/>
  <c r="AW176" i="5"/>
  <c r="H24" i="7" s="1"/>
  <c r="AR244" i="5"/>
  <c r="C26" i="7" s="1"/>
  <c r="AZ244" i="5"/>
  <c r="K26" i="7" s="1"/>
  <c r="AT40" i="5"/>
  <c r="E20" i="7" s="1"/>
  <c r="AU74" i="5"/>
  <c r="F21" i="7" s="1"/>
  <c r="AV108" i="5"/>
  <c r="G22" i="7" s="1"/>
  <c r="AX176" i="5"/>
  <c r="I24" i="7" s="1"/>
  <c r="AR210" i="5"/>
  <c r="C25" i="7" s="1"/>
  <c r="AZ210" i="5"/>
  <c r="K25" i="7" s="1"/>
  <c r="AX210" i="5"/>
  <c r="I25" i="7" s="1"/>
  <c r="AS244" i="5"/>
  <c r="D26" i="7" s="1"/>
  <c r="BA244" i="5"/>
  <c r="AU40" i="5"/>
  <c r="F20" i="7" s="1"/>
  <c r="AV74" i="5"/>
  <c r="G21" i="7" s="1"/>
  <c r="AX142" i="5"/>
  <c r="I23" i="7" s="1"/>
  <c r="AQ176" i="5"/>
  <c r="AY176" i="5"/>
  <c r="J24" i="7" s="1"/>
  <c r="AS210" i="5"/>
  <c r="D25" i="7" s="1"/>
  <c r="BA210" i="5"/>
  <c r="L25" i="7" s="1"/>
  <c r="AT244" i="5"/>
  <c r="E26" i="7" s="1"/>
  <c r="AX108" i="5"/>
  <c r="I22" i="7" s="1"/>
  <c r="AQ142" i="5"/>
  <c r="AY142" i="5"/>
  <c r="J23" i="7" s="1"/>
  <c r="AR176" i="5"/>
  <c r="C24" i="7" s="1"/>
  <c r="AZ176" i="5"/>
  <c r="K24" i="7" s="1"/>
  <c r="AT210" i="5"/>
  <c r="E25" i="7" s="1"/>
  <c r="AU244" i="5"/>
  <c r="F26" i="7" s="1"/>
  <c r="AX74" i="5"/>
  <c r="I21" i="7" s="1"/>
  <c r="AQ108" i="5"/>
  <c r="AY108" i="5"/>
  <c r="J22" i="7" s="1"/>
  <c r="AR142" i="5"/>
  <c r="C23" i="7" s="1"/>
  <c r="AZ142" i="5"/>
  <c r="K23" i="7" s="1"/>
  <c r="AS176" i="5"/>
  <c r="D24" i="7" s="1"/>
  <c r="BA176" i="5"/>
  <c r="L24" i="7" s="1"/>
  <c r="AU210" i="5"/>
  <c r="F25" i="7" s="1"/>
  <c r="AV244" i="5"/>
  <c r="G26" i="7" s="1"/>
  <c r="AV40" i="5"/>
  <c r="G20" i="7" s="1"/>
  <c r="AX40" i="5"/>
  <c r="I20" i="7" s="1"/>
  <c r="AQ40" i="5"/>
  <c r="AQ74" i="5"/>
  <c r="AY74" i="5"/>
  <c r="J21" i="7" s="1"/>
  <c r="AR108" i="5"/>
  <c r="C22" i="7" s="1"/>
  <c r="AZ108" i="5"/>
  <c r="K22" i="7" s="1"/>
  <c r="AS142" i="5"/>
  <c r="D23" i="7" s="1"/>
  <c r="BA142" i="5"/>
  <c r="L23" i="7" s="1"/>
  <c r="AT176" i="5"/>
  <c r="E24" i="7" s="1"/>
  <c r="AV210" i="5"/>
  <c r="G25" i="7" s="1"/>
  <c r="AW510" i="6"/>
  <c r="H35" i="7" s="1"/>
  <c r="AX510" i="6"/>
  <c r="I35" i="7" s="1"/>
  <c r="AQ510" i="6"/>
  <c r="AY510" i="6"/>
  <c r="J35" i="7" s="1"/>
  <c r="AT510" i="6"/>
  <c r="E35" i="7" s="1"/>
  <c r="AR510" i="6"/>
  <c r="C35" i="7" s="1"/>
  <c r="AZ510" i="6"/>
  <c r="K35" i="7" s="1"/>
  <c r="AS510" i="6"/>
  <c r="D35" i="7" s="1"/>
  <c r="BA510" i="6"/>
  <c r="AU510" i="6"/>
  <c r="F35" i="7" s="1"/>
  <c r="AR6" i="6"/>
  <c r="C28" i="7" s="1"/>
  <c r="AS6" i="6"/>
  <c r="D28" i="7" s="1"/>
  <c r="AT6" i="6"/>
  <c r="E28" i="7" s="1"/>
  <c r="AU6" i="6"/>
  <c r="F28" i="7" s="1"/>
  <c r="AV6" i="6"/>
  <c r="G28" i="7" s="1"/>
  <c r="AW6" i="6"/>
  <c r="H28" i="7" s="1"/>
  <c r="AX6" i="6"/>
  <c r="I28" i="7" s="1"/>
  <c r="AZ6" i="6"/>
  <c r="K28" i="7" s="1"/>
  <c r="BA6" i="6"/>
  <c r="L28" i="7" s="1"/>
  <c r="AX78" i="6"/>
  <c r="I29" i="7" s="1"/>
  <c r="AQ78" i="6"/>
  <c r="AY78" i="6"/>
  <c r="J29" i="7" s="1"/>
  <c r="AR78" i="6"/>
  <c r="C29" i="7" s="1"/>
  <c r="AZ78" i="6"/>
  <c r="K29" i="7" s="1"/>
  <c r="AS78" i="6"/>
  <c r="D29" i="7" s="1"/>
  <c r="BA78" i="6"/>
  <c r="L29" i="7" s="1"/>
  <c r="AT78" i="6"/>
  <c r="E29" i="7" s="1"/>
  <c r="AW78" i="6"/>
  <c r="H29" i="7" s="1"/>
  <c r="AU78" i="6"/>
  <c r="F29" i="7" s="1"/>
  <c r="AW150" i="6"/>
  <c r="H30" i="7" s="1"/>
  <c r="AX150" i="6"/>
  <c r="I30" i="7" s="1"/>
  <c r="AQ150" i="6"/>
  <c r="AY150" i="6"/>
  <c r="J30" i="7" s="1"/>
  <c r="AR150" i="6"/>
  <c r="C30" i="7" s="1"/>
  <c r="AZ150" i="6"/>
  <c r="K30" i="7" s="1"/>
  <c r="AT150" i="6"/>
  <c r="E30" i="7" s="1"/>
  <c r="AU150" i="6"/>
  <c r="F30" i="7" s="1"/>
  <c r="AW222" i="6"/>
  <c r="H31" i="7" s="1"/>
  <c r="AQ222" i="6"/>
  <c r="AY222" i="6"/>
  <c r="J31" i="7" s="1"/>
  <c r="AR222" i="6"/>
  <c r="C31" i="7" s="1"/>
  <c r="AZ222" i="6"/>
  <c r="K31" i="7" s="1"/>
  <c r="BA222" i="6"/>
  <c r="L31" i="7" s="1"/>
  <c r="AT222" i="6"/>
  <c r="E31" i="7" s="1"/>
  <c r="AS222" i="6"/>
  <c r="D31" i="7" s="1"/>
  <c r="AU222" i="6"/>
  <c r="F31" i="7" s="1"/>
  <c r="AW294" i="6"/>
  <c r="H32" i="7" s="1"/>
  <c r="AX294" i="6"/>
  <c r="I32" i="7" s="1"/>
  <c r="AQ294" i="6"/>
  <c r="AY294" i="6"/>
  <c r="J32" i="7" s="1"/>
  <c r="AR294" i="6"/>
  <c r="C32" i="7" s="1"/>
  <c r="AZ294" i="6"/>
  <c r="K32" i="7" s="1"/>
  <c r="AS294" i="6"/>
  <c r="D32" i="7" s="1"/>
  <c r="BA294" i="6"/>
  <c r="L32" i="7" s="1"/>
  <c r="AT294" i="6"/>
  <c r="E32" i="7" s="1"/>
  <c r="AW366" i="6"/>
  <c r="H33" i="7" s="1"/>
  <c r="AX366" i="6"/>
  <c r="I33" i="7" s="1"/>
  <c r="AQ366" i="6"/>
  <c r="AY366" i="6"/>
  <c r="J33" i="7" s="1"/>
  <c r="AS366" i="6"/>
  <c r="D33" i="7" s="1"/>
  <c r="BA366" i="6"/>
  <c r="L33" i="7" s="1"/>
  <c r="AT366" i="6"/>
  <c r="E33" i="7" s="1"/>
  <c r="AU366" i="6"/>
  <c r="F33" i="7" s="1"/>
  <c r="AX438" i="6"/>
  <c r="I34" i="7" s="1"/>
  <c r="AQ438" i="6"/>
  <c r="AY438" i="6"/>
  <c r="J34" i="7" s="1"/>
  <c r="AR438" i="6"/>
  <c r="C34" i="7" s="1"/>
  <c r="AZ438" i="6"/>
  <c r="K34" i="7" s="1"/>
  <c r="AS438" i="6"/>
  <c r="D34" i="7" s="1"/>
  <c r="BA438" i="6"/>
  <c r="L34" i="7" s="1"/>
  <c r="AT438" i="6"/>
  <c r="E34" i="7" s="1"/>
  <c r="AU438" i="6"/>
  <c r="F34" i="7" s="1"/>
  <c r="B31" i="7" l="1"/>
  <c r="BB222" i="6"/>
  <c r="M31" i="7" s="1"/>
  <c r="B29" i="7"/>
  <c r="BB78" i="6"/>
  <c r="M29" i="7" s="1"/>
  <c r="B35" i="7"/>
  <c r="BB510" i="6"/>
  <c r="M35" i="7" s="1"/>
  <c r="B33" i="7"/>
  <c r="BB366" i="6"/>
  <c r="M33" i="7" s="1"/>
  <c r="B34" i="7"/>
  <c r="BB438" i="6"/>
  <c r="M34" i="7" s="1"/>
  <c r="B32" i="7"/>
  <c r="BB294" i="6"/>
  <c r="M32" i="7" s="1"/>
  <c r="L35" i="7"/>
  <c r="B30" i="7"/>
  <c r="BB150" i="6"/>
  <c r="M30" i="7" s="1"/>
  <c r="B28" i="7"/>
  <c r="BB6" i="6"/>
  <c r="M28" i="7" s="1"/>
  <c r="C53" i="8" s="1"/>
  <c r="C41" i="8" s="1"/>
  <c r="B19" i="7"/>
  <c r="BB6" i="5"/>
  <c r="M19" i="7" s="1"/>
  <c r="C29" i="8" s="1"/>
  <c r="C17" i="8" s="1"/>
  <c r="BB238" i="5"/>
  <c r="BB230" i="5"/>
  <c r="BB222" i="5"/>
  <c r="BB214" i="5"/>
  <c r="B26" i="7"/>
  <c r="BB237" i="5"/>
  <c r="BB229" i="5"/>
  <c r="BB221" i="5"/>
  <c r="BB213" i="5"/>
  <c r="BB244" i="5"/>
  <c r="M26" i="7" s="1"/>
  <c r="C36" i="8" s="1"/>
  <c r="C24" i="8" s="1"/>
  <c r="BB236" i="5"/>
  <c r="BB228" i="5"/>
  <c r="BB220" i="5"/>
  <c r="BB212" i="5"/>
  <c r="BB243" i="5"/>
  <c r="BB235" i="5"/>
  <c r="BB227" i="5"/>
  <c r="BB219" i="5"/>
  <c r="BB211" i="5"/>
  <c r="BB242" i="5"/>
  <c r="BB234" i="5"/>
  <c r="BB226" i="5"/>
  <c r="BB218" i="5"/>
  <c r="BB241" i="5"/>
  <c r="BB233" i="5"/>
  <c r="BB225" i="5"/>
  <c r="BB217" i="5"/>
  <c r="BB240" i="5"/>
  <c r="BB232" i="5"/>
  <c r="BB224" i="5"/>
  <c r="BB216" i="5"/>
  <c r="BB239" i="5"/>
  <c r="BB231" i="5"/>
  <c r="BB223" i="5"/>
  <c r="BB215" i="5"/>
  <c r="BB70" i="5"/>
  <c r="BB62" i="5"/>
  <c r="BB54" i="5"/>
  <c r="BB46" i="5"/>
  <c r="BB69" i="5"/>
  <c r="BB61" i="5"/>
  <c r="BB53" i="5"/>
  <c r="BB45" i="5"/>
  <c r="BB68" i="5"/>
  <c r="BB60" i="5"/>
  <c r="BB52" i="5"/>
  <c r="BB44" i="5"/>
  <c r="BB67" i="5"/>
  <c r="BB59" i="5"/>
  <c r="BB51" i="5"/>
  <c r="BB43" i="5"/>
  <c r="BB74" i="5"/>
  <c r="M21" i="7" s="1"/>
  <c r="C31" i="8" s="1"/>
  <c r="C19" i="8" s="1"/>
  <c r="BB66" i="5"/>
  <c r="BB58" i="5"/>
  <c r="BB50" i="5"/>
  <c r="BB42" i="5"/>
  <c r="BB73" i="5"/>
  <c r="BB65" i="5"/>
  <c r="BB57" i="5"/>
  <c r="BB49" i="5"/>
  <c r="BB41" i="5"/>
  <c r="B21" i="7"/>
  <c r="BB72" i="5"/>
  <c r="BB64" i="5"/>
  <c r="BB56" i="5"/>
  <c r="BB48" i="5"/>
  <c r="BB71" i="5"/>
  <c r="BB63" i="5"/>
  <c r="BB55" i="5"/>
  <c r="BB47" i="5"/>
  <c r="BB174" i="5"/>
  <c r="BB166" i="5"/>
  <c r="BB158" i="5"/>
  <c r="BB150" i="5"/>
  <c r="BB173" i="5"/>
  <c r="BB165" i="5"/>
  <c r="BB157" i="5"/>
  <c r="BB149" i="5"/>
  <c r="BB172" i="5"/>
  <c r="BB164" i="5"/>
  <c r="BB156" i="5"/>
  <c r="BB148" i="5"/>
  <c r="B24" i="7"/>
  <c r="BB171" i="5"/>
  <c r="BB163" i="5"/>
  <c r="BB155" i="5"/>
  <c r="BB147" i="5"/>
  <c r="BB170" i="5"/>
  <c r="BB162" i="5"/>
  <c r="BB154" i="5"/>
  <c r="BB146" i="5"/>
  <c r="BB169" i="5"/>
  <c r="BB161" i="5"/>
  <c r="BB153" i="5"/>
  <c r="BB145" i="5"/>
  <c r="BB176" i="5"/>
  <c r="M24" i="7" s="1"/>
  <c r="C34" i="8" s="1"/>
  <c r="C22" i="8" s="1"/>
  <c r="BB168" i="5"/>
  <c r="BB160" i="5"/>
  <c r="BB152" i="5"/>
  <c r="BB144" i="5"/>
  <c r="BB175" i="5"/>
  <c r="BB167" i="5"/>
  <c r="BB159" i="5"/>
  <c r="BB151" i="5"/>
  <c r="BB143" i="5"/>
  <c r="BB40" i="5"/>
  <c r="M20" i="7" s="1"/>
  <c r="C30" i="8" s="1"/>
  <c r="C18" i="8" s="1"/>
  <c r="B20" i="7"/>
  <c r="BB206" i="5"/>
  <c r="BB198" i="5"/>
  <c r="BB190" i="5"/>
  <c r="BB182" i="5"/>
  <c r="BB205" i="5"/>
  <c r="BB197" i="5"/>
  <c r="BB189" i="5"/>
  <c r="BB181" i="5"/>
  <c r="B25" i="7"/>
  <c r="BB204" i="5"/>
  <c r="BB196" i="5"/>
  <c r="BB188" i="5"/>
  <c r="BB180" i="5"/>
  <c r="BB203" i="5"/>
  <c r="BB195" i="5"/>
  <c r="BB187" i="5"/>
  <c r="BB179" i="5"/>
  <c r="BB210" i="5"/>
  <c r="M25" i="7" s="1"/>
  <c r="C35" i="8" s="1"/>
  <c r="C23" i="8" s="1"/>
  <c r="BB202" i="5"/>
  <c r="BB194" i="5"/>
  <c r="BB186" i="5"/>
  <c r="BB178" i="5"/>
  <c r="BB209" i="5"/>
  <c r="BB201" i="5"/>
  <c r="BB193" i="5"/>
  <c r="BB185" i="5"/>
  <c r="BB177" i="5"/>
  <c r="BB208" i="5"/>
  <c r="BB200" i="5"/>
  <c r="BB192" i="5"/>
  <c r="BB184" i="5"/>
  <c r="BB207" i="5"/>
  <c r="BB199" i="5"/>
  <c r="BB191" i="5"/>
  <c r="BB183" i="5"/>
  <c r="L26" i="7"/>
  <c r="BB142" i="5"/>
  <c r="M23" i="7" s="1"/>
  <c r="C33" i="8" s="1"/>
  <c r="C21" i="8" s="1"/>
  <c r="BB134" i="5"/>
  <c r="BB126" i="5"/>
  <c r="BB118" i="5"/>
  <c r="BB110" i="5"/>
  <c r="BB141" i="5"/>
  <c r="BB133" i="5"/>
  <c r="BB125" i="5"/>
  <c r="BB117" i="5"/>
  <c r="BB109" i="5"/>
  <c r="BB140" i="5"/>
  <c r="BB132" i="5"/>
  <c r="BB124" i="5"/>
  <c r="BB116" i="5"/>
  <c r="BB139" i="5"/>
  <c r="BB131" i="5"/>
  <c r="BB123" i="5"/>
  <c r="BB115" i="5"/>
  <c r="B23" i="7"/>
  <c r="BB138" i="5"/>
  <c r="BB130" i="5"/>
  <c r="BB122" i="5"/>
  <c r="BB114" i="5"/>
  <c r="BB137" i="5"/>
  <c r="BB129" i="5"/>
  <c r="BB121" i="5"/>
  <c r="BB113" i="5"/>
  <c r="BB136" i="5"/>
  <c r="BB128" i="5"/>
  <c r="BB120" i="5"/>
  <c r="BB112" i="5"/>
  <c r="BB135" i="5"/>
  <c r="BB127" i="5"/>
  <c r="BB119" i="5"/>
  <c r="BB111" i="5"/>
  <c r="BB102" i="5"/>
  <c r="BB94" i="5"/>
  <c r="BB86" i="5"/>
  <c r="BB78" i="5"/>
  <c r="BB101" i="5"/>
  <c r="BB93" i="5"/>
  <c r="BB85" i="5"/>
  <c r="BB77" i="5"/>
  <c r="BB108" i="5"/>
  <c r="M22" i="7" s="1"/>
  <c r="C32" i="8" s="1"/>
  <c r="C20" i="8" s="1"/>
  <c r="BB100" i="5"/>
  <c r="BB92" i="5"/>
  <c r="BB84" i="5"/>
  <c r="BB76" i="5"/>
  <c r="BB107" i="5"/>
  <c r="BB99" i="5"/>
  <c r="BB91" i="5"/>
  <c r="BB83" i="5"/>
  <c r="BB75" i="5"/>
  <c r="BB106" i="5"/>
  <c r="BB98" i="5"/>
  <c r="BB90" i="5"/>
  <c r="BB82" i="5"/>
  <c r="B22" i="7"/>
  <c r="BB105" i="5"/>
  <c r="BB97" i="5"/>
  <c r="BB89" i="5"/>
  <c r="BB81" i="5"/>
  <c r="BB104" i="5"/>
  <c r="BB96" i="5"/>
  <c r="BB88" i="5"/>
  <c r="BB80" i="5"/>
  <c r="BB103" i="5"/>
  <c r="BB95" i="5"/>
  <c r="BB87" i="5"/>
  <c r="BB79" i="5"/>
  <c r="C58" i="8" l="1"/>
  <c r="C46" i="8" s="1"/>
  <c r="C55" i="8"/>
  <c r="C43" i="8" s="1"/>
  <c r="C60" i="8"/>
  <c r="C48" i="8" s="1"/>
  <c r="C57" i="8"/>
  <c r="C45" i="8" s="1"/>
  <c r="C54" i="8"/>
  <c r="C42" i="8" s="1"/>
  <c r="C59" i="8"/>
  <c r="C47" i="8" s="1"/>
  <c r="C56" i="8"/>
  <c r="C44" i="8" s="1"/>
  <c r="C8" i="3" l="1"/>
  <c r="M8" i="3" s="1"/>
  <c r="C7" i="3"/>
  <c r="M7" i="3" s="1"/>
  <c r="C6" i="3"/>
  <c r="D8" i="4"/>
  <c r="E8" i="4" s="1"/>
  <c r="D7" i="4"/>
  <c r="E7" i="4" s="1"/>
  <c r="E61" i="2"/>
  <c r="F61" i="2"/>
  <c r="D61" i="2"/>
  <c r="B62" i="2" s="1"/>
  <c r="E4" i="2" s="1"/>
  <c r="C16" i="2"/>
  <c r="C17" i="2"/>
  <c r="C18" i="2"/>
  <c r="C19" i="2"/>
  <c r="C20" i="2"/>
  <c r="C21" i="2"/>
  <c r="C22" i="2"/>
  <c r="C23" i="2"/>
  <c r="C24" i="2"/>
  <c r="C25" i="2"/>
  <c r="C26" i="2"/>
  <c r="C27" i="2"/>
  <c r="C28" i="2"/>
  <c r="C29" i="2"/>
  <c r="C30" i="2"/>
  <c r="C31" i="2"/>
  <c r="C32" i="2"/>
  <c r="C33" i="2"/>
  <c r="C34" i="2"/>
  <c r="C35" i="2"/>
  <c r="C36" i="2"/>
  <c r="C37" i="2"/>
  <c r="C38" i="2"/>
  <c r="C39" i="2"/>
  <c r="C60" i="2"/>
  <c r="C15" i="2"/>
  <c r="E7" i="3"/>
  <c r="F7" i="3"/>
  <c r="G7" i="3"/>
  <c r="H7" i="3"/>
  <c r="I7" i="3"/>
  <c r="J7" i="3"/>
  <c r="K7" i="3"/>
  <c r="L7" i="3"/>
  <c r="N7" i="3"/>
  <c r="O7" i="3"/>
  <c r="P7" i="3"/>
  <c r="Q7" i="3"/>
  <c r="R7" i="3"/>
  <c r="S7" i="3"/>
  <c r="E8" i="3"/>
  <c r="F8" i="3"/>
  <c r="G8" i="3"/>
  <c r="H8" i="3"/>
  <c r="I8" i="3"/>
  <c r="J8" i="3"/>
  <c r="K8" i="3"/>
  <c r="L8" i="3"/>
  <c r="N8" i="3"/>
  <c r="O8" i="3"/>
  <c r="P8" i="3"/>
  <c r="Q8" i="3"/>
  <c r="R8" i="3"/>
  <c r="S8" i="3"/>
  <c r="D8" i="3"/>
  <c r="D7" i="3"/>
  <c r="D3" i="3"/>
  <c r="E3" i="3"/>
  <c r="F3" i="3"/>
  <c r="G3" i="3"/>
  <c r="H3" i="3"/>
  <c r="I3" i="3"/>
  <c r="J3" i="3"/>
  <c r="K3" i="3"/>
  <c r="L3" i="3"/>
  <c r="N3" i="3"/>
  <c r="O3" i="3"/>
  <c r="P3" i="3"/>
  <c r="Q3" i="3"/>
  <c r="R3" i="3"/>
  <c r="S3" i="3"/>
  <c r="D4" i="3"/>
  <c r="E4" i="3"/>
  <c r="F4" i="3"/>
  <c r="G4" i="3"/>
  <c r="H4" i="3"/>
  <c r="I4" i="3"/>
  <c r="J4" i="3"/>
  <c r="K4" i="3"/>
  <c r="L4" i="3"/>
  <c r="N4" i="3"/>
  <c r="O4" i="3"/>
  <c r="P4" i="3"/>
  <c r="Q4" i="3"/>
  <c r="R4" i="3"/>
  <c r="S4" i="3"/>
  <c r="D5" i="3"/>
  <c r="E5" i="3"/>
  <c r="F5" i="3"/>
  <c r="G5" i="3"/>
  <c r="H5" i="3"/>
  <c r="I5" i="3"/>
  <c r="J5" i="3"/>
  <c r="K5" i="3"/>
  <c r="L5" i="3"/>
  <c r="N5" i="3"/>
  <c r="O5" i="3"/>
  <c r="P5" i="3"/>
  <c r="Q5" i="3"/>
  <c r="R5" i="3"/>
  <c r="S5" i="3"/>
  <c r="E3" i="1"/>
  <c r="F3" i="1"/>
  <c r="G3" i="1"/>
  <c r="H3" i="1"/>
  <c r="I3" i="1"/>
  <c r="J3" i="1"/>
  <c r="K3" i="1"/>
  <c r="L3" i="1"/>
  <c r="M3" i="1"/>
  <c r="N3" i="1"/>
  <c r="O3" i="1"/>
  <c r="P3" i="1"/>
  <c r="Q3" i="1"/>
  <c r="R3" i="1"/>
  <c r="S3" i="1"/>
  <c r="T3" i="1"/>
  <c r="E4" i="1"/>
  <c r="F4" i="1"/>
  <c r="G4" i="1"/>
  <c r="H4" i="1"/>
  <c r="I4" i="1"/>
  <c r="J4" i="1"/>
  <c r="K4" i="1"/>
  <c r="L4" i="1"/>
  <c r="M4" i="1"/>
  <c r="N4" i="1"/>
  <c r="O4" i="1"/>
  <c r="P4" i="1"/>
  <c r="Q4" i="1"/>
  <c r="R4" i="1"/>
  <c r="S4" i="1"/>
  <c r="T4" i="1"/>
  <c r="E5" i="1"/>
  <c r="F5" i="1"/>
  <c r="G5" i="1"/>
  <c r="H5" i="1"/>
  <c r="I5" i="1"/>
  <c r="J5" i="1"/>
  <c r="K5" i="1"/>
  <c r="L5" i="1"/>
  <c r="M5" i="1"/>
  <c r="N5" i="1"/>
  <c r="O5" i="1"/>
  <c r="P5" i="1"/>
  <c r="Q5" i="1"/>
  <c r="R5" i="1"/>
  <c r="S5" i="1"/>
  <c r="T5" i="1"/>
  <c r="E6" i="1"/>
  <c r="F6" i="1"/>
  <c r="G6" i="1"/>
  <c r="H6" i="1"/>
  <c r="I6" i="1"/>
  <c r="J6" i="1"/>
  <c r="K6" i="1"/>
  <c r="L6" i="1"/>
  <c r="M6" i="1"/>
  <c r="N6" i="1"/>
  <c r="O6" i="1"/>
  <c r="P6" i="1"/>
  <c r="Q6" i="1"/>
  <c r="R6" i="1"/>
  <c r="S6" i="1"/>
  <c r="T6" i="1"/>
  <c r="E7" i="1"/>
  <c r="F7" i="1"/>
  <c r="G7" i="1"/>
  <c r="H7" i="1"/>
  <c r="I7" i="1"/>
  <c r="J7" i="1"/>
  <c r="K7" i="1"/>
  <c r="L7" i="1"/>
  <c r="M7" i="1"/>
  <c r="N7" i="1"/>
  <c r="O7" i="1"/>
  <c r="P7" i="1"/>
  <c r="Q7" i="1"/>
  <c r="R7" i="1"/>
  <c r="S7" i="1"/>
  <c r="C5" i="2" s="1"/>
  <c r="D5" i="2" s="1"/>
  <c r="T7" i="1"/>
  <c r="E8" i="1"/>
  <c r="F8" i="1"/>
  <c r="G8" i="1"/>
  <c r="H8" i="1"/>
  <c r="I8" i="1"/>
  <c r="J8" i="1"/>
  <c r="K8" i="1"/>
  <c r="L8" i="1"/>
  <c r="M8" i="1"/>
  <c r="N8" i="1"/>
  <c r="O8" i="1"/>
  <c r="P8" i="1"/>
  <c r="Q8" i="1"/>
  <c r="R8" i="1"/>
  <c r="S8" i="1"/>
  <c r="T8" i="1"/>
  <c r="D4" i="1"/>
  <c r="D5" i="1"/>
  <c r="D6" i="1"/>
  <c r="D7" i="1"/>
  <c r="D8" i="1"/>
  <c r="D3" i="1"/>
  <c r="D6" i="3" l="1"/>
  <c r="M6" i="3"/>
  <c r="C8" i="2"/>
  <c r="D8" i="2" s="1"/>
  <c r="C7" i="2"/>
  <c r="D7" i="2" s="1"/>
  <c r="C6" i="2"/>
  <c r="D6" i="2" s="1"/>
  <c r="O6" i="3"/>
  <c r="F6" i="3"/>
  <c r="N6" i="3"/>
  <c r="E6" i="3"/>
  <c r="E9" i="3" s="1"/>
  <c r="E16" i="3" s="1"/>
  <c r="E21" i="3" s="1"/>
  <c r="E30" i="3" s="1"/>
  <c r="L6" i="3"/>
  <c r="K6" i="3"/>
  <c r="S6" i="3"/>
  <c r="J6" i="3"/>
  <c r="C5" i="4"/>
  <c r="R6" i="3"/>
  <c r="I6" i="3"/>
  <c r="Q6" i="3"/>
  <c r="H6" i="3"/>
  <c r="P6" i="3"/>
  <c r="G6" i="3"/>
  <c r="C62" i="2"/>
  <c r="K9" i="3"/>
  <c r="K16" i="3" s="1"/>
  <c r="K21" i="3" s="1"/>
  <c r="K30" i="3" s="1"/>
  <c r="O9" i="3"/>
  <c r="O15" i="3" s="1"/>
  <c r="L9" i="3"/>
  <c r="L15" i="3" s="1"/>
  <c r="J9" i="3"/>
  <c r="J16" i="3" s="1"/>
  <c r="J21" i="3" s="1"/>
  <c r="J30" i="3" s="1"/>
  <c r="H9" i="3"/>
  <c r="H16" i="3" s="1"/>
  <c r="H21" i="3" s="1"/>
  <c r="H30" i="3" s="1"/>
  <c r="G9" i="3"/>
  <c r="G16" i="3" s="1"/>
  <c r="G21" i="3" s="1"/>
  <c r="G30" i="3" s="1"/>
  <c r="D9" i="3"/>
  <c r="D15" i="3" s="1"/>
  <c r="S9" i="1"/>
  <c r="S15" i="1" s="1"/>
  <c r="S33" i="1" s="1"/>
  <c r="K9" i="1"/>
  <c r="K16" i="1" s="1"/>
  <c r="D9" i="1"/>
  <c r="D15" i="1" s="1"/>
  <c r="D33" i="1" s="1"/>
  <c r="J9" i="1"/>
  <c r="J15" i="1" s="1"/>
  <c r="J33" i="1" s="1"/>
  <c r="I9" i="1"/>
  <c r="I15" i="1" s="1"/>
  <c r="I33" i="1" s="1"/>
  <c r="K15" i="1"/>
  <c r="K33" i="1" s="1"/>
  <c r="P9" i="1"/>
  <c r="H9" i="1"/>
  <c r="Q9" i="1"/>
  <c r="O9" i="1"/>
  <c r="G9" i="1"/>
  <c r="N9" i="1"/>
  <c r="F9" i="1"/>
  <c r="I16" i="1"/>
  <c r="M9" i="1"/>
  <c r="E9" i="1"/>
  <c r="R9" i="1"/>
  <c r="T9" i="1"/>
  <c r="L9" i="1"/>
  <c r="N9" i="3" l="1"/>
  <c r="N16" i="3" s="1"/>
  <c r="N21" i="3" s="1"/>
  <c r="N30" i="3" s="1"/>
  <c r="Q9" i="3"/>
  <c r="F9" i="3"/>
  <c r="F16" i="3" s="1"/>
  <c r="F21" i="3" s="1"/>
  <c r="F30" i="3" s="1"/>
  <c r="I9" i="3"/>
  <c r="I15" i="3" s="1"/>
  <c r="R9" i="3"/>
  <c r="R15" i="3" s="1"/>
  <c r="R33" i="3" s="1"/>
  <c r="M9" i="3"/>
  <c r="S9" i="3"/>
  <c r="C6" i="4"/>
  <c r="D6" i="4" s="1"/>
  <c r="P9" i="3"/>
  <c r="P15" i="3" s="1"/>
  <c r="P33" i="3" s="1"/>
  <c r="D5" i="4"/>
  <c r="E10" i="4" s="1"/>
  <c r="G15" i="4" s="1"/>
  <c r="K17" i="3"/>
  <c r="K15" i="3"/>
  <c r="K33" i="3" s="1"/>
  <c r="E15" i="3"/>
  <c r="E33" i="3" s="1"/>
  <c r="G15" i="3"/>
  <c r="G33" i="3" s="1"/>
  <c r="N15" i="3"/>
  <c r="N33" i="3" s="1"/>
  <c r="D16" i="3"/>
  <c r="D21" i="3" s="1"/>
  <c r="D30" i="3" s="1"/>
  <c r="O16" i="3"/>
  <c r="O21" i="3" s="1"/>
  <c r="O30" i="3" s="1"/>
  <c r="L16" i="3"/>
  <c r="L21" i="3" s="1"/>
  <c r="L30" i="3" s="1"/>
  <c r="J15" i="3"/>
  <c r="J33" i="3" s="1"/>
  <c r="I16" i="3"/>
  <c r="H15" i="3"/>
  <c r="H33" i="3" s="1"/>
  <c r="O33" i="3"/>
  <c r="H17" i="3"/>
  <c r="N17" i="3"/>
  <c r="I33" i="3"/>
  <c r="F17" i="3"/>
  <c r="E17" i="3"/>
  <c r="J17" i="3"/>
  <c r="G17" i="3"/>
  <c r="D33" i="3"/>
  <c r="L33" i="3"/>
  <c r="S16" i="1"/>
  <c r="S17" i="1" s="1"/>
  <c r="K17" i="1"/>
  <c r="K26" i="1"/>
  <c r="K27" i="1"/>
  <c r="K28" i="1"/>
  <c r="K20" i="1"/>
  <c r="K21" i="1"/>
  <c r="K22" i="1"/>
  <c r="S20" i="1"/>
  <c r="S21" i="1"/>
  <c r="S22" i="1"/>
  <c r="I17" i="1"/>
  <c r="I20" i="1"/>
  <c r="I21" i="1"/>
  <c r="I26" i="1"/>
  <c r="I28" i="1"/>
  <c r="I27" i="1"/>
  <c r="I22" i="1"/>
  <c r="J16" i="1"/>
  <c r="D16" i="1"/>
  <c r="D17" i="1" s="1"/>
  <c r="Q15" i="1"/>
  <c r="Q33" i="1" s="1"/>
  <c r="Q16" i="1"/>
  <c r="P15" i="1"/>
  <c r="P33" i="1" s="1"/>
  <c r="P16" i="1"/>
  <c r="O15" i="1"/>
  <c r="O33" i="1" s="1"/>
  <c r="O16" i="1"/>
  <c r="N15" i="1"/>
  <c r="N33" i="1" s="1"/>
  <c r="N16" i="1"/>
  <c r="E15" i="1"/>
  <c r="E33" i="1" s="1"/>
  <c r="E16" i="1"/>
  <c r="F15" i="1"/>
  <c r="F33" i="1" s="1"/>
  <c r="F16" i="1"/>
  <c r="L15" i="1"/>
  <c r="L33" i="1" s="1"/>
  <c r="L16" i="1"/>
  <c r="M15" i="1"/>
  <c r="M33" i="1" s="1"/>
  <c r="M16" i="1"/>
  <c r="T15" i="1"/>
  <c r="T33" i="1" s="1"/>
  <c r="T16" i="1"/>
  <c r="H15" i="1"/>
  <c r="H33" i="1" s="1"/>
  <c r="H16" i="1"/>
  <c r="R15" i="1"/>
  <c r="R33" i="1" s="1"/>
  <c r="R16" i="1"/>
  <c r="G15" i="1"/>
  <c r="G33" i="1" s="1"/>
  <c r="G16" i="1"/>
  <c r="S15" i="3" l="1"/>
  <c r="S33" i="3" s="1"/>
  <c r="S16" i="3"/>
  <c r="Q16" i="3"/>
  <c r="Q15" i="3"/>
  <c r="Q33" i="3" s="1"/>
  <c r="S28" i="1"/>
  <c r="S27" i="1"/>
  <c r="S26" i="1"/>
  <c r="R16" i="3"/>
  <c r="R21" i="3" s="1"/>
  <c r="R30" i="3" s="1"/>
  <c r="M15" i="3"/>
  <c r="M33" i="3" s="1"/>
  <c r="M16" i="3"/>
  <c r="H15" i="4"/>
  <c r="L15" i="4" s="1"/>
  <c r="F10" i="4"/>
  <c r="J15" i="4"/>
  <c r="I15" i="4"/>
  <c r="M15" i="4" s="1"/>
  <c r="K15" i="4"/>
  <c r="P16" i="3"/>
  <c r="P21" i="3" s="1"/>
  <c r="P30" i="3" s="1"/>
  <c r="F15" i="3"/>
  <c r="F33" i="3" s="1"/>
  <c r="E5" i="4"/>
  <c r="E6" i="4"/>
  <c r="C9" i="4"/>
  <c r="R17" i="3"/>
  <c r="D9" i="4"/>
  <c r="I17" i="3"/>
  <c r="I21" i="3"/>
  <c r="I30" i="3" s="1"/>
  <c r="K31" i="3"/>
  <c r="K32" i="3" s="1"/>
  <c r="K34" i="3" s="1"/>
  <c r="R31" i="3"/>
  <c r="R32" i="3" s="1"/>
  <c r="R34" i="3" s="1"/>
  <c r="D17" i="3"/>
  <c r="H31" i="3"/>
  <c r="H32" i="3" s="1"/>
  <c r="H34" i="3" s="1"/>
  <c r="O17" i="3"/>
  <c r="L17" i="3"/>
  <c r="J31" i="3"/>
  <c r="J32" i="3" s="1"/>
  <c r="J34" i="3" s="1"/>
  <c r="E31" i="3"/>
  <c r="E32" i="3" s="1"/>
  <c r="E34" i="3" s="1"/>
  <c r="F31" i="3"/>
  <c r="F32" i="3" s="1"/>
  <c r="G31" i="3"/>
  <c r="G32" i="3" s="1"/>
  <c r="G34" i="3" s="1"/>
  <c r="N31" i="3"/>
  <c r="N32" i="3" s="1"/>
  <c r="N34" i="3" s="1"/>
  <c r="I30" i="1"/>
  <c r="I31" i="1" s="1"/>
  <c r="I32" i="1" s="1"/>
  <c r="I34" i="1" s="1"/>
  <c r="R17" i="1"/>
  <c r="R26" i="1"/>
  <c r="R27" i="1"/>
  <c r="R28" i="1"/>
  <c r="R20" i="1"/>
  <c r="R21" i="1"/>
  <c r="R22" i="1"/>
  <c r="J17" i="1"/>
  <c r="J26" i="1"/>
  <c r="J27" i="1"/>
  <c r="J28" i="1"/>
  <c r="J20" i="1"/>
  <c r="J21" i="1"/>
  <c r="J22" i="1"/>
  <c r="K30" i="1"/>
  <c r="K31" i="1" s="1"/>
  <c r="K32" i="1" s="1"/>
  <c r="K34" i="1" s="1"/>
  <c r="D28" i="1"/>
  <c r="D27" i="1"/>
  <c r="D26" i="1"/>
  <c r="D22" i="1"/>
  <c r="D21" i="1"/>
  <c r="D20" i="1"/>
  <c r="D30" i="1" s="1"/>
  <c r="D31" i="1" s="1"/>
  <c r="D32" i="1" s="1"/>
  <c r="D34" i="1" s="1"/>
  <c r="F17" i="1"/>
  <c r="F26" i="1"/>
  <c r="F27" i="1"/>
  <c r="F28" i="1"/>
  <c r="F20" i="1"/>
  <c r="F21" i="1"/>
  <c r="F22" i="1"/>
  <c r="P17" i="1"/>
  <c r="P27" i="1"/>
  <c r="P26" i="1"/>
  <c r="P28" i="1"/>
  <c r="P20" i="1"/>
  <c r="P21" i="1"/>
  <c r="P22" i="1"/>
  <c r="S30" i="1"/>
  <c r="L17" i="1"/>
  <c r="L26" i="1"/>
  <c r="L27" i="1"/>
  <c r="L28" i="1"/>
  <c r="L20" i="1"/>
  <c r="L21" i="1"/>
  <c r="L22" i="1"/>
  <c r="T17" i="1"/>
  <c r="T26" i="1"/>
  <c r="T27" i="1"/>
  <c r="T28" i="1"/>
  <c r="T20" i="1"/>
  <c r="T21" i="1"/>
  <c r="T22" i="1"/>
  <c r="N17" i="1"/>
  <c r="N26" i="1"/>
  <c r="N27" i="1"/>
  <c r="N28" i="1"/>
  <c r="N20" i="1"/>
  <c r="N21" i="1"/>
  <c r="N22" i="1"/>
  <c r="O17" i="1"/>
  <c r="O28" i="1"/>
  <c r="O27" i="1"/>
  <c r="O20" i="1"/>
  <c r="O26" i="1"/>
  <c r="O21" i="1"/>
  <c r="O22" i="1"/>
  <c r="E17" i="1"/>
  <c r="E26" i="1"/>
  <c r="E27" i="1"/>
  <c r="E28" i="1"/>
  <c r="E20" i="1"/>
  <c r="E21" i="1"/>
  <c r="E22" i="1"/>
  <c r="Q17" i="1"/>
  <c r="Q26" i="1"/>
  <c r="Q20" i="1"/>
  <c r="Q27" i="1"/>
  <c r="Q21" i="1"/>
  <c r="Q22" i="1"/>
  <c r="Q28" i="1"/>
  <c r="H17" i="1"/>
  <c r="H27" i="1"/>
  <c r="H28" i="1"/>
  <c r="H26" i="1"/>
  <c r="H20" i="1"/>
  <c r="H21" i="1"/>
  <c r="H22" i="1"/>
  <c r="G17" i="1"/>
  <c r="G26" i="1"/>
  <c r="G22" i="1"/>
  <c r="G28" i="1"/>
  <c r="G27" i="1"/>
  <c r="G20" i="1"/>
  <c r="G21" i="1"/>
  <c r="M17" i="1"/>
  <c r="M26" i="1"/>
  <c r="M27" i="1"/>
  <c r="M28" i="1"/>
  <c r="M20" i="1"/>
  <c r="M21" i="1"/>
  <c r="M22" i="1"/>
  <c r="BU510" i="6" l="1"/>
  <c r="CE366" i="6"/>
  <c r="BY222" i="6"/>
  <c r="BZ150" i="6"/>
  <c r="BY438" i="6"/>
  <c r="BK510" i="6"/>
  <c r="BW510" i="6"/>
  <c r="BI510" i="6"/>
  <c r="BM366" i="6"/>
  <c r="BL294" i="6"/>
  <c r="BI366" i="6"/>
  <c r="BI294" i="6"/>
  <c r="BL150" i="6"/>
  <c r="BG366" i="6"/>
  <c r="BW512" i="6"/>
  <c r="BY512" i="6"/>
  <c r="BZ80" i="6"/>
  <c r="BU152" i="6"/>
  <c r="CD296" i="6"/>
  <c r="CC80" i="6"/>
  <c r="BZ8" i="6"/>
  <c r="BF368" i="6"/>
  <c r="BN512" i="6"/>
  <c r="BK512" i="6"/>
  <c r="BM8" i="6"/>
  <c r="BH368" i="6"/>
  <c r="BK152" i="6"/>
  <c r="BL368" i="6"/>
  <c r="BU440" i="6"/>
  <c r="BY297" i="6"/>
  <c r="CB225" i="6"/>
  <c r="BX81" i="6"/>
  <c r="BX513" i="6"/>
  <c r="BV9" i="6"/>
  <c r="CD9" i="6"/>
  <c r="CA9" i="6"/>
  <c r="BF369" i="6"/>
  <c r="BU369" i="6"/>
  <c r="BV153" i="6"/>
  <c r="BH369" i="6"/>
  <c r="BM9" i="6"/>
  <c r="BJ513" i="6"/>
  <c r="BK225" i="6"/>
  <c r="BW367" i="6"/>
  <c r="BY151" i="6"/>
  <c r="BZ7" i="6"/>
  <c r="CA79" i="6"/>
  <c r="BX79" i="6"/>
  <c r="BZ223" i="6"/>
  <c r="BZ367" i="6"/>
  <c r="BE223" i="6"/>
  <c r="BW7" i="6"/>
  <c r="BU7" i="6"/>
  <c r="BM223" i="6"/>
  <c r="BG151" i="6"/>
  <c r="BM367" i="6"/>
  <c r="BH79" i="6"/>
  <c r="BJ223" i="6"/>
  <c r="BV366" i="6"/>
  <c r="CE294" i="6"/>
  <c r="BV150" i="6"/>
  <c r="CB510" i="6"/>
  <c r="BW222" i="6"/>
  <c r="BK438" i="6"/>
  <c r="BV78" i="6"/>
  <c r="BO366" i="6"/>
  <c r="BM294" i="6"/>
  <c r="BE150" i="6"/>
  <c r="BE294" i="6"/>
  <c r="BK78" i="6"/>
  <c r="BH438" i="6"/>
  <c r="BE438" i="6"/>
  <c r="BP438" i="6" s="1"/>
  <c r="BW440" i="6"/>
  <c r="CA440" i="6"/>
  <c r="CB368" i="6"/>
  <c r="BU80" i="6"/>
  <c r="BV8" i="6"/>
  <c r="BW8" i="6"/>
  <c r="BY8" i="6"/>
  <c r="BF296" i="6"/>
  <c r="BE440" i="6"/>
  <c r="BN440" i="6"/>
  <c r="BM368" i="6"/>
  <c r="BE152" i="6"/>
  <c r="BK8" i="6"/>
  <c r="BG8" i="6"/>
  <c r="BH80" i="6"/>
  <c r="BY225" i="6"/>
  <c r="CA153" i="6"/>
  <c r="CB9" i="6"/>
  <c r="BW441" i="6"/>
  <c r="BU9" i="6"/>
  <c r="CD81" i="6"/>
  <c r="BZ9" i="6"/>
  <c r="BF297" i="6"/>
  <c r="BU153" i="6"/>
  <c r="CF153" i="6" s="1"/>
  <c r="BF441" i="6"/>
  <c r="BH81" i="6"/>
  <c r="BE81" i="6"/>
  <c r="BI297" i="6"/>
  <c r="BO369" i="6"/>
  <c r="BW295" i="6"/>
  <c r="BY79" i="6"/>
  <c r="BX511" i="6"/>
  <c r="BV511" i="6"/>
  <c r="CC7" i="6"/>
  <c r="BY223" i="6"/>
  <c r="CC79" i="6"/>
  <c r="BE151" i="6"/>
  <c r="BI511" i="6"/>
  <c r="BK439" i="6"/>
  <c r="BJ439" i="6"/>
  <c r="BO79" i="6"/>
  <c r="BJ151" i="6"/>
  <c r="BK7" i="6"/>
  <c r="BI223" i="6"/>
  <c r="BV294" i="6"/>
  <c r="CE222" i="6"/>
  <c r="CE78" i="6"/>
  <c r="BV510" i="6"/>
  <c r="BX438" i="6"/>
  <c r="BU150" i="6"/>
  <c r="CB6" i="6"/>
  <c r="BO294" i="6"/>
  <c r="BM222" i="6"/>
  <c r="BN78" i="6"/>
  <c r="BK150" i="6"/>
  <c r="BK222" i="6"/>
  <c r="BG78" i="6"/>
  <c r="BL6" i="6"/>
  <c r="BV512" i="6"/>
  <c r="BZ368" i="6"/>
  <c r="BV296" i="6"/>
  <c r="CA224" i="6"/>
  <c r="CB296" i="6"/>
  <c r="BM512" i="6"/>
  <c r="BX8" i="6"/>
  <c r="BF224" i="6"/>
  <c r="BO368" i="6"/>
  <c r="BJ512" i="6"/>
  <c r="BG296" i="6"/>
  <c r="BH512" i="6"/>
  <c r="BG152" i="6"/>
  <c r="BG368" i="6"/>
  <c r="BJ80" i="6"/>
  <c r="CD513" i="6"/>
  <c r="BU513" i="6"/>
  <c r="CA81" i="6"/>
  <c r="BV441" i="6"/>
  <c r="BU225" i="6"/>
  <c r="CE369" i="6"/>
  <c r="BX9" i="6"/>
  <c r="BF513" i="6"/>
  <c r="BF225" i="6"/>
  <c r="BG513" i="6"/>
  <c r="BM297" i="6"/>
  <c r="BN9" i="6"/>
  <c r="BL9" i="6"/>
  <c r="BI153" i="6"/>
  <c r="BM369" i="6"/>
  <c r="BW223" i="6"/>
  <c r="CD511" i="6"/>
  <c r="CC367" i="6"/>
  <c r="BU439" i="6"/>
  <c r="CC223" i="6"/>
  <c r="BX223" i="6"/>
  <c r="BY367" i="6"/>
  <c r="BE79" i="6"/>
  <c r="BN367" i="6"/>
  <c r="BJ367" i="6"/>
  <c r="BI367" i="6"/>
  <c r="BH7" i="6"/>
  <c r="BL223" i="6"/>
  <c r="BK223" i="6"/>
  <c r="CE510" i="6"/>
  <c r="CB438" i="6"/>
  <c r="BX294" i="6"/>
  <c r="CC222" i="6"/>
  <c r="BU6" i="6"/>
  <c r="CF6" i="6" s="1"/>
  <c r="CC294" i="6"/>
  <c r="BN222" i="6"/>
  <c r="BE510" i="6"/>
  <c r="BH366" i="6"/>
  <c r="BJ78" i="6"/>
  <c r="BM510" i="6"/>
  <c r="CE438" i="6"/>
  <c r="BX150" i="6"/>
  <c r="CB222" i="6"/>
  <c r="BU78" i="6"/>
  <c r="BZ78" i="6"/>
  <c r="BH510" i="6"/>
  <c r="BN150" i="6"/>
  <c r="BG6" i="6"/>
  <c r="BH222" i="6"/>
  <c r="BG294" i="6"/>
  <c r="BL510" i="6"/>
  <c r="BV222" i="6"/>
  <c r="CB294" i="6"/>
  <c r="BV438" i="6"/>
  <c r="BX6" i="6"/>
  <c r="CD150" i="6"/>
  <c r="BJ510" i="6"/>
  <c r="BM150" i="6"/>
  <c r="BO150" i="6"/>
  <c r="BL78" i="6"/>
  <c r="BG222" i="6"/>
  <c r="BI150" i="6"/>
  <c r="CC438" i="6"/>
  <c r="CA150" i="6"/>
  <c r="CB366" i="6"/>
  <c r="CC6" i="6"/>
  <c r="BF510" i="6"/>
  <c r="BJ366" i="6"/>
  <c r="BJ150" i="6"/>
  <c r="BF366" i="6"/>
  <c r="BW368" i="6"/>
  <c r="CE152" i="6"/>
  <c r="BX152" i="6"/>
  <c r="CE80" i="6"/>
  <c r="BZ512" i="6"/>
  <c r="BH440" i="6"/>
  <c r="BK296" i="6"/>
  <c r="BI224" i="6"/>
  <c r="BE80" i="6"/>
  <c r="BJ8" i="6"/>
  <c r="BI80" i="6"/>
  <c r="BY369" i="6"/>
  <c r="CA225" i="6"/>
  <c r="BY153" i="6"/>
  <c r="BU297" i="6"/>
  <c r="BZ81" i="6"/>
  <c r="BG81" i="6"/>
  <c r="BI441" i="6"/>
  <c r="BL153" i="6"/>
  <c r="BL513" i="6"/>
  <c r="BH9" i="6"/>
  <c r="BI225" i="6"/>
  <c r="BV367" i="6"/>
  <c r="CC511" i="6"/>
  <c r="BX151" i="6"/>
  <c r="CB7" i="6"/>
  <c r="CA367" i="6"/>
  <c r="BE295" i="6"/>
  <c r="BN151" i="6"/>
  <c r="BK79" i="6"/>
  <c r="BF223" i="6"/>
  <c r="BK367" i="6"/>
  <c r="BH295" i="6"/>
  <c r="BX225" i="6"/>
  <c r="BU367" i="6"/>
  <c r="BL439" i="6"/>
  <c r="BG367" i="6"/>
  <c r="BY150" i="6"/>
  <c r="CB78" i="6"/>
  <c r="BW6" i="6"/>
  <c r="CD222" i="6"/>
  <c r="BM438" i="6"/>
  <c r="BJ222" i="6"/>
  <c r="BH294" i="6"/>
  <c r="BE366" i="6"/>
  <c r="BW296" i="6"/>
  <c r="BW80" i="6"/>
  <c r="CD368" i="6"/>
  <c r="CE296" i="6"/>
  <c r="CB152" i="6"/>
  <c r="BE368" i="6"/>
  <c r="BK224" i="6"/>
  <c r="BI8" i="6"/>
  <c r="BL8" i="6"/>
  <c r="BE8" i="6"/>
  <c r="BX369" i="6"/>
  <c r="BY81" i="6"/>
  <c r="BW513" i="6"/>
  <c r="BN513" i="6"/>
  <c r="BW81" i="6"/>
  <c r="BG9" i="6"/>
  <c r="BW297" i="6"/>
  <c r="BK297" i="6"/>
  <c r="BM441" i="6"/>
  <c r="BM81" i="6"/>
  <c r="BV369" i="6"/>
  <c r="BV295" i="6"/>
  <c r="BY439" i="6"/>
  <c r="CE367" i="6"/>
  <c r="CC295" i="6"/>
  <c r="BZ295" i="6"/>
  <c r="BO7" i="6"/>
  <c r="BN79" i="6"/>
  <c r="BG511" i="6"/>
  <c r="BM295" i="6"/>
  <c r="BJ295" i="6"/>
  <c r="BK151" i="6"/>
  <c r="BX78" i="6"/>
  <c r="CA222" i="6"/>
  <c r="BO438" i="6"/>
  <c r="CA6" i="6"/>
  <c r="BZ296" i="6"/>
  <c r="BM440" i="6"/>
  <c r="BE224" i="6"/>
  <c r="BH152" i="6"/>
  <c r="BO8" i="6"/>
  <c r="BX441" i="6"/>
  <c r="BI369" i="6"/>
  <c r="CA151" i="6"/>
  <c r="BJ511" i="6"/>
  <c r="BF511" i="6"/>
  <c r="BM439" i="6"/>
  <c r="CA510" i="6"/>
  <c r="BX510" i="6"/>
  <c r="BW294" i="6"/>
  <c r="BX366" i="6"/>
  <c r="CD294" i="6"/>
  <c r="BM78" i="6"/>
  <c r="BE6" i="6"/>
  <c r="BL222" i="6"/>
  <c r="BG150" i="6"/>
  <c r="CC512" i="6"/>
  <c r="BW224" i="6"/>
  <c r="CB8" i="6"/>
  <c r="CE512" i="6"/>
  <c r="CD80" i="6"/>
  <c r="BL512" i="6"/>
  <c r="BE296" i="6"/>
  <c r="BP296" i="6" s="1"/>
  <c r="CC152" i="6"/>
  <c r="BH224" i="6"/>
  <c r="BJ368" i="6"/>
  <c r="BI152" i="6"/>
  <c r="BX297" i="6"/>
  <c r="CC9" i="6"/>
  <c r="CA513" i="6"/>
  <c r="BN441" i="6"/>
  <c r="BW225" i="6"/>
  <c r="BE513" i="6"/>
  <c r="BN369" i="6"/>
  <c r="BO81" i="6"/>
  <c r="BO153" i="6"/>
  <c r="BF9" i="6"/>
  <c r="BL369" i="6"/>
  <c r="BV223" i="6"/>
  <c r="CD223" i="6"/>
  <c r="BW151" i="6"/>
  <c r="BL511" i="6"/>
  <c r="CD79" i="6"/>
  <c r="BM511" i="6"/>
  <c r="BE511" i="6"/>
  <c r="BL295" i="6"/>
  <c r="BH439" i="6"/>
  <c r="BM151" i="6"/>
  <c r="BM7" i="6"/>
  <c r="CA438" i="6"/>
  <c r="BV6" i="6"/>
  <c r="BO510" i="6"/>
  <c r="BI438" i="6"/>
  <c r="BF150" i="6"/>
  <c r="CC440" i="6"/>
  <c r="CA368" i="6"/>
  <c r="BY440" i="6"/>
  <c r="BF440" i="6"/>
  <c r="BL440" i="6"/>
  <c r="BF512" i="6"/>
  <c r="CE513" i="6"/>
  <c r="CB513" i="6"/>
  <c r="BV225" i="6"/>
  <c r="BK441" i="6"/>
  <c r="BN297" i="6"/>
  <c r="BF81" i="6"/>
  <c r="BH225" i="6"/>
  <c r="BK369" i="6"/>
  <c r="BU511" i="6"/>
  <c r="BE439" i="6"/>
  <c r="BG439" i="6"/>
  <c r="BF79" i="6"/>
  <c r="BU366" i="6"/>
  <c r="CA366" i="6"/>
  <c r="CC78" i="6"/>
  <c r="CE150" i="6"/>
  <c r="BF6" i="6"/>
  <c r="BO78" i="6"/>
  <c r="BZ224" i="6"/>
  <c r="CB224" i="6"/>
  <c r="CB80" i="6"/>
  <c r="BI440" i="6"/>
  <c r="BI368" i="6"/>
  <c r="BK440" i="6"/>
  <c r="BY80" i="6"/>
  <c r="CC225" i="6"/>
  <c r="BU441" i="6"/>
  <c r="CE9" i="6"/>
  <c r="BG225" i="6"/>
  <c r="BG441" i="6"/>
  <c r="BL297" i="6"/>
  <c r="BH153" i="6"/>
  <c r="CA511" i="6"/>
  <c r="BU79" i="6"/>
  <c r="BX367" i="6"/>
  <c r="CA223" i="6"/>
  <c r="BO367" i="6"/>
  <c r="BL79" i="6"/>
  <c r="BG7" i="6"/>
  <c r="BN7" i="6"/>
  <c r="CB153" i="6"/>
  <c r="BW369" i="6"/>
  <c r="BG153" i="6"/>
  <c r="BO297" i="6"/>
  <c r="BJ9" i="6"/>
  <c r="BL81" i="6"/>
  <c r="CA439" i="6"/>
  <c r="CA7" i="6"/>
  <c r="BY7" i="6"/>
  <c r="BO295" i="6"/>
  <c r="BF7" i="6"/>
  <c r="BU294" i="6"/>
  <c r="BY294" i="6"/>
  <c r="CE6" i="6"/>
  <c r="BN510" i="6"/>
  <c r="BO6" i="6"/>
  <c r="BK6" i="6"/>
  <c r="CA152" i="6"/>
  <c r="CE368" i="6"/>
  <c r="BU8" i="6"/>
  <c r="BF152" i="6"/>
  <c r="BI296" i="6"/>
  <c r="BL296" i="6"/>
  <c r="BN296" i="6"/>
  <c r="BZ369" i="6"/>
  <c r="BZ222" i="6"/>
  <c r="CD6" i="6"/>
  <c r="BM6" i="6"/>
  <c r="BL438" i="6"/>
  <c r="BE78" i="6"/>
  <c r="BP78" i="6" s="1"/>
  <c r="CB440" i="6"/>
  <c r="BY296" i="6"/>
  <c r="BU368" i="6"/>
  <c r="CE8" i="6"/>
  <c r="BG440" i="6"/>
  <c r="BN224" i="6"/>
  <c r="BL224" i="6"/>
  <c r="BJ440" i="6"/>
  <c r="BZ513" i="6"/>
  <c r="CE297" i="6"/>
  <c r="BX153" i="6"/>
  <c r="CE441" i="6"/>
  <c r="BE369" i="6"/>
  <c r="BP369" i="6" s="1"/>
  <c r="BW150" i="6"/>
  <c r="CA78" i="6"/>
  <c r="BJ438" i="6"/>
  <c r="BI6" i="6"/>
  <c r="BV440" i="6"/>
  <c r="CD152" i="6"/>
  <c r="CD512" i="6"/>
  <c r="BO296" i="6"/>
  <c r="BH8" i="6"/>
  <c r="BN152" i="6"/>
  <c r="CB441" i="6"/>
  <c r="BV81" i="6"/>
  <c r="BG297" i="6"/>
  <c r="BM513" i="6"/>
  <c r="BK513" i="6"/>
  <c r="BZ151" i="6"/>
  <c r="CD367" i="6"/>
  <c r="CB223" i="6"/>
  <c r="BO151" i="6"/>
  <c r="BE7" i="6"/>
  <c r="BG295" i="6"/>
  <c r="BZ439" i="6"/>
  <c r="CB79" i="6"/>
  <c r="BN295" i="6"/>
  <c r="BJ79" i="6"/>
  <c r="BL7" i="6"/>
  <c r="BX368" i="6"/>
  <c r="BU512" i="6"/>
  <c r="BO152" i="6"/>
  <c r="BM80" i="6"/>
  <c r="CC513" i="6"/>
  <c r="CD369" i="6"/>
  <c r="CA297" i="6"/>
  <c r="BI81" i="6"/>
  <c r="BJ153" i="6"/>
  <c r="CE223" i="6"/>
  <c r="BU151" i="6"/>
  <c r="BN223" i="6"/>
  <c r="BI79" i="6"/>
  <c r="BZ6" i="6"/>
  <c r="BY78" i="6"/>
  <c r="BK366" i="6"/>
  <c r="BF438" i="6"/>
  <c r="CE440" i="6"/>
  <c r="BV80" i="6"/>
  <c r="CA80" i="6"/>
  <c r="BO224" i="6"/>
  <c r="BG224" i="6"/>
  <c r="BN8" i="6"/>
  <c r="CD441" i="6"/>
  <c r="CA441" i="6"/>
  <c r="BW9" i="6"/>
  <c r="BF153" i="6"/>
  <c r="BE441" i="6"/>
  <c r="BJ297" i="6"/>
  <c r="BV151" i="6"/>
  <c r="CC366" i="6"/>
  <c r="BZ294" i="6"/>
  <c r="BK294" i="6"/>
  <c r="BH150" i="6"/>
  <c r="CA8" i="6"/>
  <c r="BX80" i="6"/>
  <c r="CD297" i="6"/>
  <c r="BZ79" i="6"/>
  <c r="CD439" i="6"/>
  <c r="BZ510" i="6"/>
  <c r="BW438" i="6"/>
  <c r="BW366" i="6"/>
  <c r="BN6" i="6"/>
  <c r="BE222" i="6"/>
  <c r="CD440" i="6"/>
  <c r="CC368" i="6"/>
  <c r="BY152" i="6"/>
  <c r="BK368" i="6"/>
  <c r="BJ296" i="6"/>
  <c r="BY513" i="6"/>
  <c r="BZ153" i="6"/>
  <c r="CD153" i="6"/>
  <c r="BE225" i="6"/>
  <c r="BE9" i="6"/>
  <c r="BH297" i="6"/>
  <c r="CB439" i="6"/>
  <c r="BW511" i="6"/>
  <c r="CC151" i="6"/>
  <c r="CE79" i="6"/>
  <c r="BV7" i="6"/>
  <c r="BF151" i="6"/>
  <c r="BL151" i="6"/>
  <c r="BZ438" i="6"/>
  <c r="CB150" i="6"/>
  <c r="CD78" i="6"/>
  <c r="BG438" i="6"/>
  <c r="BJ6" i="6"/>
  <c r="BX512" i="6"/>
  <c r="CE224" i="6"/>
  <c r="BW152" i="6"/>
  <c r="BG512" i="6"/>
  <c r="BL80" i="6"/>
  <c r="CD366" i="6"/>
  <c r="BN438" i="6"/>
  <c r="BU224" i="6"/>
  <c r="BO512" i="6"/>
  <c r="BH296" i="6"/>
  <c r="BZ441" i="6"/>
  <c r="BY9" i="6"/>
  <c r="BE297" i="6"/>
  <c r="BM225" i="6"/>
  <c r="BW439" i="6"/>
  <c r="CD151" i="6"/>
  <c r="BX7" i="6"/>
  <c r="BH367" i="6"/>
  <c r="BN294" i="6"/>
  <c r="CD224" i="6"/>
  <c r="BJ152" i="6"/>
  <c r="BV513" i="6"/>
  <c r="BZ297" i="6"/>
  <c r="BK153" i="6"/>
  <c r="BU223" i="6"/>
  <c r="BO223" i="6"/>
  <c r="BO511" i="6"/>
  <c r="BZ366" i="6"/>
  <c r="BL366" i="6"/>
  <c r="CB512" i="6"/>
  <c r="BI512" i="6"/>
  <c r="BK80" i="6"/>
  <c r="CC369" i="6"/>
  <c r="CE153" i="6"/>
  <c r="BN81" i="6"/>
  <c r="CB151" i="6"/>
  <c r="BF367" i="6"/>
  <c r="BH511" i="6"/>
  <c r="BY366" i="6"/>
  <c r="BV152" i="6"/>
  <c r="BM296" i="6"/>
  <c r="BF8" i="6"/>
  <c r="CE225" i="6"/>
  <c r="BJ81" i="6"/>
  <c r="BI513" i="6"/>
  <c r="CE295" i="6"/>
  <c r="BF295" i="6"/>
  <c r="BK295" i="6"/>
  <c r="CD510" i="6"/>
  <c r="BI222" i="6"/>
  <c r="CA512" i="6"/>
  <c r="BM224" i="6"/>
  <c r="CA369" i="6"/>
  <c r="BO441" i="6"/>
  <c r="CB511" i="6"/>
  <c r="CE439" i="6"/>
  <c r="BG223" i="6"/>
  <c r="CD438" i="6"/>
  <c r="BW78" i="6"/>
  <c r="BF294" i="6"/>
  <c r="BZ152" i="6"/>
  <c r="BL152" i="6"/>
  <c r="CB81" i="6"/>
  <c r="BM153" i="6"/>
  <c r="CE511" i="6"/>
  <c r="BH151" i="6"/>
  <c r="BN439" i="6"/>
  <c r="BU222" i="6"/>
  <c r="BO222" i="6"/>
  <c r="BF222" i="6"/>
  <c r="BF80" i="6"/>
  <c r="BE512" i="6"/>
  <c r="BG369" i="6"/>
  <c r="BX439" i="6"/>
  <c r="BF439" i="6"/>
  <c r="BY510" i="6"/>
  <c r="BG510" i="6"/>
  <c r="BH6" i="6"/>
  <c r="CC296" i="6"/>
  <c r="CC8" i="6"/>
  <c r="BN368" i="6"/>
  <c r="CC441" i="6"/>
  <c r="BJ441" i="6"/>
  <c r="BE367" i="6"/>
  <c r="CA294" i="6"/>
  <c r="BN366" i="6"/>
  <c r="CA296" i="6"/>
  <c r="BO80" i="6"/>
  <c r="BJ224" i="6"/>
  <c r="BY441" i="6"/>
  <c r="BW153" i="6"/>
  <c r="BE153" i="6"/>
  <c r="BL225" i="6"/>
  <c r="BU295" i="6"/>
  <c r="BW79" i="6"/>
  <c r="BK511" i="6"/>
  <c r="BM79" i="6"/>
  <c r="BY6" i="6"/>
  <c r="BO440" i="6"/>
  <c r="BV297" i="6"/>
  <c r="CB295" i="6"/>
  <c r="CC224" i="6"/>
  <c r="BJ369" i="6"/>
  <c r="CA295" i="6"/>
  <c r="BI78" i="6"/>
  <c r="BX296" i="6"/>
  <c r="CC297" i="6"/>
  <c r="CE7" i="6"/>
  <c r="BY224" i="6"/>
  <c r="BH441" i="6"/>
  <c r="BI295" i="6"/>
  <c r="BI9" i="6"/>
  <c r="BN511" i="6"/>
  <c r="CC153" i="6"/>
  <c r="BI7" i="6"/>
  <c r="BN225" i="6"/>
  <c r="CD7" i="6"/>
  <c r="BX222" i="6"/>
  <c r="BF78" i="6"/>
  <c r="BX224" i="6"/>
  <c r="BV224" i="6"/>
  <c r="BM152" i="6"/>
  <c r="CB369" i="6"/>
  <c r="CC81" i="6"/>
  <c r="BO225" i="6"/>
  <c r="BH513" i="6"/>
  <c r="CB367" i="6"/>
  <c r="BY295" i="6"/>
  <c r="BH223" i="6"/>
  <c r="BG79" i="6"/>
  <c r="BU438" i="6"/>
  <c r="BJ294" i="6"/>
  <c r="BZ440" i="6"/>
  <c r="CD8" i="6"/>
  <c r="BG80" i="6"/>
  <c r="CB297" i="6"/>
  <c r="CE81" i="6"/>
  <c r="BN153" i="6"/>
  <c r="BK81" i="6"/>
  <c r="CD295" i="6"/>
  <c r="BX295" i="6"/>
  <c r="BI151" i="6"/>
  <c r="BL367" i="6"/>
  <c r="CC150" i="6"/>
  <c r="BH78" i="6"/>
  <c r="BY368" i="6"/>
  <c r="BX440" i="6"/>
  <c r="CF440" i="6" s="1"/>
  <c r="BN80" i="6"/>
  <c r="BZ225" i="6"/>
  <c r="BO513" i="6"/>
  <c r="BO9" i="6"/>
  <c r="CD225" i="6"/>
  <c r="CE151" i="6"/>
  <c r="BV79" i="6"/>
  <c r="BJ7" i="6"/>
  <c r="BO439" i="6"/>
  <c r="CC510" i="6"/>
  <c r="BJ225" i="6"/>
  <c r="CC439" i="6"/>
  <c r="BV368" i="6"/>
  <c r="BL441" i="6"/>
  <c r="BZ511" i="6"/>
  <c r="BU296" i="6"/>
  <c r="BK9" i="6"/>
  <c r="BV439" i="6"/>
  <c r="BU81" i="6"/>
  <c r="BY511" i="6"/>
  <c r="BI439" i="6"/>
  <c r="F34" i="3"/>
  <c r="BE11" i="5" s="1"/>
  <c r="CD212" i="5"/>
  <c r="CC110" i="5"/>
  <c r="BK76" i="5"/>
  <c r="BH110" i="5"/>
  <c r="BG110" i="5"/>
  <c r="BU42" i="5"/>
  <c r="BZ178" i="5"/>
  <c r="BW42" i="5"/>
  <c r="BG76" i="5"/>
  <c r="BU246" i="5"/>
  <c r="CA144" i="5"/>
  <c r="BM110" i="5"/>
  <c r="CB212" i="5"/>
  <c r="BF110" i="5"/>
  <c r="BI144" i="5"/>
  <c r="BT178" i="5"/>
  <c r="CC76" i="5"/>
  <c r="BM42" i="5"/>
  <c r="BJ76" i="5"/>
  <c r="BI76" i="5"/>
  <c r="CB8" i="5"/>
  <c r="BX144" i="5"/>
  <c r="BK212" i="5"/>
  <c r="BY246" i="5"/>
  <c r="BM76" i="5"/>
  <c r="BX8" i="5"/>
  <c r="BK8" i="5"/>
  <c r="BH246" i="5"/>
  <c r="BI42" i="5"/>
  <c r="BT212" i="5"/>
  <c r="BV144" i="5"/>
  <c r="BY212" i="5"/>
  <c r="BN8" i="5"/>
  <c r="BW212" i="5"/>
  <c r="BK42" i="5"/>
  <c r="BY178" i="5"/>
  <c r="CD110" i="5"/>
  <c r="BJ178" i="5"/>
  <c r="BV76" i="5"/>
  <c r="BG42" i="5"/>
  <c r="BJ246" i="5"/>
  <c r="BH144" i="5"/>
  <c r="BM178" i="5"/>
  <c r="BH42" i="5"/>
  <c r="CB42" i="5"/>
  <c r="BJ212" i="5"/>
  <c r="BF144" i="5"/>
  <c r="BU144" i="5"/>
  <c r="BX178" i="5"/>
  <c r="BX76" i="5"/>
  <c r="BL246" i="5"/>
  <c r="BE76" i="5"/>
  <c r="BN178" i="5"/>
  <c r="BJ42" i="5"/>
  <c r="CA212" i="5"/>
  <c r="BZ246" i="5"/>
  <c r="CD8" i="5"/>
  <c r="BE178" i="5"/>
  <c r="CD144" i="5"/>
  <c r="CB110" i="5"/>
  <c r="BT110" i="5"/>
  <c r="BM144" i="5"/>
  <c r="BE212" i="5"/>
  <c r="BF42" i="5"/>
  <c r="CA178" i="5"/>
  <c r="BO76" i="5"/>
  <c r="BF246" i="5"/>
  <c r="BI110" i="5"/>
  <c r="BV212" i="5"/>
  <c r="BK144" i="5"/>
  <c r="BM212" i="5"/>
  <c r="BJ110" i="5"/>
  <c r="BE246" i="5"/>
  <c r="BG144" i="5"/>
  <c r="BW110" i="5"/>
  <c r="CD246" i="5"/>
  <c r="CB144" i="5"/>
  <c r="BH76" i="5"/>
  <c r="BH178" i="5"/>
  <c r="BH8" i="5"/>
  <c r="BY144" i="5"/>
  <c r="BW246" i="5"/>
  <c r="BG178" i="5"/>
  <c r="BG212" i="5"/>
  <c r="CB76" i="5"/>
  <c r="CD42" i="5"/>
  <c r="CD178" i="5"/>
  <c r="BJ144" i="5"/>
  <c r="BW144" i="5"/>
  <c r="BW8" i="5"/>
  <c r="BM246" i="5"/>
  <c r="BN212" i="5"/>
  <c r="CC8" i="5"/>
  <c r="BK246" i="5"/>
  <c r="BX246" i="5"/>
  <c r="BT76" i="5"/>
  <c r="BY110" i="5"/>
  <c r="BO246" i="5"/>
  <c r="BH212" i="5"/>
  <c r="BL178" i="5"/>
  <c r="BF212" i="5"/>
  <c r="BO110" i="5"/>
  <c r="BU76" i="5"/>
  <c r="BF178" i="5"/>
  <c r="BX110" i="5"/>
  <c r="CA42" i="5"/>
  <c r="BU110" i="5"/>
  <c r="BW76" i="5"/>
  <c r="BN110" i="5"/>
  <c r="BE110" i="5"/>
  <c r="BZ76" i="5"/>
  <c r="BV8" i="5"/>
  <c r="BV110" i="5"/>
  <c r="BE42" i="5"/>
  <c r="BL42" i="5"/>
  <c r="CC212" i="5"/>
  <c r="BN246" i="5"/>
  <c r="BZ8" i="5"/>
  <c r="BI178" i="5"/>
  <c r="BN76" i="5"/>
  <c r="BV42" i="5"/>
  <c r="BI8" i="5"/>
  <c r="BW178" i="5"/>
  <c r="BU8" i="5"/>
  <c r="BX42" i="5"/>
  <c r="CA8" i="5"/>
  <c r="BT8" i="5"/>
  <c r="BY42" i="5"/>
  <c r="BV178" i="5"/>
  <c r="BY76" i="5"/>
  <c r="BF8" i="5"/>
  <c r="BO144" i="5"/>
  <c r="CD76" i="5"/>
  <c r="BK178" i="5"/>
  <c r="BV246" i="5"/>
  <c r="CC246" i="5"/>
  <c r="BI212" i="5"/>
  <c r="CB178" i="5"/>
  <c r="BU178" i="5"/>
  <c r="BZ42" i="5"/>
  <c r="BZ144" i="5"/>
  <c r="BZ212" i="5"/>
  <c r="BT42" i="5"/>
  <c r="BL8" i="5"/>
  <c r="CA110" i="5"/>
  <c r="CA246" i="5"/>
  <c r="BF76" i="5"/>
  <c r="BK110" i="5"/>
  <c r="CC42" i="5"/>
  <c r="BU212" i="5"/>
  <c r="BO42" i="5"/>
  <c r="BM8" i="5"/>
  <c r="BX212" i="5"/>
  <c r="BG246" i="5"/>
  <c r="BJ8" i="5"/>
  <c r="BZ110" i="5"/>
  <c r="BL212" i="5"/>
  <c r="BT246" i="5"/>
  <c r="BN42" i="5"/>
  <c r="BY8" i="5"/>
  <c r="BN144" i="5"/>
  <c r="BL76" i="5"/>
  <c r="CC144" i="5"/>
  <c r="BO8" i="5"/>
  <c r="CA76" i="5"/>
  <c r="BO178" i="5"/>
  <c r="BG8" i="5"/>
  <c r="BI246" i="5"/>
  <c r="CB246" i="5"/>
  <c r="BE144" i="5"/>
  <c r="BT144" i="5"/>
  <c r="CE144" i="5" s="1"/>
  <c r="BO212" i="5"/>
  <c r="CC178" i="5"/>
  <c r="BE8" i="5"/>
  <c r="BL144" i="5"/>
  <c r="BL110" i="5"/>
  <c r="CA77" i="5"/>
  <c r="BY247" i="5"/>
  <c r="CD213" i="5"/>
  <c r="BZ179" i="5"/>
  <c r="BX179" i="5"/>
  <c r="BY145" i="5"/>
  <c r="BG111" i="5"/>
  <c r="CD145" i="5"/>
  <c r="BH179" i="5"/>
  <c r="BI43" i="5"/>
  <c r="BH43" i="5"/>
  <c r="BE77" i="5"/>
  <c r="BT43" i="5"/>
  <c r="BH213" i="5"/>
  <c r="BW77" i="5"/>
  <c r="BX77" i="5"/>
  <c r="BY9" i="5"/>
  <c r="BU9" i="5"/>
  <c r="BI77" i="5"/>
  <c r="BV213" i="5"/>
  <c r="CA145" i="5"/>
  <c r="BE213" i="5"/>
  <c r="BF179" i="5"/>
  <c r="BO213" i="5"/>
  <c r="BX43" i="5"/>
  <c r="CB77" i="5"/>
  <c r="BG145" i="5"/>
  <c r="BM43" i="5"/>
  <c r="BW213" i="5"/>
  <c r="BJ77" i="5"/>
  <c r="BJ43" i="5"/>
  <c r="BU247" i="5"/>
  <c r="BK77" i="5"/>
  <c r="CA213" i="5"/>
  <c r="BE111" i="5"/>
  <c r="BV111" i="5"/>
  <c r="BW43" i="5"/>
  <c r="BY77" i="5"/>
  <c r="BW145" i="5"/>
  <c r="BN43" i="5"/>
  <c r="BZ247" i="5"/>
  <c r="BG247" i="5"/>
  <c r="BX111" i="5"/>
  <c r="CC9" i="5"/>
  <c r="BU43" i="5"/>
  <c r="BT247" i="5"/>
  <c r="CC213" i="5"/>
  <c r="BZ213" i="5"/>
  <c r="BY179" i="5"/>
  <c r="BL145" i="5"/>
  <c r="BO111" i="5"/>
  <c r="CC43" i="5"/>
  <c r="CB179" i="5"/>
  <c r="CA179" i="5"/>
  <c r="CD111" i="5"/>
  <c r="CC145" i="5"/>
  <c r="CB247" i="5"/>
  <c r="BO77" i="5"/>
  <c r="CA111" i="5"/>
  <c r="BN145" i="5"/>
  <c r="CD179" i="5"/>
  <c r="CB9" i="5"/>
  <c r="CC111" i="5"/>
  <c r="CA9" i="5"/>
  <c r="BT213" i="5"/>
  <c r="BZ43" i="5"/>
  <c r="BI145" i="5"/>
  <c r="BV179" i="5"/>
  <c r="BO247" i="5"/>
  <c r="BG213" i="5"/>
  <c r="BZ9" i="5"/>
  <c r="BK213" i="5"/>
  <c r="BN77" i="5"/>
  <c r="BK179" i="5"/>
  <c r="BF145" i="5"/>
  <c r="BG179" i="5"/>
  <c r="BN213" i="5"/>
  <c r="BH145" i="5"/>
  <c r="BG43" i="5"/>
  <c r="BO43" i="5"/>
  <c r="BJ111" i="5"/>
  <c r="BO145" i="5"/>
  <c r="BX213" i="5"/>
  <c r="BU179" i="5"/>
  <c r="BL77" i="5"/>
  <c r="BL43" i="5"/>
  <c r="BT9" i="5"/>
  <c r="CB145" i="5"/>
  <c r="BU77" i="5"/>
  <c r="BJ179" i="5"/>
  <c r="BU213" i="5"/>
  <c r="BW247" i="5"/>
  <c r="BZ145" i="5"/>
  <c r="BM77" i="5"/>
  <c r="BY43" i="5"/>
  <c r="BJ145" i="5"/>
  <c r="CC77" i="5"/>
  <c r="BY111" i="5"/>
  <c r="BX247" i="5"/>
  <c r="CC179" i="5"/>
  <c r="BO179" i="5"/>
  <c r="BF213" i="5"/>
  <c r="BN247" i="5"/>
  <c r="BJ247" i="5"/>
  <c r="CD247" i="5"/>
  <c r="BF247" i="5"/>
  <c r="BV145" i="5"/>
  <c r="BU145" i="5"/>
  <c r="CB43" i="5"/>
  <c r="BV77" i="5"/>
  <c r="BY213" i="5"/>
  <c r="BE247" i="5"/>
  <c r="BV9" i="5"/>
  <c r="BK43" i="5"/>
  <c r="CB111" i="5"/>
  <c r="BM247" i="5"/>
  <c r="BM213" i="5"/>
  <c r="BH77" i="5"/>
  <c r="BT77" i="5"/>
  <c r="CD43" i="5"/>
  <c r="BW9" i="5"/>
  <c r="BN179" i="5"/>
  <c r="BI247" i="5"/>
  <c r="BW111" i="5"/>
  <c r="BL179" i="5"/>
  <c r="BE43" i="5"/>
  <c r="BV247" i="5"/>
  <c r="BX9" i="5"/>
  <c r="CB213" i="5"/>
  <c r="BF111" i="5"/>
  <c r="CA43" i="5"/>
  <c r="CD9" i="5"/>
  <c r="BK247" i="5"/>
  <c r="BX145" i="5"/>
  <c r="BL213" i="5"/>
  <c r="BJ213" i="5"/>
  <c r="BH247" i="5"/>
  <c r="BI179" i="5"/>
  <c r="BI213" i="5"/>
  <c r="BF43" i="5"/>
  <c r="BG77" i="5"/>
  <c r="BZ111" i="5"/>
  <c r="BT179" i="5"/>
  <c r="BE179" i="5"/>
  <c r="BZ77" i="5"/>
  <c r="BK111" i="5"/>
  <c r="BL111" i="5"/>
  <c r="BM111" i="5"/>
  <c r="BE145" i="5"/>
  <c r="BT145" i="5"/>
  <c r="BH111" i="5"/>
  <c r="BV43" i="5"/>
  <c r="BM179" i="5"/>
  <c r="BM145" i="5"/>
  <c r="BK145" i="5"/>
  <c r="BN111" i="5"/>
  <c r="CC247" i="5"/>
  <c r="BT111" i="5"/>
  <c r="BI111" i="5"/>
  <c r="BL247" i="5"/>
  <c r="CA247" i="5"/>
  <c r="BW179" i="5"/>
  <c r="BU111" i="5"/>
  <c r="BF77" i="5"/>
  <c r="CD77" i="5"/>
  <c r="CD188" i="5"/>
  <c r="BU120" i="5"/>
  <c r="BO188" i="5"/>
  <c r="BN188" i="5"/>
  <c r="BO154" i="5"/>
  <c r="CB120" i="5"/>
  <c r="BX120" i="5"/>
  <c r="BX18" i="5"/>
  <c r="BL222" i="5"/>
  <c r="BJ86" i="5"/>
  <c r="BJ154" i="5"/>
  <c r="BN120" i="5"/>
  <c r="BT86" i="5"/>
  <c r="BJ52" i="5"/>
  <c r="BT154" i="5"/>
  <c r="BV256" i="5"/>
  <c r="BE154" i="5"/>
  <c r="BF120" i="5"/>
  <c r="BE120" i="5"/>
  <c r="BZ86" i="5"/>
  <c r="BZ222" i="5"/>
  <c r="BK256" i="5"/>
  <c r="BE188" i="5"/>
  <c r="BE52" i="5"/>
  <c r="BO52" i="5"/>
  <c r="BH18" i="5"/>
  <c r="BN86" i="5"/>
  <c r="BG222" i="5"/>
  <c r="BV120" i="5"/>
  <c r="BV222" i="5"/>
  <c r="BG120" i="5"/>
  <c r="BH86" i="5"/>
  <c r="BG86" i="5"/>
  <c r="BW18" i="5"/>
  <c r="BU86" i="5"/>
  <c r="BM222" i="5"/>
  <c r="BM154" i="5"/>
  <c r="BG18" i="5"/>
  <c r="BM18" i="5"/>
  <c r="BZ18" i="5"/>
  <c r="BF52" i="5"/>
  <c r="BU52" i="5"/>
  <c r="CB222" i="5"/>
  <c r="BU188" i="5"/>
  <c r="CC86" i="5"/>
  <c r="BM188" i="5"/>
  <c r="CA86" i="5"/>
  <c r="BM86" i="5"/>
  <c r="BF256" i="5"/>
  <c r="BJ18" i="5"/>
  <c r="BN52" i="5"/>
  <c r="BT222" i="5"/>
  <c r="CA120" i="5"/>
  <c r="BX86" i="5"/>
  <c r="BT256" i="5"/>
  <c r="BX52" i="5"/>
  <c r="BI52" i="5"/>
  <c r="BT52" i="5"/>
  <c r="BH52" i="5"/>
  <c r="BK86" i="5"/>
  <c r="BK188" i="5"/>
  <c r="BN18" i="5"/>
  <c r="BO120" i="5"/>
  <c r="BG154" i="5"/>
  <c r="CA154" i="5"/>
  <c r="CA188" i="5"/>
  <c r="BF154" i="5"/>
  <c r="BZ52" i="5"/>
  <c r="CD18" i="5"/>
  <c r="BK18" i="5"/>
  <c r="BG256" i="5"/>
  <c r="CD256" i="5"/>
  <c r="BK154" i="5"/>
  <c r="CA18" i="5"/>
  <c r="BE86" i="5"/>
  <c r="BZ256" i="5"/>
  <c r="BY52" i="5"/>
  <c r="BW52" i="5"/>
  <c r="BZ120" i="5"/>
  <c r="BN154" i="5"/>
  <c r="BK222" i="5"/>
  <c r="BO86" i="5"/>
  <c r="BJ120" i="5"/>
  <c r="CA256" i="5"/>
  <c r="BW154" i="5"/>
  <c r="CA222" i="5"/>
  <c r="BY256" i="5"/>
  <c r="CD154" i="5"/>
  <c r="BE256" i="5"/>
  <c r="BN256" i="5"/>
  <c r="BF18" i="5"/>
  <c r="CC222" i="5"/>
  <c r="BU256" i="5"/>
  <c r="CC188" i="5"/>
  <c r="BV154" i="5"/>
  <c r="BF188" i="5"/>
  <c r="BL154" i="5"/>
  <c r="BM256" i="5"/>
  <c r="BZ188" i="5"/>
  <c r="BU222" i="5"/>
  <c r="BY154" i="5"/>
  <c r="BL86" i="5"/>
  <c r="BM120" i="5"/>
  <c r="BF86" i="5"/>
  <c r="BU154" i="5"/>
  <c r="BY188" i="5"/>
  <c r="BL188" i="5"/>
  <c r="CA52" i="5"/>
  <c r="BJ256" i="5"/>
  <c r="BH256" i="5"/>
  <c r="BY120" i="5"/>
  <c r="CC154" i="5"/>
  <c r="BY222" i="5"/>
  <c r="BT18" i="5"/>
  <c r="BV52" i="5"/>
  <c r="BE222" i="5"/>
  <c r="CB86" i="5"/>
  <c r="BL256" i="5"/>
  <c r="BI120" i="5"/>
  <c r="BE18" i="5"/>
  <c r="BW256" i="5"/>
  <c r="CC18" i="5"/>
  <c r="BN222" i="5"/>
  <c r="BL18" i="5"/>
  <c r="BK120" i="5"/>
  <c r="BO222" i="5"/>
  <c r="BG188" i="5"/>
  <c r="BW86" i="5"/>
  <c r="CC256" i="5"/>
  <c r="BH120" i="5"/>
  <c r="BJ188" i="5"/>
  <c r="BT120" i="5"/>
  <c r="BV188" i="5"/>
  <c r="BX222" i="5"/>
  <c r="BF222" i="5"/>
  <c r="BK52" i="5"/>
  <c r="BI154" i="5"/>
  <c r="BJ222" i="5"/>
  <c r="BW120" i="5"/>
  <c r="BI18" i="5"/>
  <c r="BI222" i="5"/>
  <c r="BM52" i="5"/>
  <c r="BY86" i="5"/>
  <c r="BX188" i="5"/>
  <c r="CC120" i="5"/>
  <c r="BO18" i="5"/>
  <c r="CB18" i="5"/>
  <c r="BT188" i="5"/>
  <c r="CC52" i="5"/>
  <c r="BL120" i="5"/>
  <c r="BY18" i="5"/>
  <c r="BL52" i="5"/>
  <c r="BW222" i="5"/>
  <c r="BH154" i="5"/>
  <c r="BW188" i="5"/>
  <c r="BG52" i="5"/>
  <c r="BX256" i="5"/>
  <c r="CB256" i="5"/>
  <c r="BX154" i="5"/>
  <c r="CD222" i="5"/>
  <c r="BZ154" i="5"/>
  <c r="BO256" i="5"/>
  <c r="BU18" i="5"/>
  <c r="CD86" i="5"/>
  <c r="CB154" i="5"/>
  <c r="CB188" i="5"/>
  <c r="BV86" i="5"/>
  <c r="BH188" i="5"/>
  <c r="BI86" i="5"/>
  <c r="CD120" i="5"/>
  <c r="CD52" i="5"/>
  <c r="BI188" i="5"/>
  <c r="CB52" i="5"/>
  <c r="BV18" i="5"/>
  <c r="BH222" i="5"/>
  <c r="BI256" i="5"/>
  <c r="BV155" i="5"/>
  <c r="BZ257" i="5"/>
  <c r="BV87" i="5"/>
  <c r="CD257" i="5"/>
  <c r="BY121" i="5"/>
  <c r="BE257" i="5"/>
  <c r="BW155" i="5"/>
  <c r="BM53" i="5"/>
  <c r="BW87" i="5"/>
  <c r="CA223" i="5"/>
  <c r="BE87" i="5"/>
  <c r="BM189" i="5"/>
  <c r="BK53" i="5"/>
  <c r="BH257" i="5"/>
  <c r="CB53" i="5"/>
  <c r="CA155" i="5"/>
  <c r="BN257" i="5"/>
  <c r="CC155" i="5"/>
  <c r="CA257" i="5"/>
  <c r="BK257" i="5"/>
  <c r="BI121" i="5"/>
  <c r="BH189" i="5"/>
  <c r="CC223" i="5"/>
  <c r="BH87" i="5"/>
  <c r="BN87" i="5"/>
  <c r="BG189" i="5"/>
  <c r="BY223" i="5"/>
  <c r="CC121" i="5"/>
  <c r="BN121" i="5"/>
  <c r="BG223" i="5"/>
  <c r="BT121" i="5"/>
  <c r="CD121" i="5"/>
  <c r="CB257" i="5"/>
  <c r="BI87" i="5"/>
  <c r="BJ189" i="5"/>
  <c r="BK155" i="5"/>
  <c r="CD223" i="5"/>
  <c r="BX155" i="5"/>
  <c r="CC257" i="5"/>
  <c r="BU257" i="5"/>
  <c r="BJ121" i="5"/>
  <c r="BJ223" i="5"/>
  <c r="BM223" i="5"/>
  <c r="BF223" i="5"/>
  <c r="BL53" i="5"/>
  <c r="CB19" i="5"/>
  <c r="BL121" i="5"/>
  <c r="BF53" i="5"/>
  <c r="BH223" i="5"/>
  <c r="BF189" i="5"/>
  <c r="BX121" i="5"/>
  <c r="BZ223" i="5"/>
  <c r="BT223" i="5"/>
  <c r="BU189" i="5"/>
  <c r="BZ53" i="5"/>
  <c r="BW257" i="5"/>
  <c r="BT257" i="5"/>
  <c r="BW189" i="5"/>
  <c r="CD19" i="5"/>
  <c r="BU87" i="5"/>
  <c r="CB189" i="5"/>
  <c r="BL155" i="5"/>
  <c r="BN155" i="5"/>
  <c r="BW19" i="5"/>
  <c r="CB121" i="5"/>
  <c r="CA87" i="5"/>
  <c r="BJ155" i="5"/>
  <c r="CD53" i="5"/>
  <c r="BY189" i="5"/>
  <c r="BI257" i="5"/>
  <c r="BT19" i="5"/>
  <c r="CB155" i="5"/>
  <c r="BO223" i="5"/>
  <c r="BO189" i="5"/>
  <c r="BH53" i="5"/>
  <c r="BE155" i="5"/>
  <c r="CD189" i="5"/>
  <c r="BX223" i="5"/>
  <c r="BV223" i="5"/>
  <c r="BZ19" i="5"/>
  <c r="BX189" i="5"/>
  <c r="BY155" i="5"/>
  <c r="BM257" i="5"/>
  <c r="CC19" i="5"/>
  <c r="BJ87" i="5"/>
  <c r="BX53" i="5"/>
  <c r="BG155" i="5"/>
  <c r="BG87" i="5"/>
  <c r="BV53" i="5"/>
  <c r="BE121" i="5"/>
  <c r="BT189" i="5"/>
  <c r="BV121" i="5"/>
  <c r="CD155" i="5"/>
  <c r="BU223" i="5"/>
  <c r="BO87" i="5"/>
  <c r="BO121" i="5"/>
  <c r="BF257" i="5"/>
  <c r="BZ87" i="5"/>
  <c r="BZ189" i="5"/>
  <c r="BV189" i="5"/>
  <c r="CA121" i="5"/>
  <c r="BJ257" i="5"/>
  <c r="BW223" i="5"/>
  <c r="BT155" i="5"/>
  <c r="BU121" i="5"/>
  <c r="BO257" i="5"/>
  <c r="CA19" i="5"/>
  <c r="BY53" i="5"/>
  <c r="BG257" i="5"/>
  <c r="BL87" i="5"/>
  <c r="BV19" i="5"/>
  <c r="BZ155" i="5"/>
  <c r="CC53" i="5"/>
  <c r="BN189" i="5"/>
  <c r="BW53" i="5"/>
  <c r="BI189" i="5"/>
  <c r="BY19" i="5"/>
  <c r="BO53" i="5"/>
  <c r="BZ121" i="5"/>
  <c r="BF121" i="5"/>
  <c r="BU19" i="5"/>
  <c r="BT53" i="5"/>
  <c r="BK223" i="5"/>
  <c r="BI53" i="5"/>
  <c r="CA189" i="5"/>
  <c r="BY257" i="5"/>
  <c r="BE223" i="5"/>
  <c r="BN223" i="5"/>
  <c r="BK189" i="5"/>
  <c r="BF87" i="5"/>
  <c r="BI223" i="5"/>
  <c r="BM155" i="5"/>
  <c r="BU155" i="5"/>
  <c r="BL257" i="5"/>
  <c r="BJ53" i="5"/>
  <c r="BE189" i="5"/>
  <c r="BK121" i="5"/>
  <c r="BE53" i="5"/>
  <c r="BI155" i="5"/>
  <c r="BM121" i="5"/>
  <c r="BW121" i="5"/>
  <c r="BX257" i="5"/>
  <c r="BT87" i="5"/>
  <c r="BV257" i="5"/>
  <c r="CB87" i="5"/>
  <c r="CC87" i="5"/>
  <c r="BG53" i="5"/>
  <c r="BK87" i="5"/>
  <c r="BY87" i="5"/>
  <c r="BF155" i="5"/>
  <c r="BG121" i="5"/>
  <c r="CB223" i="5"/>
  <c r="BU53" i="5"/>
  <c r="BX87" i="5"/>
  <c r="BL223" i="5"/>
  <c r="BO155" i="5"/>
  <c r="CD87" i="5"/>
  <c r="BN53" i="5"/>
  <c r="CA53" i="5"/>
  <c r="BH121" i="5"/>
  <c r="CC189" i="5"/>
  <c r="BL189" i="5"/>
  <c r="BH155" i="5"/>
  <c r="BM87" i="5"/>
  <c r="BX19" i="5"/>
  <c r="M21" i="3"/>
  <c r="M30" i="3" s="1"/>
  <c r="M17" i="3"/>
  <c r="CD466" i="6"/>
  <c r="BY322" i="6"/>
  <c r="CA250" i="6"/>
  <c r="BX322" i="6"/>
  <c r="BX538" i="6"/>
  <c r="CE106" i="6"/>
  <c r="BZ34" i="6"/>
  <c r="BK538" i="6"/>
  <c r="BG394" i="6"/>
  <c r="BE394" i="6"/>
  <c r="BM538" i="6"/>
  <c r="BN250" i="6"/>
  <c r="BM178" i="6"/>
  <c r="BM34" i="6"/>
  <c r="BL322" i="6"/>
  <c r="BV540" i="6"/>
  <c r="CB252" i="6"/>
  <c r="CB468" i="6"/>
  <c r="CD396" i="6"/>
  <c r="CC252" i="6"/>
  <c r="BX180" i="6"/>
  <c r="BY252" i="6"/>
  <c r="BL468" i="6"/>
  <c r="BI324" i="6"/>
  <c r="BG252" i="6"/>
  <c r="BE324" i="6"/>
  <c r="BP324" i="6" s="1"/>
  <c r="CD324" i="6"/>
  <c r="BM36" i="6"/>
  <c r="BV36" i="6"/>
  <c r="BN324" i="6"/>
  <c r="BZ539" i="6"/>
  <c r="BZ179" i="6"/>
  <c r="BU323" i="6"/>
  <c r="BV179" i="6"/>
  <c r="BY323" i="6"/>
  <c r="CA107" i="6"/>
  <c r="CB179" i="6"/>
  <c r="BI251" i="6"/>
  <c r="BI467" i="6"/>
  <c r="BF107" i="6"/>
  <c r="BE467" i="6"/>
  <c r="BL251" i="6"/>
  <c r="BE35" i="6"/>
  <c r="BK179" i="6"/>
  <c r="BE179" i="6"/>
  <c r="BU541" i="6"/>
  <c r="CB181" i="6"/>
  <c r="BU37" i="6"/>
  <c r="BW397" i="6"/>
  <c r="CE181" i="6"/>
  <c r="BU253" i="6"/>
  <c r="CC541" i="6"/>
  <c r="BG541" i="6"/>
  <c r="BO469" i="6"/>
  <c r="BL469" i="6"/>
  <c r="BM541" i="6"/>
  <c r="BF325" i="6"/>
  <c r="BJ469" i="6"/>
  <c r="BE37" i="6"/>
  <c r="BF37" i="6"/>
  <c r="BY466" i="6"/>
  <c r="BY250" i="6"/>
  <c r="CA178" i="6"/>
  <c r="BY106" i="6"/>
  <c r="BV466" i="6"/>
  <c r="CE34" i="6"/>
  <c r="BU322" i="6"/>
  <c r="BZ394" i="6"/>
  <c r="BG322" i="6"/>
  <c r="BE322" i="6"/>
  <c r="BK394" i="6"/>
  <c r="BI178" i="6"/>
  <c r="BF106" i="6"/>
  <c r="BK250" i="6"/>
  <c r="BJ322" i="6"/>
  <c r="BU540" i="6"/>
  <c r="CB180" i="6"/>
  <c r="BX396" i="6"/>
  <c r="BY324" i="6"/>
  <c r="CE180" i="6"/>
  <c r="BV108" i="6"/>
  <c r="BZ36" i="6"/>
  <c r="BO540" i="6"/>
  <c r="BI252" i="6"/>
  <c r="BG180" i="6"/>
  <c r="BI540" i="6"/>
  <c r="BL252" i="6"/>
  <c r="BK108" i="6"/>
  <c r="BK540" i="6"/>
  <c r="BE252" i="6"/>
  <c r="CA467" i="6"/>
  <c r="BV467" i="6"/>
  <c r="BV107" i="6"/>
  <c r="CE107" i="6"/>
  <c r="CC467" i="6"/>
  <c r="BZ107" i="6"/>
  <c r="BY35" i="6"/>
  <c r="BI179" i="6"/>
  <c r="BG395" i="6"/>
  <c r="BF35" i="6"/>
  <c r="BO395" i="6"/>
  <c r="BK107" i="6"/>
  <c r="BG539" i="6"/>
  <c r="BL395" i="6"/>
  <c r="BN35" i="6"/>
  <c r="BV397" i="6"/>
  <c r="BW325" i="6"/>
  <c r="CD253" i="6"/>
  <c r="CD325" i="6"/>
  <c r="BX109" i="6"/>
  <c r="BX37" i="6"/>
  <c r="BH541" i="6"/>
  <c r="BJ397" i="6"/>
  <c r="BH397" i="6"/>
  <c r="BN397" i="6"/>
  <c r="BM181" i="6"/>
  <c r="BM397" i="6"/>
  <c r="BG325" i="6"/>
  <c r="BF397" i="6"/>
  <c r="BE469" i="6"/>
  <c r="CE394" i="6"/>
  <c r="BY178" i="6"/>
  <c r="CB106" i="6"/>
  <c r="BW322" i="6"/>
  <c r="BY394" i="6"/>
  <c r="CD322" i="6"/>
  <c r="BY34" i="6"/>
  <c r="BI538" i="6"/>
  <c r="BG250" i="6"/>
  <c r="BE250" i="6"/>
  <c r="BK322" i="6"/>
  <c r="BO106" i="6"/>
  <c r="BF34" i="6"/>
  <c r="BN322" i="6"/>
  <c r="BI250" i="6"/>
  <c r="CB540" i="6"/>
  <c r="BY540" i="6"/>
  <c r="CD108" i="6"/>
  <c r="BW252" i="6"/>
  <c r="CB396" i="6"/>
  <c r="BY36" i="6"/>
  <c r="BU324" i="6"/>
  <c r="CC324" i="6"/>
  <c r="BI180" i="6"/>
  <c r="BG108" i="6"/>
  <c r="BH468" i="6"/>
  <c r="BF36" i="6"/>
  <c r="BN252" i="6"/>
  <c r="BU36" i="6"/>
  <c r="BM324" i="6"/>
  <c r="CE395" i="6"/>
  <c r="CE323" i="6"/>
  <c r="CE35" i="6"/>
  <c r="BW467" i="6"/>
  <c r="BX323" i="6"/>
  <c r="BY107" i="6"/>
  <c r="BY179" i="6"/>
  <c r="BI107" i="6"/>
  <c r="BG323" i="6"/>
  <c r="CB107" i="6"/>
  <c r="BK323" i="6"/>
  <c r="BK35" i="6"/>
  <c r="BG467" i="6"/>
  <c r="BM107" i="6"/>
  <c r="BU397" i="6"/>
  <c r="BW253" i="6"/>
  <c r="BZ181" i="6"/>
  <c r="BZ253" i="6"/>
  <c r="CB37" i="6"/>
  <c r="BY181" i="6"/>
  <c r="BN469" i="6"/>
  <c r="BJ325" i="6"/>
  <c r="BH325" i="6"/>
  <c r="BN325" i="6"/>
  <c r="BM37" i="6"/>
  <c r="BO325" i="6"/>
  <c r="BK541" i="6"/>
  <c r="BN253" i="6"/>
  <c r="BZ250" i="6"/>
  <c r="CA466" i="6"/>
  <c r="BX394" i="6"/>
  <c r="CD178" i="6"/>
  <c r="BV106" i="6"/>
  <c r="BH250" i="6"/>
  <c r="BF178" i="6"/>
  <c r="BE538" i="6"/>
  <c r="BN178" i="6"/>
  <c r="BL178" i="6"/>
  <c r="BK106" i="6"/>
  <c r="BZ396" i="6"/>
  <c r="BZ324" i="6"/>
  <c r="BU108" i="6"/>
  <c r="BX36" i="6"/>
  <c r="BY468" i="6"/>
  <c r="BJ36" i="6"/>
  <c r="BG36" i="6"/>
  <c r="BO108" i="6"/>
  <c r="BM396" i="6"/>
  <c r="BJ540" i="6"/>
  <c r="BJ468" i="6"/>
  <c r="CA323" i="6"/>
  <c r="CD251" i="6"/>
  <c r="BY395" i="6"/>
  <c r="BW323" i="6"/>
  <c r="CB35" i="6"/>
  <c r="BI323" i="6"/>
  <c r="BU179" i="6"/>
  <c r="CF179" i="6" s="1"/>
  <c r="BL107" i="6"/>
  <c r="BO323" i="6"/>
  <c r="BH107" i="6"/>
  <c r="BO251" i="6"/>
  <c r="CC325" i="6"/>
  <c r="CE109" i="6"/>
  <c r="CE469" i="6"/>
  <c r="CD181" i="6"/>
  <c r="BV109" i="6"/>
  <c r="BZ469" i="6"/>
  <c r="BH109" i="6"/>
  <c r="BL325" i="6"/>
  <c r="BI469" i="6"/>
  <c r="BJ37" i="6"/>
  <c r="BI37" i="6"/>
  <c r="BZ178" i="6"/>
  <c r="CD250" i="6"/>
  <c r="CB466" i="6"/>
  <c r="BX250" i="6"/>
  <c r="BW34" i="6"/>
  <c r="BH178" i="6"/>
  <c r="BF538" i="6"/>
  <c r="BO394" i="6"/>
  <c r="BG106" i="6"/>
  <c r="BI394" i="6"/>
  <c r="CA324" i="6"/>
  <c r="BX252" i="6"/>
  <c r="BV468" i="6"/>
  <c r="BW36" i="6"/>
  <c r="CC108" i="6"/>
  <c r="BN468" i="6"/>
  <c r="BG468" i="6"/>
  <c r="BO36" i="6"/>
  <c r="BK180" i="6"/>
  <c r="BH540" i="6"/>
  <c r="BI468" i="6"/>
  <c r="CA251" i="6"/>
  <c r="CD179" i="6"/>
  <c r="BV539" i="6"/>
  <c r="BV251" i="6"/>
  <c r="CC179" i="6"/>
  <c r="BI35" i="6"/>
  <c r="BJ539" i="6"/>
  <c r="BL35" i="6"/>
  <c r="BE251" i="6"/>
  <c r="BH35" i="6"/>
  <c r="BN107" i="6"/>
  <c r="CC253" i="6"/>
  <c r="CE253" i="6"/>
  <c r="BX181" i="6"/>
  <c r="BW109" i="6"/>
  <c r="BZ541" i="6"/>
  <c r="BJ253" i="6"/>
  <c r="BH37" i="6"/>
  <c r="BN109" i="6"/>
  <c r="BF253" i="6"/>
  <c r="BL397" i="6"/>
  <c r="BY37" i="6"/>
  <c r="CD34" i="6"/>
  <c r="BW250" i="6"/>
  <c r="BH34" i="6"/>
  <c r="BO178" i="6"/>
  <c r="BL106" i="6"/>
  <c r="CA180" i="6"/>
  <c r="CC396" i="6"/>
  <c r="CA108" i="6"/>
  <c r="BK324" i="6"/>
  <c r="CE324" i="6"/>
  <c r="BY467" i="6"/>
  <c r="BX251" i="6"/>
  <c r="BX467" i="6"/>
  <c r="BF395" i="6"/>
  <c r="CA395" i="6"/>
  <c r="BM35" i="6"/>
  <c r="CB109" i="6"/>
  <c r="CA397" i="6"/>
  <c r="CE37" i="6"/>
  <c r="CA325" i="6"/>
  <c r="BG469" i="6"/>
  <c r="CE538" i="6"/>
  <c r="CA538" i="6"/>
  <c r="BX178" i="6"/>
  <c r="BV394" i="6"/>
  <c r="CF394" i="6" s="1"/>
  <c r="CC178" i="6"/>
  <c r="BV34" i="6"/>
  <c r="BH106" i="6"/>
  <c r="BE466" i="6"/>
  <c r="BI322" i="6"/>
  <c r="BG34" i="6"/>
  <c r="BL466" i="6"/>
  <c r="CA252" i="6"/>
  <c r="BV180" i="6"/>
  <c r="BW324" i="6"/>
  <c r="CE252" i="6"/>
  <c r="CB108" i="6"/>
  <c r="BI396" i="6"/>
  <c r="BK396" i="6"/>
  <c r="BF396" i="6"/>
  <c r="BM108" i="6"/>
  <c r="BG540" i="6"/>
  <c r="CA179" i="6"/>
  <c r="CC107" i="6"/>
  <c r="CB323" i="6"/>
  <c r="BX107" i="6"/>
  <c r="BZ35" i="6"/>
  <c r="BL539" i="6"/>
  <c r="BH467" i="6"/>
  <c r="BF467" i="6"/>
  <c r="BM179" i="6"/>
  <c r="BL323" i="6"/>
  <c r="BJ179" i="6"/>
  <c r="CC181" i="6"/>
  <c r="CA181" i="6"/>
  <c r="BU109" i="6"/>
  <c r="CA37" i="6"/>
  <c r="BY541" i="6"/>
  <c r="BJ181" i="6"/>
  <c r="BY325" i="6"/>
  <c r="BN37" i="6"/>
  <c r="BM109" i="6"/>
  <c r="BI109" i="6"/>
  <c r="BE181" i="6"/>
  <c r="BV538" i="6"/>
  <c r="BZ538" i="6"/>
  <c r="CE178" i="6"/>
  <c r="BV250" i="6"/>
  <c r="BE178" i="6"/>
  <c r="BL538" i="6"/>
  <c r="BU468" i="6"/>
  <c r="BY108" i="6"/>
  <c r="CB36" i="6"/>
  <c r="BM468" i="6"/>
  <c r="BO252" i="6"/>
  <c r="BO324" i="6"/>
  <c r="BV395" i="6"/>
  <c r="BU35" i="6"/>
  <c r="BK467" i="6"/>
  <c r="BG35" i="6"/>
  <c r="BG107" i="6"/>
  <c r="BW469" i="6"/>
  <c r="CD469" i="6"/>
  <c r="BX541" i="6"/>
  <c r="BJ541" i="6"/>
  <c r="BO541" i="6"/>
  <c r="BG37" i="6"/>
  <c r="CC394" i="6"/>
  <c r="CC34" i="6"/>
  <c r="BV178" i="6"/>
  <c r="BU34" i="6"/>
  <c r="BE106" i="6"/>
  <c r="BN466" i="6"/>
  <c r="BK466" i="6"/>
  <c r="CA540" i="6"/>
  <c r="CC540" i="6"/>
  <c r="BW396" i="6"/>
  <c r="BV396" i="6"/>
  <c r="BH396" i="6"/>
  <c r="BE396" i="6"/>
  <c r="BH108" i="6"/>
  <c r="BE36" i="6"/>
  <c r="BX539" i="6"/>
  <c r="BU467" i="6"/>
  <c r="CC323" i="6"/>
  <c r="BY251" i="6"/>
  <c r="BH251" i="6"/>
  <c r="BO539" i="6"/>
  <c r="BN323" i="6"/>
  <c r="BO107" i="6"/>
  <c r="CE541" i="6"/>
  <c r="BV253" i="6"/>
  <c r="CB397" i="6"/>
  <c r="CA541" i="6"/>
  <c r="BI325" i="6"/>
  <c r="BN541" i="6"/>
  <c r="BO181" i="6"/>
  <c r="BE109" i="6"/>
  <c r="CE467" i="6"/>
  <c r="CA35" i="6"/>
  <c r="BH179" i="6"/>
  <c r="BM251" i="6"/>
  <c r="BJ395" i="6"/>
  <c r="BV469" i="6"/>
  <c r="CE325" i="6"/>
  <c r="BY469" i="6"/>
  <c r="BI253" i="6"/>
  <c r="BK469" i="6"/>
  <c r="BF181" i="6"/>
  <c r="CB322" i="6"/>
  <c r="CE250" i="6"/>
  <c r="CD106" i="6"/>
  <c r="BI466" i="6"/>
  <c r="BE34" i="6"/>
  <c r="BP34" i="6" s="1"/>
  <c r="BM466" i="6"/>
  <c r="BL34" i="6"/>
  <c r="CE468" i="6"/>
  <c r="BX540" i="6"/>
  <c r="BX468" i="6"/>
  <c r="CD180" i="6"/>
  <c r="BH324" i="6"/>
  <c r="BO396" i="6"/>
  <c r="BF108" i="6"/>
  <c r="BO180" i="6"/>
  <c r="CD323" i="6"/>
  <c r="BW251" i="6"/>
  <c r="BK251" i="6"/>
  <c r="BV181" i="6"/>
  <c r="BO109" i="6"/>
  <c r="BU538" i="6"/>
  <c r="BY538" i="6"/>
  <c r="BW466" i="6"/>
  <c r="BO538" i="6"/>
  <c r="BG466" i="6"/>
  <c r="BM250" i="6"/>
  <c r="BL394" i="6"/>
  <c r="BJ250" i="6"/>
  <c r="BZ540" i="6"/>
  <c r="BZ468" i="6"/>
  <c r="CD36" i="6"/>
  <c r="BF540" i="6"/>
  <c r="BK468" i="6"/>
  <c r="BI36" i="6"/>
  <c r="BL36" i="6"/>
  <c r="BX395" i="6"/>
  <c r="CC539" i="6"/>
  <c r="CD395" i="6"/>
  <c r="BW35" i="6"/>
  <c r="BG179" i="6"/>
  <c r="BJ323" i="6"/>
  <c r="BJ251" i="6"/>
  <c r="CD397" i="6"/>
  <c r="BZ109" i="6"/>
  <c r="CA253" i="6"/>
  <c r="BK325" i="6"/>
  <c r="BH181" i="6"/>
  <c r="BL109" i="6"/>
  <c r="BE325" i="6"/>
  <c r="CB250" i="6"/>
  <c r="BU178" i="6"/>
  <c r="CC466" i="6"/>
  <c r="BJ466" i="6"/>
  <c r="BJ178" i="6"/>
  <c r="CC468" i="6"/>
  <c r="BV252" i="6"/>
  <c r="BO468" i="6"/>
  <c r="BM540" i="6"/>
  <c r="BL396" i="6"/>
  <c r="BZ467" i="6"/>
  <c r="BW179" i="6"/>
  <c r="CB251" i="6"/>
  <c r="BG251" i="6"/>
  <c r="BI539" i="6"/>
  <c r="BK395" i="6"/>
  <c r="BV325" i="6"/>
  <c r="CA469" i="6"/>
  <c r="BK109" i="6"/>
  <c r="BL253" i="6"/>
  <c r="BH469" i="6"/>
  <c r="CC106" i="6"/>
  <c r="BX34" i="6"/>
  <c r="BH466" i="6"/>
  <c r="BL250" i="6"/>
  <c r="CE108" i="6"/>
  <c r="BZ108" i="6"/>
  <c r="BL540" i="6"/>
  <c r="BL108" i="6"/>
  <c r="BZ323" i="6"/>
  <c r="BW107" i="6"/>
  <c r="BF251" i="6"/>
  <c r="BH539" i="6"/>
  <c r="BW541" i="6"/>
  <c r="BZ397" i="6"/>
  <c r="BE541" i="6"/>
  <c r="BO397" i="6"/>
  <c r="BO253" i="6"/>
  <c r="CB178" i="6"/>
  <c r="BW106" i="6"/>
  <c r="BN538" i="6"/>
  <c r="BM394" i="6"/>
  <c r="BO34" i="6"/>
  <c r="BY396" i="6"/>
  <c r="BZ180" i="6"/>
  <c r="BJ396" i="6"/>
  <c r="BF468" i="6"/>
  <c r="BF180" i="6"/>
  <c r="BW395" i="6"/>
  <c r="CB539" i="6"/>
  <c r="BX35" i="6"/>
  <c r="BF323" i="6"/>
  <c r="BN467" i="6"/>
  <c r="CA109" i="6"/>
  <c r="BF541" i="6"/>
  <c r="BK37" i="6"/>
  <c r="BL541" i="6"/>
  <c r="BG397" i="6"/>
  <c r="BM322" i="6"/>
  <c r="BJ324" i="6"/>
  <c r="CC35" i="6"/>
  <c r="BF469" i="6"/>
  <c r="CE466" i="6"/>
  <c r="BZ466" i="6"/>
  <c r="BU106" i="6"/>
  <c r="BH538" i="6"/>
  <c r="BI106" i="6"/>
  <c r="BJ394" i="6"/>
  <c r="BW540" i="6"/>
  <c r="BE540" i="6"/>
  <c r="BJ108" i="6"/>
  <c r="BE180" i="6"/>
  <c r="BF252" i="6"/>
  <c r="CE179" i="6"/>
  <c r="CD467" i="6"/>
  <c r="BN539" i="6"/>
  <c r="BE539" i="6"/>
  <c r="BJ35" i="6"/>
  <c r="BU469" i="6"/>
  <c r="BY109" i="6"/>
  <c r="BV37" i="6"/>
  <c r="CD37" i="6"/>
  <c r="BG181" i="6"/>
  <c r="BE397" i="6"/>
  <c r="BX466" i="6"/>
  <c r="CE322" i="6"/>
  <c r="CB34" i="6"/>
  <c r="BG178" i="6"/>
  <c r="BI34" i="6"/>
  <c r="BK34" i="6"/>
  <c r="BU396" i="6"/>
  <c r="BU180" i="6"/>
  <c r="BE468" i="6"/>
  <c r="BH252" i="6"/>
  <c r="BN396" i="6"/>
  <c r="BE108" i="6"/>
  <c r="CD538" i="6"/>
  <c r="BF394" i="6"/>
  <c r="BJ34" i="6"/>
  <c r="CE396" i="6"/>
  <c r="BV324" i="6"/>
  <c r="BN36" i="6"/>
  <c r="CD35" i="6"/>
  <c r="BM539" i="6"/>
  <c r="BN395" i="6"/>
  <c r="BY397" i="6"/>
  <c r="BK397" i="6"/>
  <c r="BL37" i="6"/>
  <c r="BW538" i="6"/>
  <c r="BF250" i="6"/>
  <c r="BM106" i="6"/>
  <c r="CE36" i="6"/>
  <c r="BJ180" i="6"/>
  <c r="BH36" i="6"/>
  <c r="BU251" i="6"/>
  <c r="BI395" i="6"/>
  <c r="BE323" i="6"/>
  <c r="CC469" i="6"/>
  <c r="BG253" i="6"/>
  <c r="BU466" i="6"/>
  <c r="CA106" i="6"/>
  <c r="BJ106" i="6"/>
  <c r="BW468" i="6"/>
  <c r="BH180" i="6"/>
  <c r="BU539" i="6"/>
  <c r="CD539" i="6"/>
  <c r="BH395" i="6"/>
  <c r="BM467" i="6"/>
  <c r="BV541" i="6"/>
  <c r="BI397" i="6"/>
  <c r="BM325" i="6"/>
  <c r="BU394" i="6"/>
  <c r="BZ106" i="6"/>
  <c r="BX324" i="6"/>
  <c r="BN540" i="6"/>
  <c r="BY539" i="6"/>
  <c r="BW539" i="6"/>
  <c r="BH323" i="6"/>
  <c r="CD541" i="6"/>
  <c r="BZ325" i="6"/>
  <c r="BE253" i="6"/>
  <c r="CC250" i="6"/>
  <c r="BN394" i="6"/>
  <c r="CA396" i="6"/>
  <c r="BZ252" i="6"/>
  <c r="CC36" i="6"/>
  <c r="CE251" i="6"/>
  <c r="BF539" i="6"/>
  <c r="BW37" i="6"/>
  <c r="BU325" i="6"/>
  <c r="BW178" i="6"/>
  <c r="BK178" i="6"/>
  <c r="CB324" i="6"/>
  <c r="BM180" i="6"/>
  <c r="CD107" i="6"/>
  <c r="BO467" i="6"/>
  <c r="BL179" i="6"/>
  <c r="CD109" i="6"/>
  <c r="BZ37" i="6"/>
  <c r="BM253" i="6"/>
  <c r="BX106" i="6"/>
  <c r="BG538" i="6"/>
  <c r="CD540" i="6"/>
  <c r="CC180" i="6"/>
  <c r="BL180" i="6"/>
  <c r="BU395" i="6"/>
  <c r="BV35" i="6"/>
  <c r="BO35" i="6"/>
  <c r="CE397" i="6"/>
  <c r="BX253" i="6"/>
  <c r="BF466" i="6"/>
  <c r="CA468" i="6"/>
  <c r="BN108" i="6"/>
  <c r="BJ467" i="6"/>
  <c r="BU181" i="6"/>
  <c r="BI541" i="6"/>
  <c r="CD394" i="6"/>
  <c r="BW394" i="6"/>
  <c r="BF322" i="6"/>
  <c r="BO322" i="6"/>
  <c r="BX108" i="6"/>
  <c r="BJ252" i="6"/>
  <c r="BK36" i="6"/>
  <c r="BZ395" i="6"/>
  <c r="BL467" i="6"/>
  <c r="BM395" i="6"/>
  <c r="CB541" i="6"/>
  <c r="BK253" i="6"/>
  <c r="BJ109" i="6"/>
  <c r="CB538" i="6"/>
  <c r="BK181" i="6"/>
  <c r="CC322" i="6"/>
  <c r="BI108" i="6"/>
  <c r="CB469" i="6"/>
  <c r="CA34" i="6"/>
  <c r="BM252" i="6"/>
  <c r="BJ107" i="6"/>
  <c r="BI181" i="6"/>
  <c r="BH394" i="6"/>
  <c r="BF324" i="6"/>
  <c r="CB395" i="6"/>
  <c r="CB253" i="6"/>
  <c r="BW181" i="6"/>
  <c r="BN34" i="6"/>
  <c r="BO179" i="6"/>
  <c r="CC538" i="6"/>
  <c r="BW180" i="6"/>
  <c r="BE107" i="6"/>
  <c r="BP107" i="6" s="1"/>
  <c r="BL181" i="6"/>
  <c r="BZ322" i="6"/>
  <c r="BO466" i="6"/>
  <c r="BJ538" i="6"/>
  <c r="CD252" i="6"/>
  <c r="BG396" i="6"/>
  <c r="BL324" i="6"/>
  <c r="CA539" i="6"/>
  <c r="CC251" i="6"/>
  <c r="BX179" i="6"/>
  <c r="BM323" i="6"/>
  <c r="BX469" i="6"/>
  <c r="CC109" i="6"/>
  <c r="BH253" i="6"/>
  <c r="BO37" i="6"/>
  <c r="CB394" i="6"/>
  <c r="BV322" i="6"/>
  <c r="BO250" i="6"/>
  <c r="CE540" i="6"/>
  <c r="BU252" i="6"/>
  <c r="BG324" i="6"/>
  <c r="BN180" i="6"/>
  <c r="CB467" i="6"/>
  <c r="CC395" i="6"/>
  <c r="BK539" i="6"/>
  <c r="BN179" i="6"/>
  <c r="CC397" i="6"/>
  <c r="CC37" i="6"/>
  <c r="BX325" i="6"/>
  <c r="BN181" i="6"/>
  <c r="CA322" i="6"/>
  <c r="BU250" i="6"/>
  <c r="BN106" i="6"/>
  <c r="CD468" i="6"/>
  <c r="BY180" i="6"/>
  <c r="BK252" i="6"/>
  <c r="BW108" i="6"/>
  <c r="BZ251" i="6"/>
  <c r="BV323" i="6"/>
  <c r="BF179" i="6"/>
  <c r="BE395" i="6"/>
  <c r="CB325" i="6"/>
  <c r="BX397" i="6"/>
  <c r="BM469" i="6"/>
  <c r="BG109" i="6"/>
  <c r="BN251" i="6"/>
  <c r="BF109" i="6"/>
  <c r="BH322" i="6"/>
  <c r="CA36" i="6"/>
  <c r="CE539" i="6"/>
  <c r="BY253" i="6"/>
  <c r="CA394" i="6"/>
  <c r="BU107" i="6"/>
  <c r="CC150" i="5"/>
  <c r="BY252" i="5"/>
  <c r="CB252" i="5"/>
  <c r="BG48" i="5"/>
  <c r="BN116" i="5"/>
  <c r="BO82" i="5"/>
  <c r="BW48" i="5"/>
  <c r="BJ48" i="5"/>
  <c r="BY48" i="5"/>
  <c r="BM184" i="5"/>
  <c r="CB184" i="5"/>
  <c r="CD82" i="5"/>
  <c r="BH14" i="5"/>
  <c r="BZ218" i="5"/>
  <c r="BG184" i="5"/>
  <c r="BU82" i="5"/>
  <c r="BW218" i="5"/>
  <c r="BY184" i="5"/>
  <c r="BK14" i="5"/>
  <c r="BZ252" i="5"/>
  <c r="BE48" i="5"/>
  <c r="BL184" i="5"/>
  <c r="BJ14" i="5"/>
  <c r="BZ14" i="5"/>
  <c r="BH150" i="5"/>
  <c r="CD150" i="5"/>
  <c r="BE252" i="5"/>
  <c r="BT218" i="5"/>
  <c r="BN218" i="5"/>
  <c r="BM48" i="5"/>
  <c r="BV252" i="5"/>
  <c r="BW184" i="5"/>
  <c r="CC116" i="5"/>
  <c r="CA252" i="5"/>
  <c r="BV184" i="5"/>
  <c r="BM14" i="5"/>
  <c r="BZ150" i="5"/>
  <c r="CC252" i="5"/>
  <c r="BI252" i="5"/>
  <c r="BF82" i="5"/>
  <c r="BX116" i="5"/>
  <c r="BF218" i="5"/>
  <c r="CD14" i="5"/>
  <c r="BG116" i="5"/>
  <c r="BN14" i="5"/>
  <c r="BV48" i="5"/>
  <c r="BU116" i="5"/>
  <c r="BZ82" i="5"/>
  <c r="BG218" i="5"/>
  <c r="BV82" i="5"/>
  <c r="BJ252" i="5"/>
  <c r="BZ116" i="5"/>
  <c r="BK48" i="5"/>
  <c r="BH48" i="5"/>
  <c r="BI116" i="5"/>
  <c r="BH184" i="5"/>
  <c r="BX14" i="5"/>
  <c r="CA82" i="5"/>
  <c r="CA48" i="5"/>
  <c r="BI184" i="5"/>
  <c r="BX150" i="5"/>
  <c r="BO184" i="5"/>
  <c r="BU48" i="5"/>
  <c r="BW14" i="5"/>
  <c r="BG14" i="5"/>
  <c r="CA218" i="5"/>
  <c r="BN48" i="5"/>
  <c r="BV14" i="5"/>
  <c r="BM116" i="5"/>
  <c r="BH82" i="5"/>
  <c r="BJ218" i="5"/>
  <c r="BK252" i="5"/>
  <c r="CB48" i="5"/>
  <c r="BU14" i="5"/>
  <c r="BK150" i="5"/>
  <c r="BT150" i="5"/>
  <c r="BJ150" i="5"/>
  <c r="BY14" i="5"/>
  <c r="BF252" i="5"/>
  <c r="BT116" i="5"/>
  <c r="BO218" i="5"/>
  <c r="BL14" i="5"/>
  <c r="BM218" i="5"/>
  <c r="BN252" i="5"/>
  <c r="CD252" i="5"/>
  <c r="BH252" i="5"/>
  <c r="CB82" i="5"/>
  <c r="BH116" i="5"/>
  <c r="BT82" i="5"/>
  <c r="BM150" i="5"/>
  <c r="BM252" i="5"/>
  <c r="BL252" i="5"/>
  <c r="CC184" i="5"/>
  <c r="BF14" i="5"/>
  <c r="BL116" i="5"/>
  <c r="BW150" i="5"/>
  <c r="BO116" i="5"/>
  <c r="BY150" i="5"/>
  <c r="BN150" i="5"/>
  <c r="BF48" i="5"/>
  <c r="BT184" i="5"/>
  <c r="BL218" i="5"/>
  <c r="BW252" i="5"/>
  <c r="BU252" i="5"/>
  <c r="BH218" i="5"/>
  <c r="CC82" i="5"/>
  <c r="BT252" i="5"/>
  <c r="BE184" i="5"/>
  <c r="BE218" i="5"/>
  <c r="BK116" i="5"/>
  <c r="CD116" i="5"/>
  <c r="CB116" i="5"/>
  <c r="CA150" i="5"/>
  <c r="CB218" i="5"/>
  <c r="BL82" i="5"/>
  <c r="BT48" i="5"/>
  <c r="BX252" i="5"/>
  <c r="CD48" i="5"/>
  <c r="CC14" i="5"/>
  <c r="BK82" i="5"/>
  <c r="BW116" i="5"/>
  <c r="BJ184" i="5"/>
  <c r="BW82" i="5"/>
  <c r="BO14" i="5"/>
  <c r="BE150" i="5"/>
  <c r="BL150" i="5"/>
  <c r="BU184" i="5"/>
  <c r="BZ48" i="5"/>
  <c r="CC48" i="5"/>
  <c r="BE116" i="5"/>
  <c r="BE14" i="5"/>
  <c r="BU150" i="5"/>
  <c r="BX48" i="5"/>
  <c r="BN82" i="5"/>
  <c r="BJ116" i="5"/>
  <c r="CB14" i="5"/>
  <c r="BM82" i="5"/>
  <c r="BK184" i="5"/>
  <c r="BE82" i="5"/>
  <c r="BV116" i="5"/>
  <c r="BZ184" i="5"/>
  <c r="BI150" i="5"/>
  <c r="BX82" i="5"/>
  <c r="CB150" i="5"/>
  <c r="BF116" i="5"/>
  <c r="BV150" i="5"/>
  <c r="BO48" i="5"/>
  <c r="BU218" i="5"/>
  <c r="BO150" i="5"/>
  <c r="BO252" i="5"/>
  <c r="BG252" i="5"/>
  <c r="BG150" i="5"/>
  <c r="BJ82" i="5"/>
  <c r="BI218" i="5"/>
  <c r="BI82" i="5"/>
  <c r="BI48" i="5"/>
  <c r="CA14" i="5"/>
  <c r="CD218" i="5"/>
  <c r="BK218" i="5"/>
  <c r="BI14" i="5"/>
  <c r="BY218" i="5"/>
  <c r="BX184" i="5"/>
  <c r="CC218" i="5"/>
  <c r="BF150" i="5"/>
  <c r="CA184" i="5"/>
  <c r="CA116" i="5"/>
  <c r="CD184" i="5"/>
  <c r="BF184" i="5"/>
  <c r="BX218" i="5"/>
  <c r="BY82" i="5"/>
  <c r="BN184" i="5"/>
  <c r="BL48" i="5"/>
  <c r="BT14" i="5"/>
  <c r="BG82" i="5"/>
  <c r="BV218" i="5"/>
  <c r="BY116" i="5"/>
  <c r="BV83" i="5"/>
  <c r="BZ185" i="5"/>
  <c r="BY151" i="5"/>
  <c r="BW15" i="5"/>
  <c r="BO253" i="5"/>
  <c r="BT15" i="5"/>
  <c r="BY253" i="5"/>
  <c r="CD219" i="5"/>
  <c r="BT151" i="5"/>
  <c r="BO49" i="5"/>
  <c r="BI117" i="5"/>
  <c r="BI49" i="5"/>
  <c r="BH83" i="5"/>
  <c r="BH151" i="5"/>
  <c r="CB83" i="5"/>
  <c r="BL185" i="5"/>
  <c r="BJ83" i="5"/>
  <c r="BN151" i="5"/>
  <c r="BG117" i="5"/>
  <c r="BV49" i="5"/>
  <c r="BX219" i="5"/>
  <c r="BU219" i="5"/>
  <c r="BF219" i="5"/>
  <c r="BT253" i="5"/>
  <c r="BK49" i="5"/>
  <c r="BX185" i="5"/>
  <c r="BW185" i="5"/>
  <c r="BK151" i="5"/>
  <c r="BL253" i="5"/>
  <c r="BV151" i="5"/>
  <c r="BE185" i="5"/>
  <c r="BI83" i="5"/>
  <c r="BW151" i="5"/>
  <c r="BG219" i="5"/>
  <c r="BU49" i="5"/>
  <c r="CB253" i="5"/>
  <c r="CD83" i="5"/>
  <c r="CD253" i="5"/>
  <c r="BM83" i="5"/>
  <c r="BW83" i="5"/>
  <c r="BI185" i="5"/>
  <c r="CB15" i="5"/>
  <c r="BT117" i="5"/>
  <c r="BW219" i="5"/>
  <c r="BV15" i="5"/>
  <c r="CA117" i="5"/>
  <c r="BK83" i="5"/>
  <c r="BY49" i="5"/>
  <c r="BJ151" i="5"/>
  <c r="BW253" i="5"/>
  <c r="BZ151" i="5"/>
  <c r="CD49" i="5"/>
  <c r="BJ219" i="5"/>
  <c r="BI219" i="5"/>
  <c r="BM253" i="5"/>
  <c r="BU185" i="5"/>
  <c r="BT185" i="5"/>
  <c r="BE219" i="5"/>
  <c r="BO185" i="5"/>
  <c r="BX49" i="5"/>
  <c r="BU15" i="5"/>
  <c r="BH185" i="5"/>
  <c r="BO83" i="5"/>
  <c r="BE117" i="5"/>
  <c r="BN117" i="5"/>
  <c r="CA49" i="5"/>
  <c r="BU83" i="5"/>
  <c r="BF49" i="5"/>
  <c r="BN185" i="5"/>
  <c r="BW49" i="5"/>
  <c r="BF83" i="5"/>
  <c r="CC219" i="5"/>
  <c r="CD117" i="5"/>
  <c r="BJ117" i="5"/>
  <c r="BE49" i="5"/>
  <c r="BX253" i="5"/>
  <c r="CD185" i="5"/>
  <c r="BU151" i="5"/>
  <c r="BI151" i="5"/>
  <c r="BZ219" i="5"/>
  <c r="BV219" i="5"/>
  <c r="CB117" i="5"/>
  <c r="BZ83" i="5"/>
  <c r="BN219" i="5"/>
  <c r="BT219" i="5"/>
  <c r="BG253" i="5"/>
  <c r="CD151" i="5"/>
  <c r="BX83" i="5"/>
  <c r="CB49" i="5"/>
  <c r="BV185" i="5"/>
  <c r="BF117" i="5"/>
  <c r="BE151" i="5"/>
  <c r="CD15" i="5"/>
  <c r="CB219" i="5"/>
  <c r="CC49" i="5"/>
  <c r="BY185" i="5"/>
  <c r="BM49" i="5"/>
  <c r="BL117" i="5"/>
  <c r="BG151" i="5"/>
  <c r="BO219" i="5"/>
  <c r="BY219" i="5"/>
  <c r="BZ117" i="5"/>
  <c r="BX15" i="5"/>
  <c r="BK185" i="5"/>
  <c r="BJ185" i="5"/>
  <c r="CC185" i="5"/>
  <c r="BY117" i="5"/>
  <c r="CA151" i="5"/>
  <c r="BO151" i="5"/>
  <c r="BK117" i="5"/>
  <c r="BT49" i="5"/>
  <c r="BN253" i="5"/>
  <c r="BG185" i="5"/>
  <c r="BI253" i="5"/>
  <c r="CA185" i="5"/>
  <c r="CA253" i="5"/>
  <c r="BK219" i="5"/>
  <c r="BM151" i="5"/>
  <c r="BL151" i="5"/>
  <c r="CC117" i="5"/>
  <c r="BW117" i="5"/>
  <c r="BN49" i="5"/>
  <c r="BM219" i="5"/>
  <c r="BF151" i="5"/>
  <c r="BF185" i="5"/>
  <c r="BH253" i="5"/>
  <c r="CC151" i="5"/>
  <c r="CA219" i="5"/>
  <c r="BO117" i="5"/>
  <c r="CA15" i="5"/>
  <c r="BZ49" i="5"/>
  <c r="BH219" i="5"/>
  <c r="BM185" i="5"/>
  <c r="BG49" i="5"/>
  <c r="BU253" i="5"/>
  <c r="BZ253" i="5"/>
  <c r="BE83" i="5"/>
  <c r="BE253" i="5"/>
  <c r="CB151" i="5"/>
  <c r="BJ49" i="5"/>
  <c r="BN83" i="5"/>
  <c r="BK253" i="5"/>
  <c r="BL83" i="5"/>
  <c r="CC15" i="5"/>
  <c r="BY15" i="5"/>
  <c r="BH49" i="5"/>
  <c r="BU117" i="5"/>
  <c r="BL219" i="5"/>
  <c r="BY83" i="5"/>
  <c r="BL49" i="5"/>
  <c r="BJ253" i="5"/>
  <c r="BX151" i="5"/>
  <c r="BT83" i="5"/>
  <c r="BV117" i="5"/>
  <c r="BF253" i="5"/>
  <c r="BV253" i="5"/>
  <c r="BG83" i="5"/>
  <c r="CB185" i="5"/>
  <c r="BX117" i="5"/>
  <c r="CC83" i="5"/>
  <c r="CC253" i="5"/>
  <c r="BH117" i="5"/>
  <c r="BM117" i="5"/>
  <c r="BZ15" i="5"/>
  <c r="CA83" i="5"/>
  <c r="BX387" i="6"/>
  <c r="CD243" i="6"/>
  <c r="BW27" i="6"/>
  <c r="CC387" i="6"/>
  <c r="CD27" i="6"/>
  <c r="BH459" i="6"/>
  <c r="BM531" i="6"/>
  <c r="BM171" i="6"/>
  <c r="BL459" i="6"/>
  <c r="BZ27" i="6"/>
  <c r="BL531" i="6"/>
  <c r="BO459" i="6"/>
  <c r="BY27" i="6"/>
  <c r="BI387" i="6"/>
  <c r="BU386" i="6"/>
  <c r="CA242" i="6"/>
  <c r="CB98" i="6"/>
  <c r="CC458" i="6"/>
  <c r="CD530" i="6"/>
  <c r="CD26" i="6"/>
  <c r="BK530" i="6"/>
  <c r="BK242" i="6"/>
  <c r="BI314" i="6"/>
  <c r="BE458" i="6"/>
  <c r="BF242" i="6"/>
  <c r="BK26" i="6"/>
  <c r="BN386" i="6"/>
  <c r="BO314" i="6"/>
  <c r="BX388" i="6"/>
  <c r="BZ388" i="6"/>
  <c r="BW532" i="6"/>
  <c r="CC316" i="6"/>
  <c r="CD172" i="6"/>
  <c r="CC28" i="6"/>
  <c r="BV28" i="6"/>
  <c r="BN244" i="6"/>
  <c r="BL388" i="6"/>
  <c r="BN532" i="6"/>
  <c r="BE316" i="6"/>
  <c r="BH316" i="6"/>
  <c r="BL100" i="6"/>
  <c r="BO172" i="6"/>
  <c r="BL460" i="6"/>
  <c r="BU533" i="6"/>
  <c r="CD533" i="6"/>
  <c r="BW389" i="6"/>
  <c r="CA101" i="6"/>
  <c r="BW317" i="6"/>
  <c r="CD173" i="6"/>
  <c r="BU101" i="6"/>
  <c r="CF101" i="6" s="1"/>
  <c r="BO29" i="6"/>
  <c r="BM533" i="6"/>
  <c r="BL533" i="6"/>
  <c r="BH317" i="6"/>
  <c r="BM461" i="6"/>
  <c r="BJ101" i="6"/>
  <c r="BG461" i="6"/>
  <c r="CB531" i="6"/>
  <c r="CD171" i="6"/>
  <c r="CE459" i="6"/>
  <c r="BU459" i="6"/>
  <c r="CC243" i="6"/>
  <c r="BZ243" i="6"/>
  <c r="BF459" i="6"/>
  <c r="BM99" i="6"/>
  <c r="BK387" i="6"/>
  <c r="BN531" i="6"/>
  <c r="BE459" i="6"/>
  <c r="BK99" i="6"/>
  <c r="BN315" i="6"/>
  <c r="BE315" i="6"/>
  <c r="BX530" i="6"/>
  <c r="CD314" i="6"/>
  <c r="CE170" i="6"/>
  <c r="BY530" i="6"/>
  <c r="BY458" i="6"/>
  <c r="BY26" i="6"/>
  <c r="BZ98" i="6"/>
  <c r="CB458" i="6"/>
  <c r="BK170" i="6"/>
  <c r="BI242" i="6"/>
  <c r="BG386" i="6"/>
  <c r="BE98" i="6"/>
  <c r="BE170" i="6"/>
  <c r="BG242" i="6"/>
  <c r="BO26" i="6"/>
  <c r="CC388" i="6"/>
  <c r="BU316" i="6"/>
  <c r="CA316" i="6"/>
  <c r="BU532" i="6"/>
  <c r="BW244" i="6"/>
  <c r="CD460" i="6"/>
  <c r="BZ460" i="6"/>
  <c r="BN172" i="6"/>
  <c r="BL316" i="6"/>
  <c r="BJ460" i="6"/>
  <c r="BK460" i="6"/>
  <c r="BI244" i="6"/>
  <c r="BJ388" i="6"/>
  <c r="BJ172" i="6"/>
  <c r="BX461" i="6"/>
  <c r="CA461" i="6"/>
  <c r="CD245" i="6"/>
  <c r="CC461" i="6"/>
  <c r="BW29" i="6"/>
  <c r="CC533" i="6"/>
  <c r="BK461" i="6"/>
  <c r="CA317" i="6"/>
  <c r="BL389" i="6"/>
  <c r="BH533" i="6"/>
  <c r="BH173" i="6"/>
  <c r="BJ245" i="6"/>
  <c r="BE173" i="6"/>
  <c r="BE317" i="6"/>
  <c r="CC459" i="6"/>
  <c r="CE531" i="6"/>
  <c r="CA387" i="6"/>
  <c r="CE387" i="6"/>
  <c r="CE171" i="6"/>
  <c r="BW243" i="6"/>
  <c r="BV459" i="6"/>
  <c r="BM27" i="6"/>
  <c r="BK315" i="6"/>
  <c r="BF387" i="6"/>
  <c r="BN243" i="6"/>
  <c r="BL27" i="6"/>
  <c r="BG459" i="6"/>
  <c r="BG243" i="6"/>
  <c r="BW530" i="6"/>
  <c r="CD242" i="6"/>
  <c r="CD170" i="6"/>
  <c r="BX386" i="6"/>
  <c r="BZ386" i="6"/>
  <c r="CC530" i="6"/>
  <c r="BZ170" i="6"/>
  <c r="BK458" i="6"/>
  <c r="CE98" i="6"/>
  <c r="BI170" i="6"/>
  <c r="BG314" i="6"/>
  <c r="CA26" i="6"/>
  <c r="BO386" i="6"/>
  <c r="BH170" i="6"/>
  <c r="BL530" i="6"/>
  <c r="CE532" i="6"/>
  <c r="BU244" i="6"/>
  <c r="BY244" i="6"/>
  <c r="CA244" i="6"/>
  <c r="BU172" i="6"/>
  <c r="CE388" i="6"/>
  <c r="BO532" i="6"/>
  <c r="BN100" i="6"/>
  <c r="BL244" i="6"/>
  <c r="BG388" i="6"/>
  <c r="BI316" i="6"/>
  <c r="BH172" i="6"/>
  <c r="BF244" i="6"/>
  <c r="BG100" i="6"/>
  <c r="CA533" i="6"/>
  <c r="BU317" i="6"/>
  <c r="BX317" i="6"/>
  <c r="CB173" i="6"/>
  <c r="CC389" i="6"/>
  <c r="BV29" i="6"/>
  <c r="CC317" i="6"/>
  <c r="CE29" i="6"/>
  <c r="BE461" i="6"/>
  <c r="BL317" i="6"/>
  <c r="BF389" i="6"/>
  <c r="BM101" i="6"/>
  <c r="BI245" i="6"/>
  <c r="BI101" i="6"/>
  <c r="BI389" i="6"/>
  <c r="BW387" i="6"/>
  <c r="BZ459" i="6"/>
  <c r="BV315" i="6"/>
  <c r="CA99" i="6"/>
  <c r="BZ99" i="6"/>
  <c r="BX171" i="6"/>
  <c r="BW531" i="6"/>
  <c r="BV99" i="6"/>
  <c r="BK243" i="6"/>
  <c r="BN99" i="6"/>
  <c r="BN171" i="6"/>
  <c r="BI459" i="6"/>
  <c r="BK531" i="6"/>
  <c r="BE27" i="6"/>
  <c r="BU531" i="6"/>
  <c r="CB387" i="6"/>
  <c r="CD387" i="6"/>
  <c r="CA27" i="6"/>
  <c r="BV531" i="6"/>
  <c r="BL243" i="6"/>
  <c r="BO27" i="6"/>
  <c r="BE387" i="6"/>
  <c r="BO387" i="6"/>
  <c r="BG171" i="6"/>
  <c r="CB459" i="6"/>
  <c r="BW315" i="6"/>
  <c r="BV387" i="6"/>
  <c r="CA243" i="6"/>
  <c r="CD99" i="6"/>
  <c r="BL171" i="6"/>
  <c r="BH99" i="6"/>
  <c r="BL99" i="6"/>
  <c r="BG315" i="6"/>
  <c r="BF171" i="6"/>
  <c r="BY531" i="6"/>
  <c r="CE243" i="6"/>
  <c r="BW99" i="6"/>
  <c r="BV171" i="6"/>
  <c r="BX27" i="6"/>
  <c r="BN459" i="6"/>
  <c r="BK171" i="6"/>
  <c r="BI315" i="6"/>
  <c r="BH315" i="6"/>
  <c r="BH243" i="6"/>
  <c r="BZ387" i="6"/>
  <c r="BU315" i="6"/>
  <c r="CB243" i="6"/>
  <c r="BJ531" i="6"/>
  <c r="BK459" i="6"/>
  <c r="BI243" i="6"/>
  <c r="BI531" i="6"/>
  <c r="BU458" i="6"/>
  <c r="CE242" i="6"/>
  <c r="BW242" i="6"/>
  <c r="BW98" i="6"/>
  <c r="CB26" i="6"/>
  <c r="BL26" i="6"/>
  <c r="BI386" i="6"/>
  <c r="CA98" i="6"/>
  <c r="BF314" i="6"/>
  <c r="BF26" i="6"/>
  <c r="BO98" i="6"/>
  <c r="CE244" i="6"/>
  <c r="BZ244" i="6"/>
  <c r="BV388" i="6"/>
  <c r="CE28" i="6"/>
  <c r="CA28" i="6"/>
  <c r="BN316" i="6"/>
  <c r="BH532" i="6"/>
  <c r="CC172" i="6"/>
  <c r="BE460" i="6"/>
  <c r="BM28" i="6"/>
  <c r="BE28" i="6"/>
  <c r="BY389" i="6"/>
  <c r="BW101" i="6"/>
  <c r="CB101" i="6"/>
  <c r="CA389" i="6"/>
  <c r="CC29" i="6"/>
  <c r="BO317" i="6"/>
  <c r="BM173" i="6"/>
  <c r="BN461" i="6"/>
  <c r="BG533" i="6"/>
  <c r="BF173" i="6"/>
  <c r="BH29" i="6"/>
  <c r="CE389" i="6"/>
  <c r="BL101" i="6"/>
  <c r="CE315" i="6"/>
  <c r="BY243" i="6"/>
  <c r="CA171" i="6"/>
  <c r="BG531" i="6"/>
  <c r="BJ387" i="6"/>
  <c r="BI171" i="6"/>
  <c r="BF315" i="6"/>
  <c r="CE530" i="6"/>
  <c r="CB170" i="6"/>
  <c r="BX170" i="6"/>
  <c r="BX26" i="6"/>
  <c r="BU170" i="6"/>
  <c r="BJ458" i="6"/>
  <c r="BI98" i="6"/>
  <c r="BF530" i="6"/>
  <c r="BN242" i="6"/>
  <c r="BF98" i="6"/>
  <c r="BN98" i="6"/>
  <c r="CE172" i="6"/>
  <c r="BY172" i="6"/>
  <c r="BZ172" i="6"/>
  <c r="CE100" i="6"/>
  <c r="CA172" i="6"/>
  <c r="BN28" i="6"/>
  <c r="BN460" i="6"/>
  <c r="BF532" i="6"/>
  <c r="BL28" i="6"/>
  <c r="BE532" i="6"/>
  <c r="BO316" i="6"/>
  <c r="BU245" i="6"/>
  <c r="BX389" i="6"/>
  <c r="BX533" i="6"/>
  <c r="CE101" i="6"/>
  <c r="BZ101" i="6"/>
  <c r="BO245" i="6"/>
  <c r="BL245" i="6"/>
  <c r="BK317" i="6"/>
  <c r="BE389" i="6"/>
  <c r="BF245" i="6"/>
  <c r="BF317" i="6"/>
  <c r="BU27" i="6"/>
  <c r="BJ243" i="6"/>
  <c r="BE171" i="6"/>
  <c r="CC242" i="6"/>
  <c r="CE458" i="6"/>
  <c r="BZ242" i="6"/>
  <c r="BL458" i="6"/>
  <c r="BH98" i="6"/>
  <c r="BH386" i="6"/>
  <c r="BV316" i="6"/>
  <c r="BX28" i="6"/>
  <c r="BI532" i="6"/>
  <c r="BM388" i="6"/>
  <c r="BE388" i="6"/>
  <c r="BJ100" i="6"/>
  <c r="CC173" i="6"/>
  <c r="CA245" i="6"/>
  <c r="CA459" i="6"/>
  <c r="CC171" i="6"/>
  <c r="BY99" i="6"/>
  <c r="BM387" i="6"/>
  <c r="BJ315" i="6"/>
  <c r="BE99" i="6"/>
  <c r="BF27" i="6"/>
  <c r="CC314" i="6"/>
  <c r="BU98" i="6"/>
  <c r="CA530" i="6"/>
  <c r="BW26" i="6"/>
  <c r="CC386" i="6"/>
  <c r="BK386" i="6"/>
  <c r="BJ530" i="6"/>
  <c r="BH314" i="6"/>
  <c r="BN170" i="6"/>
  <c r="BI26" i="6"/>
  <c r="BM98" i="6"/>
  <c r="CA388" i="6"/>
  <c r="CA100" i="6"/>
  <c r="BX316" i="6"/>
  <c r="CD28" i="6"/>
  <c r="BZ28" i="6"/>
  <c r="BK532" i="6"/>
  <c r="BK388" i="6"/>
  <c r="BF460" i="6"/>
  <c r="BJ28" i="6"/>
  <c r="BH388" i="6"/>
  <c r="BJ316" i="6"/>
  <c r="BW461" i="6"/>
  <c r="CE245" i="6"/>
  <c r="BV245" i="6"/>
  <c r="CD461" i="6"/>
  <c r="CB29" i="6"/>
  <c r="BO173" i="6"/>
  <c r="BL173" i="6"/>
  <c r="BK245" i="6"/>
  <c r="BE101" i="6"/>
  <c r="BH101" i="6"/>
  <c r="BK533" i="6"/>
  <c r="BY387" i="6"/>
  <c r="BX243" i="6"/>
  <c r="BM315" i="6"/>
  <c r="BN27" i="6"/>
  <c r="BU26" i="6"/>
  <c r="BX314" i="6"/>
  <c r="CF314" i="6" s="1"/>
  <c r="BK314" i="6"/>
  <c r="BO242" i="6"/>
  <c r="BK98" i="6"/>
  <c r="BZ532" i="6"/>
  <c r="CC244" i="6"/>
  <c r="BY28" i="6"/>
  <c r="BK316" i="6"/>
  <c r="BU28" i="6"/>
  <c r="BM460" i="6"/>
  <c r="BZ173" i="6"/>
  <c r="BV389" i="6"/>
  <c r="CC245" i="6"/>
  <c r="BO101" i="6"/>
  <c r="BE29" i="6"/>
  <c r="BG101" i="6"/>
  <c r="BI533" i="6"/>
  <c r="CD315" i="6"/>
  <c r="CC315" i="6"/>
  <c r="BM243" i="6"/>
  <c r="BO243" i="6"/>
  <c r="BO99" i="6"/>
  <c r="CB242" i="6"/>
  <c r="BY314" i="6"/>
  <c r="BW314" i="6"/>
  <c r="BL98" i="6"/>
  <c r="BI530" i="6"/>
  <c r="BE530" i="6"/>
  <c r="BN530" i="6"/>
  <c r="CC532" i="6"/>
  <c r="CB316" i="6"/>
  <c r="CB244" i="6"/>
  <c r="CB172" i="6"/>
  <c r="CC460" i="6"/>
  <c r="BG460" i="6"/>
  <c r="BG172" i="6"/>
  <c r="BF28" i="6"/>
  <c r="BY317" i="6"/>
  <c r="BW245" i="6"/>
  <c r="BJ533" i="6"/>
  <c r="BF461" i="6"/>
  <c r="BZ29" i="6"/>
  <c r="BK101" i="6"/>
  <c r="BG389" i="6"/>
  <c r="BY245" i="6"/>
  <c r="BJ461" i="6"/>
  <c r="BO389" i="6"/>
  <c r="BO461" i="6"/>
  <c r="BK29" i="6"/>
  <c r="BG29" i="6"/>
  <c r="BU171" i="6"/>
  <c r="CC99" i="6"/>
  <c r="BF531" i="6"/>
  <c r="BG99" i="6"/>
  <c r="BF243" i="6"/>
  <c r="BV530" i="6"/>
  <c r="CD386" i="6"/>
  <c r="BU314" i="6"/>
  <c r="CE26" i="6"/>
  <c r="BI458" i="6"/>
  <c r="BF458" i="6"/>
  <c r="BE314" i="6"/>
  <c r="BP314" i="6" s="1"/>
  <c r="BM458" i="6"/>
  <c r="BX460" i="6"/>
  <c r="BX172" i="6"/>
  <c r="CA532" i="6"/>
  <c r="BH460" i="6"/>
  <c r="BJ532" i="6"/>
  <c r="BJ244" i="6"/>
  <c r="BO100" i="6"/>
  <c r="CA173" i="6"/>
  <c r="BX531" i="6"/>
  <c r="BU243" i="6"/>
  <c r="CB315" i="6"/>
  <c r="BY315" i="6"/>
  <c r="BF99" i="6"/>
  <c r="BH387" i="6"/>
  <c r="CA458" i="6"/>
  <c r="BZ530" i="6"/>
  <c r="BX458" i="6"/>
  <c r="CB386" i="6"/>
  <c r="BJ170" i="6"/>
  <c r="BO170" i="6"/>
  <c r="BJ26" i="6"/>
  <c r="BV244" i="6"/>
  <c r="BW388" i="6"/>
  <c r="BI460" i="6"/>
  <c r="BL532" i="6"/>
  <c r="BK244" i="6"/>
  <c r="BE172" i="6"/>
  <c r="BH100" i="6"/>
  <c r="CA531" i="6"/>
  <c r="CE99" i="6"/>
  <c r="BM459" i="6"/>
  <c r="BG27" i="6"/>
  <c r="BV386" i="6"/>
  <c r="CB530" i="6"/>
  <c r="BY170" i="6"/>
  <c r="BH458" i="6"/>
  <c r="BE26" i="6"/>
  <c r="BN26" i="6"/>
  <c r="CE316" i="6"/>
  <c r="BV460" i="6"/>
  <c r="BU388" i="6"/>
  <c r="CB460" i="6"/>
  <c r="BI100" i="6"/>
  <c r="BO244" i="6"/>
  <c r="BV461" i="6"/>
  <c r="CE461" i="6"/>
  <c r="CE317" i="6"/>
  <c r="BN389" i="6"/>
  <c r="BF101" i="6"/>
  <c r="BK173" i="6"/>
  <c r="BZ389" i="6"/>
  <c r="CC101" i="6"/>
  <c r="CE173" i="6"/>
  <c r="BN317" i="6"/>
  <c r="BJ173" i="6"/>
  <c r="CE386" i="6"/>
  <c r="BY98" i="6"/>
  <c r="BM314" i="6"/>
  <c r="BM170" i="6"/>
  <c r="BW100" i="6"/>
  <c r="CB100" i="6"/>
  <c r="BK100" i="6"/>
  <c r="BF316" i="6"/>
  <c r="BV533" i="6"/>
  <c r="BU389" i="6"/>
  <c r="BN245" i="6"/>
  <c r="BI173" i="6"/>
  <c r="BI317" i="6"/>
  <c r="BX459" i="6"/>
  <c r="BW171" i="6"/>
  <c r="BL387" i="6"/>
  <c r="CE27" i="6"/>
  <c r="CC170" i="6"/>
  <c r="BX242" i="6"/>
  <c r="BY242" i="6"/>
  <c r="BM386" i="6"/>
  <c r="BH242" i="6"/>
  <c r="BW172" i="6"/>
  <c r="BX100" i="6"/>
  <c r="BV532" i="6"/>
  <c r="BK172" i="6"/>
  <c r="BO388" i="6"/>
  <c r="BF29" i="6"/>
  <c r="BZ531" i="6"/>
  <c r="CC27" i="6"/>
  <c r="BL315" i="6"/>
  <c r="BJ459" i="6"/>
  <c r="CA386" i="6"/>
  <c r="CB532" i="6"/>
  <c r="BX29" i="6"/>
  <c r="CD459" i="6"/>
  <c r="BH531" i="6"/>
  <c r="BJ171" i="6"/>
  <c r="BK27" i="6"/>
  <c r="BV98" i="6"/>
  <c r="CF98" i="6" s="1"/>
  <c r="BU242" i="6"/>
  <c r="BL242" i="6"/>
  <c r="BZ314" i="6"/>
  <c r="BH26" i="6"/>
  <c r="BX532" i="6"/>
  <c r="BZ316" i="6"/>
  <c r="BM532" i="6"/>
  <c r="CA460" i="6"/>
  <c r="BF172" i="6"/>
  <c r="CB461" i="6"/>
  <c r="BY101" i="6"/>
  <c r="BZ317" i="6"/>
  <c r="BM389" i="6"/>
  <c r="BM29" i="6"/>
  <c r="BJ29" i="6"/>
  <c r="CD531" i="6"/>
  <c r="CA315" i="6"/>
  <c r="BJ99" i="6"/>
  <c r="BE243" i="6"/>
  <c r="BZ171" i="6"/>
  <c r="BH171" i="6"/>
  <c r="BW386" i="6"/>
  <c r="CA170" i="6"/>
  <c r="CD98" i="6"/>
  <c r="BG26" i="6"/>
  <c r="CD316" i="6"/>
  <c r="BN388" i="6"/>
  <c r="BK28" i="6"/>
  <c r="BX173" i="6"/>
  <c r="BW173" i="6"/>
  <c r="BZ245" i="6"/>
  <c r="BK389" i="6"/>
  <c r="BV243" i="6"/>
  <c r="BG530" i="6"/>
  <c r="BM242" i="6"/>
  <c r="BO458" i="6"/>
  <c r="CD532" i="6"/>
  <c r="BW316" i="6"/>
  <c r="BM244" i="6"/>
  <c r="BY29" i="6"/>
  <c r="CA29" i="6"/>
  <c r="BG245" i="6"/>
  <c r="BY459" i="6"/>
  <c r="BE531" i="6"/>
  <c r="CA314" i="6"/>
  <c r="BH530" i="6"/>
  <c r="BN458" i="6"/>
  <c r="BY460" i="6"/>
  <c r="BM172" i="6"/>
  <c r="BO28" i="6"/>
  <c r="BZ533" i="6"/>
  <c r="BY533" i="6"/>
  <c r="BN29" i="6"/>
  <c r="BI29" i="6"/>
  <c r="BU99" i="6"/>
  <c r="BX315" i="6"/>
  <c r="BV26" i="6"/>
  <c r="BV314" i="6"/>
  <c r="CC98" i="6"/>
  <c r="BY316" i="6"/>
  <c r="BO460" i="6"/>
  <c r="BM100" i="6"/>
  <c r="BZ461" i="6"/>
  <c r="CB317" i="6"/>
  <c r="BL461" i="6"/>
  <c r="BH389" i="6"/>
  <c r="BL170" i="6"/>
  <c r="CB28" i="6"/>
  <c r="BF100" i="6"/>
  <c r="BU29" i="6"/>
  <c r="BN101" i="6"/>
  <c r="CB27" i="6"/>
  <c r="BO171" i="6"/>
  <c r="BI172" i="6"/>
  <c r="CB389" i="6"/>
  <c r="BG317" i="6"/>
  <c r="BU387" i="6"/>
  <c r="BO315" i="6"/>
  <c r="BU530" i="6"/>
  <c r="BZ26" i="6"/>
  <c r="BJ314" i="6"/>
  <c r="BW28" i="6"/>
  <c r="BI388" i="6"/>
  <c r="BU173" i="6"/>
  <c r="BE533" i="6"/>
  <c r="BZ315" i="6"/>
  <c r="BI99" i="6"/>
  <c r="BV242" i="6"/>
  <c r="BJ242" i="6"/>
  <c r="BW460" i="6"/>
  <c r="CD244" i="6"/>
  <c r="BX245" i="6"/>
  <c r="BL29" i="6"/>
  <c r="BH245" i="6"/>
  <c r="BW459" i="6"/>
  <c r="BY171" i="6"/>
  <c r="BN387" i="6"/>
  <c r="BZ458" i="6"/>
  <c r="BX98" i="6"/>
  <c r="BO530" i="6"/>
  <c r="BE242" i="6"/>
  <c r="BY532" i="6"/>
  <c r="BU100" i="6"/>
  <c r="BM316" i="6"/>
  <c r="BF388" i="6"/>
  <c r="CD101" i="6"/>
  <c r="BV101" i="6"/>
  <c r="BJ389" i="6"/>
  <c r="BH461" i="6"/>
  <c r="CC531" i="6"/>
  <c r="BG387" i="6"/>
  <c r="CB314" i="6"/>
  <c r="BH244" i="6"/>
  <c r="BJ317" i="6"/>
  <c r="BG458" i="6"/>
  <c r="BX244" i="6"/>
  <c r="CB245" i="6"/>
  <c r="BM530" i="6"/>
  <c r="BY388" i="6"/>
  <c r="BV317" i="6"/>
  <c r="BV170" i="6"/>
  <c r="BU460" i="6"/>
  <c r="BO533" i="6"/>
  <c r="BJ386" i="6"/>
  <c r="BZ100" i="6"/>
  <c r="BM317" i="6"/>
  <c r="BX101" i="6"/>
  <c r="BV458" i="6"/>
  <c r="BX99" i="6"/>
  <c r="BJ27" i="6"/>
  <c r="BY386" i="6"/>
  <c r="CC26" i="6"/>
  <c r="BJ98" i="6"/>
  <c r="BN314" i="6"/>
  <c r="CB388" i="6"/>
  <c r="CE460" i="6"/>
  <c r="BL172" i="6"/>
  <c r="BI28" i="6"/>
  <c r="BY461" i="6"/>
  <c r="CB533" i="6"/>
  <c r="CD29" i="6"/>
  <c r="BI461" i="6"/>
  <c r="BE245" i="6"/>
  <c r="BV27" i="6"/>
  <c r="BO531" i="6"/>
  <c r="BW170" i="6"/>
  <c r="BL386" i="6"/>
  <c r="BM26" i="6"/>
  <c r="BV172" i="6"/>
  <c r="CD100" i="6"/>
  <c r="BG316" i="6"/>
  <c r="BG28" i="6"/>
  <c r="BW533" i="6"/>
  <c r="CD389" i="6"/>
  <c r="BN533" i="6"/>
  <c r="BG173" i="6"/>
  <c r="CB171" i="6"/>
  <c r="BI27" i="6"/>
  <c r="CE314" i="6"/>
  <c r="BL314" i="6"/>
  <c r="BF386" i="6"/>
  <c r="BV100" i="6"/>
  <c r="CC100" i="6"/>
  <c r="BG244" i="6"/>
  <c r="BH28" i="6"/>
  <c r="BU461" i="6"/>
  <c r="BV173" i="6"/>
  <c r="BN173" i="6"/>
  <c r="BF533" i="6"/>
  <c r="CB99" i="6"/>
  <c r="BH27" i="6"/>
  <c r="BF170" i="6"/>
  <c r="BG532" i="6"/>
  <c r="CE533" i="6"/>
  <c r="BW458" i="6"/>
  <c r="CD458" i="6"/>
  <c r="BE386" i="6"/>
  <c r="CD388" i="6"/>
  <c r="BE100" i="6"/>
  <c r="BP100" i="6" s="1"/>
  <c r="BY173" i="6"/>
  <c r="BG98" i="6"/>
  <c r="BY100" i="6"/>
  <c r="BM245" i="6"/>
  <c r="BG170" i="6"/>
  <c r="BE244" i="6"/>
  <c r="CD317" i="6"/>
  <c r="BY170" i="5"/>
  <c r="BI238" i="5"/>
  <c r="BL238" i="5"/>
  <c r="BX34" i="5"/>
  <c r="BW34" i="5"/>
  <c r="CD204" i="5"/>
  <c r="BN204" i="5"/>
  <c r="BW102" i="5"/>
  <c r="BH238" i="5"/>
  <c r="BH102" i="5"/>
  <c r="BL34" i="5"/>
  <c r="BO136" i="5"/>
  <c r="BN272" i="5"/>
  <c r="BL136" i="5"/>
  <c r="BI204" i="5"/>
  <c r="CA136" i="5"/>
  <c r="BW272" i="5"/>
  <c r="BG204" i="5"/>
  <c r="BK238" i="5"/>
  <c r="BO272" i="5"/>
  <c r="CC204" i="5"/>
  <c r="CC238" i="5"/>
  <c r="CB68" i="5"/>
  <c r="BO170" i="5"/>
  <c r="BI34" i="5"/>
  <c r="CC272" i="5"/>
  <c r="BE102" i="5"/>
  <c r="BK204" i="5"/>
  <c r="BG68" i="5"/>
  <c r="BT272" i="5"/>
  <c r="CC102" i="5"/>
  <c r="CA272" i="5"/>
  <c r="BI170" i="5"/>
  <c r="BF204" i="5"/>
  <c r="BJ238" i="5"/>
  <c r="CD170" i="5"/>
  <c r="BZ204" i="5"/>
  <c r="CC170" i="5"/>
  <c r="BE136" i="5"/>
  <c r="BT68" i="5"/>
  <c r="CC34" i="5"/>
  <c r="BE34" i="5"/>
  <c r="BM136" i="5"/>
  <c r="BK170" i="5"/>
  <c r="BH34" i="5"/>
  <c r="CB102" i="5"/>
  <c r="BY34" i="5"/>
  <c r="BL102" i="5"/>
  <c r="BO34" i="5"/>
  <c r="BF238" i="5"/>
  <c r="BM238" i="5"/>
  <c r="BV136" i="5"/>
  <c r="BG102" i="5"/>
  <c r="BJ68" i="5"/>
  <c r="BL68" i="5"/>
  <c r="BJ34" i="5"/>
  <c r="BY238" i="5"/>
  <c r="BU204" i="5"/>
  <c r="CD68" i="5"/>
  <c r="BK136" i="5"/>
  <c r="BN68" i="5"/>
  <c r="BV238" i="5"/>
  <c r="CA170" i="5"/>
  <c r="BF136" i="5"/>
  <c r="CA68" i="5"/>
  <c r="BH272" i="5"/>
  <c r="CB136" i="5"/>
  <c r="CD136" i="5"/>
  <c r="BZ68" i="5"/>
  <c r="BO68" i="5"/>
  <c r="BV102" i="5"/>
  <c r="BF34" i="5"/>
  <c r="BM170" i="5"/>
  <c r="BN136" i="5"/>
  <c r="BY68" i="5"/>
  <c r="BT34" i="5"/>
  <c r="BM102" i="5"/>
  <c r="BU272" i="5"/>
  <c r="BT136" i="5"/>
  <c r="CD102" i="5"/>
  <c r="BN102" i="5"/>
  <c r="BE238" i="5"/>
  <c r="BO204" i="5"/>
  <c r="BL204" i="5"/>
  <c r="BK68" i="5"/>
  <c r="BG34" i="5"/>
  <c r="BG272" i="5"/>
  <c r="CB238" i="5"/>
  <c r="BF102" i="5"/>
  <c r="BX170" i="5"/>
  <c r="BZ238" i="5"/>
  <c r="BK102" i="5"/>
  <c r="BX102" i="5"/>
  <c r="BN170" i="5"/>
  <c r="CB34" i="5"/>
  <c r="BH204" i="5"/>
  <c r="BZ136" i="5"/>
  <c r="BV170" i="5"/>
  <c r="BM68" i="5"/>
  <c r="BX238" i="5"/>
  <c r="BI102" i="5"/>
  <c r="BG136" i="5"/>
  <c r="BF272" i="5"/>
  <c r="BZ272" i="5"/>
  <c r="BH170" i="5"/>
  <c r="CA204" i="5"/>
  <c r="BU102" i="5"/>
  <c r="BN34" i="5"/>
  <c r="BL272" i="5"/>
  <c r="BY272" i="5"/>
  <c r="BJ136" i="5"/>
  <c r="BJ102" i="5"/>
  <c r="CB272" i="5"/>
  <c r="BT204" i="5"/>
  <c r="CC68" i="5"/>
  <c r="CA34" i="5"/>
  <c r="BW136" i="5"/>
  <c r="BO238" i="5"/>
  <c r="CB170" i="5"/>
  <c r="BU170" i="5"/>
  <c r="BH136" i="5"/>
  <c r="BW170" i="5"/>
  <c r="BE204" i="5"/>
  <c r="BZ170" i="5"/>
  <c r="BF170" i="5"/>
  <c r="BJ170" i="5"/>
  <c r="BK272" i="5"/>
  <c r="BV272" i="5"/>
  <c r="BY204" i="5"/>
  <c r="CD34" i="5"/>
  <c r="BL170" i="5"/>
  <c r="BU238" i="5"/>
  <c r="BW68" i="5"/>
  <c r="BE170" i="5"/>
  <c r="BJ204" i="5"/>
  <c r="BW204" i="5"/>
  <c r="BY136" i="5"/>
  <c r="BM204" i="5"/>
  <c r="BV68" i="5"/>
  <c r="BV34" i="5"/>
  <c r="CC136" i="5"/>
  <c r="CA238" i="5"/>
  <c r="BJ272" i="5"/>
  <c r="BH68" i="5"/>
  <c r="CA102" i="5"/>
  <c r="BO102" i="5"/>
  <c r="BX68" i="5"/>
  <c r="BE68" i="5"/>
  <c r="BE272" i="5"/>
  <c r="BK34" i="5"/>
  <c r="BZ102" i="5"/>
  <c r="BX204" i="5"/>
  <c r="BI272" i="5"/>
  <c r="BU68" i="5"/>
  <c r="BT170" i="5"/>
  <c r="BY102" i="5"/>
  <c r="CD272" i="5"/>
  <c r="BZ34" i="5"/>
  <c r="CD238" i="5"/>
  <c r="BM34" i="5"/>
  <c r="BT238" i="5"/>
  <c r="BG170" i="5"/>
  <c r="BW238" i="5"/>
  <c r="BI68" i="5"/>
  <c r="BV204" i="5"/>
  <c r="BI136" i="5"/>
  <c r="BX136" i="5"/>
  <c r="CB204" i="5"/>
  <c r="BX272" i="5"/>
  <c r="BT102" i="5"/>
  <c r="BG238" i="5"/>
  <c r="BU136" i="5"/>
  <c r="BU34" i="5"/>
  <c r="BM272" i="5"/>
  <c r="BN238" i="5"/>
  <c r="BF68" i="5"/>
  <c r="BT273" i="5"/>
  <c r="BU35" i="5"/>
  <c r="BU205" i="5"/>
  <c r="BF273" i="5"/>
  <c r="BM239" i="5"/>
  <c r="BF205" i="5"/>
  <c r="CC239" i="5"/>
  <c r="CC137" i="5"/>
  <c r="BV69" i="5"/>
  <c r="CB35" i="5"/>
  <c r="BM35" i="5"/>
  <c r="BX171" i="5"/>
  <c r="BM171" i="5"/>
  <c r="BW35" i="5"/>
  <c r="BI69" i="5"/>
  <c r="BL205" i="5"/>
  <c r="BX69" i="5"/>
  <c r="BO205" i="5"/>
  <c r="CB137" i="5"/>
  <c r="BN69" i="5"/>
  <c r="BL69" i="5"/>
  <c r="BN103" i="5"/>
  <c r="BW103" i="5"/>
  <c r="BU171" i="5"/>
  <c r="BZ205" i="5"/>
  <c r="BY69" i="5"/>
  <c r="BX103" i="5"/>
  <c r="BU239" i="5"/>
  <c r="CB171" i="5"/>
  <c r="BT35" i="5"/>
  <c r="BJ35" i="5"/>
  <c r="BW205" i="5"/>
  <c r="BU137" i="5"/>
  <c r="BG239" i="5"/>
  <c r="BZ69" i="5"/>
  <c r="BN171" i="5"/>
  <c r="CA137" i="5"/>
  <c r="CB69" i="5"/>
  <c r="BY35" i="5"/>
  <c r="CA273" i="5"/>
  <c r="BF69" i="5"/>
  <c r="BJ69" i="5"/>
  <c r="BK171" i="5"/>
  <c r="BW239" i="5"/>
  <c r="BE273" i="5"/>
  <c r="BW273" i="5"/>
  <c r="BH69" i="5"/>
  <c r="BM69" i="5"/>
  <c r="CC69" i="5"/>
  <c r="BH239" i="5"/>
  <c r="BV239" i="5"/>
  <c r="BH273" i="5"/>
  <c r="CC273" i="5"/>
  <c r="BN239" i="5"/>
  <c r="BG205" i="5"/>
  <c r="BH171" i="5"/>
  <c r="BZ137" i="5"/>
  <c r="BU273" i="5"/>
  <c r="BJ273" i="5"/>
  <c r="BG273" i="5"/>
  <c r="BF239" i="5"/>
  <c r="BY103" i="5"/>
  <c r="BH103" i="5"/>
  <c r="BG171" i="5"/>
  <c r="BH35" i="5"/>
  <c r="BZ171" i="5"/>
  <c r="BK137" i="5"/>
  <c r="BG137" i="5"/>
  <c r="BO35" i="5"/>
  <c r="BT171" i="5"/>
  <c r="BY239" i="5"/>
  <c r="BO137" i="5"/>
  <c r="BE35" i="5"/>
  <c r="BX239" i="5"/>
  <c r="BY273" i="5"/>
  <c r="BE69" i="5"/>
  <c r="BF171" i="5"/>
  <c r="BV205" i="5"/>
  <c r="CB205" i="5"/>
  <c r="BZ239" i="5"/>
  <c r="BN35" i="5"/>
  <c r="CA205" i="5"/>
  <c r="BK273" i="5"/>
  <c r="BK35" i="5"/>
  <c r="CD171" i="5"/>
  <c r="BM205" i="5"/>
  <c r="CB239" i="5"/>
  <c r="BV103" i="5"/>
  <c r="BO239" i="5"/>
  <c r="BZ103" i="5"/>
  <c r="CD273" i="5"/>
  <c r="BZ35" i="5"/>
  <c r="CD239" i="5"/>
  <c r="BM137" i="5"/>
  <c r="BN137" i="5"/>
  <c r="BK103" i="5"/>
  <c r="BI35" i="5"/>
  <c r="CC103" i="5"/>
  <c r="CA35" i="5"/>
  <c r="BL239" i="5"/>
  <c r="BV273" i="5"/>
  <c r="CC205" i="5"/>
  <c r="CA239" i="5"/>
  <c r="BF103" i="5"/>
  <c r="BX205" i="5"/>
  <c r="BJ239" i="5"/>
  <c r="BT239" i="5"/>
  <c r="BH205" i="5"/>
  <c r="BI171" i="5"/>
  <c r="BJ137" i="5"/>
  <c r="CB103" i="5"/>
  <c r="BY137" i="5"/>
  <c r="BK205" i="5"/>
  <c r="BI205" i="5"/>
  <c r="BE205" i="5"/>
  <c r="BN273" i="5"/>
  <c r="CA103" i="5"/>
  <c r="BE103" i="5"/>
  <c r="BG35" i="5"/>
  <c r="BT205" i="5"/>
  <c r="BJ171" i="5"/>
  <c r="BL103" i="5"/>
  <c r="CD35" i="5"/>
  <c r="BI137" i="5"/>
  <c r="BF137" i="5"/>
  <c r="BL171" i="5"/>
  <c r="BF35" i="5"/>
  <c r="BZ273" i="5"/>
  <c r="BL137" i="5"/>
  <c r="BM103" i="5"/>
  <c r="CC35" i="5"/>
  <c r="BG69" i="5"/>
  <c r="BO103" i="5"/>
  <c r="BG103" i="5"/>
  <c r="BV35" i="5"/>
  <c r="CD103" i="5"/>
  <c r="BT137" i="5"/>
  <c r="BO69" i="5"/>
  <c r="CB273" i="5"/>
  <c r="CD205" i="5"/>
  <c r="BE239" i="5"/>
  <c r="BL35" i="5"/>
  <c r="BJ103" i="5"/>
  <c r="BT69" i="5"/>
  <c r="BT103" i="5"/>
  <c r="BY205" i="5"/>
  <c r="BU103" i="5"/>
  <c r="BU69" i="5"/>
  <c r="BO171" i="5"/>
  <c r="BO273" i="5"/>
  <c r="BI103" i="5"/>
  <c r="BV171" i="5"/>
  <c r="CC171" i="5"/>
  <c r="BW171" i="5"/>
  <c r="BW69" i="5"/>
  <c r="BI273" i="5"/>
  <c r="BE137" i="5"/>
  <c r="BM273" i="5"/>
  <c r="CA171" i="5"/>
  <c r="BV137" i="5"/>
  <c r="BW137" i="5"/>
  <c r="CD137" i="5"/>
  <c r="BL273" i="5"/>
  <c r="BJ205" i="5"/>
  <c r="BK69" i="5"/>
  <c r="BX35" i="5"/>
  <c r="CD69" i="5"/>
  <c r="BY171" i="5"/>
  <c r="BX137" i="5"/>
  <c r="CA69" i="5"/>
  <c r="BX273" i="5"/>
  <c r="BE171" i="5"/>
  <c r="BH137" i="5"/>
  <c r="BN205" i="5"/>
  <c r="BK239" i="5"/>
  <c r="BI239" i="5"/>
  <c r="Q21" i="3"/>
  <c r="Q30" i="3" s="1"/>
  <c r="Q17" i="3"/>
  <c r="CD128" i="5"/>
  <c r="BT230" i="5"/>
  <c r="BE94" i="5"/>
  <c r="BF60" i="5"/>
  <c r="BG26" i="5"/>
  <c r="BW26" i="5"/>
  <c r="BH162" i="5"/>
  <c r="BF162" i="5"/>
  <c r="BG264" i="5"/>
  <c r="CB60" i="5"/>
  <c r="CD26" i="5"/>
  <c r="BJ94" i="5"/>
  <c r="BL196" i="5"/>
  <c r="BJ162" i="5"/>
  <c r="BT94" i="5"/>
  <c r="CC264" i="5"/>
  <c r="BG60" i="5"/>
  <c r="CA264" i="5"/>
  <c r="CD230" i="5"/>
  <c r="BW128" i="5"/>
  <c r="BF94" i="5"/>
  <c r="BK128" i="5"/>
  <c r="BG196" i="5"/>
  <c r="BO230" i="5"/>
  <c r="BL94" i="5"/>
  <c r="BJ26" i="5"/>
  <c r="CA26" i="5"/>
  <c r="BF128" i="5"/>
  <c r="BW264" i="5"/>
  <c r="BV60" i="5"/>
  <c r="BY162" i="5"/>
  <c r="CB264" i="5"/>
  <c r="CC196" i="5"/>
  <c r="BX196" i="5"/>
  <c r="BI230" i="5"/>
  <c r="BK60" i="5"/>
  <c r="BI60" i="5"/>
  <c r="BG94" i="5"/>
  <c r="BH128" i="5"/>
  <c r="BY94" i="5"/>
  <c r="BY264" i="5"/>
  <c r="BE230" i="5"/>
  <c r="BL26" i="5"/>
  <c r="CB162" i="5"/>
  <c r="BY60" i="5"/>
  <c r="BG230" i="5"/>
  <c r="BE60" i="5"/>
  <c r="CD162" i="5"/>
  <c r="BJ60" i="5"/>
  <c r="BY26" i="5"/>
  <c r="BZ230" i="5"/>
  <c r="BW94" i="5"/>
  <c r="BJ230" i="5"/>
  <c r="BM94" i="5"/>
  <c r="BX26" i="5"/>
  <c r="BU26" i="5"/>
  <c r="BJ196" i="5"/>
  <c r="BZ94" i="5"/>
  <c r="BZ162" i="5"/>
  <c r="CB196" i="5"/>
  <c r="BT196" i="5"/>
  <c r="CA94" i="5"/>
  <c r="CB26" i="5"/>
  <c r="BW230" i="5"/>
  <c r="BI94" i="5"/>
  <c r="BK264" i="5"/>
  <c r="BN264" i="5"/>
  <c r="BL162" i="5"/>
  <c r="CC230" i="5"/>
  <c r="BV230" i="5"/>
  <c r="BT162" i="5"/>
  <c r="BX128" i="5"/>
  <c r="BZ60" i="5"/>
  <c r="BJ264" i="5"/>
  <c r="BO26" i="5"/>
  <c r="BN162" i="5"/>
  <c r="CA196" i="5"/>
  <c r="BU128" i="5"/>
  <c r="BM264" i="5"/>
  <c r="BV196" i="5"/>
  <c r="CA128" i="5"/>
  <c r="CD60" i="5"/>
  <c r="BM60" i="5"/>
  <c r="BM26" i="5"/>
  <c r="BN94" i="5"/>
  <c r="BZ196" i="5"/>
  <c r="BO128" i="5"/>
  <c r="BM128" i="5"/>
  <c r="BF264" i="5"/>
  <c r="BH60" i="5"/>
  <c r="BG128" i="5"/>
  <c r="BE128" i="5"/>
  <c r="BI264" i="5"/>
  <c r="BM230" i="5"/>
  <c r="CD196" i="5"/>
  <c r="BO94" i="5"/>
  <c r="BE196" i="5"/>
  <c r="BI26" i="5"/>
  <c r="BF26" i="5"/>
  <c r="BN26" i="5"/>
  <c r="BX162" i="5"/>
  <c r="BW196" i="5"/>
  <c r="BV162" i="5"/>
  <c r="BT60" i="5"/>
  <c r="BM196" i="5"/>
  <c r="BU264" i="5"/>
  <c r="CC94" i="5"/>
  <c r="BU162" i="5"/>
  <c r="BN128" i="5"/>
  <c r="CC128" i="5"/>
  <c r="BL128" i="5"/>
  <c r="BO60" i="5"/>
  <c r="BK94" i="5"/>
  <c r="BX264" i="5"/>
  <c r="BH230" i="5"/>
  <c r="CA162" i="5"/>
  <c r="CD94" i="5"/>
  <c r="BO264" i="5"/>
  <c r="BK26" i="5"/>
  <c r="BY230" i="5"/>
  <c r="BX94" i="5"/>
  <c r="BE162" i="5"/>
  <c r="BH26" i="5"/>
  <c r="BH264" i="5"/>
  <c r="CC162" i="5"/>
  <c r="CA60" i="5"/>
  <c r="BJ128" i="5"/>
  <c r="BO162" i="5"/>
  <c r="BU94" i="5"/>
  <c r="BF196" i="5"/>
  <c r="CC60" i="5"/>
  <c r="BL230" i="5"/>
  <c r="BW60" i="5"/>
  <c r="BV128" i="5"/>
  <c r="BI128" i="5"/>
  <c r="BN196" i="5"/>
  <c r="BU230" i="5"/>
  <c r="BE264" i="5"/>
  <c r="BE26" i="5"/>
  <c r="BU196" i="5"/>
  <c r="BG162" i="5"/>
  <c r="BO196" i="5"/>
  <c r="BI196" i="5"/>
  <c r="BZ264" i="5"/>
  <c r="BK230" i="5"/>
  <c r="BT128" i="5"/>
  <c r="BV94" i="5"/>
  <c r="CB230" i="5"/>
  <c r="BZ26" i="5"/>
  <c r="BK196" i="5"/>
  <c r="BM162" i="5"/>
  <c r="BH94" i="5"/>
  <c r="BX60" i="5"/>
  <c r="BT26" i="5"/>
  <c r="BL264" i="5"/>
  <c r="BF230" i="5"/>
  <c r="BZ128" i="5"/>
  <c r="BK162" i="5"/>
  <c r="BH196" i="5"/>
  <c r="CC26" i="5"/>
  <c r="BV264" i="5"/>
  <c r="BW162" i="5"/>
  <c r="CB128" i="5"/>
  <c r="CD264" i="5"/>
  <c r="BI162" i="5"/>
  <c r="BX230" i="5"/>
  <c r="BU60" i="5"/>
  <c r="BV26" i="5"/>
  <c r="CA230" i="5"/>
  <c r="BL60" i="5"/>
  <c r="CB94" i="5"/>
  <c r="BN60" i="5"/>
  <c r="BT264" i="5"/>
  <c r="BY196" i="5"/>
  <c r="BN230" i="5"/>
  <c r="BY128" i="5"/>
  <c r="BW265" i="5"/>
  <c r="BX197" i="5"/>
  <c r="BT197" i="5"/>
  <c r="BY95" i="5"/>
  <c r="BW129" i="5"/>
  <c r="CD265" i="5"/>
  <c r="CD197" i="5"/>
  <c r="BO61" i="5"/>
  <c r="CB27" i="5"/>
  <c r="BG197" i="5"/>
  <c r="BI27" i="5"/>
  <c r="CB129" i="5"/>
  <c r="BO27" i="5"/>
  <c r="BG129" i="5"/>
  <c r="BH129" i="5"/>
  <c r="BU95" i="5"/>
  <c r="BN265" i="5"/>
  <c r="BU231" i="5"/>
  <c r="BJ231" i="5"/>
  <c r="BK231" i="5"/>
  <c r="BF197" i="5"/>
  <c r="BZ231" i="5"/>
  <c r="BJ197" i="5"/>
  <c r="BZ163" i="5"/>
  <c r="BN163" i="5"/>
  <c r="BK163" i="5"/>
  <c r="BK61" i="5"/>
  <c r="BF95" i="5"/>
  <c r="CD61" i="5"/>
  <c r="BL27" i="5"/>
  <c r="CB265" i="5"/>
  <c r="BO231" i="5"/>
  <c r="BL95" i="5"/>
  <c r="BV95" i="5"/>
  <c r="BT95" i="5"/>
  <c r="CA231" i="5"/>
  <c r="BM197" i="5"/>
  <c r="CA265" i="5"/>
  <c r="BO95" i="5"/>
  <c r="BX27" i="5"/>
  <c r="BK27" i="5"/>
  <c r="BX231" i="5"/>
  <c r="BY129" i="5"/>
  <c r="CA129" i="5"/>
  <c r="BJ95" i="5"/>
  <c r="BF231" i="5"/>
  <c r="CA163" i="5"/>
  <c r="BE27" i="5"/>
  <c r="BY231" i="5"/>
  <c r="BX163" i="5"/>
  <c r="BZ129" i="5"/>
  <c r="CA61" i="5"/>
  <c r="BX95" i="5"/>
  <c r="CC265" i="5"/>
  <c r="CD129" i="5"/>
  <c r="BU197" i="5"/>
  <c r="BK265" i="5"/>
  <c r="BI163" i="5"/>
  <c r="BT265" i="5"/>
  <c r="BU61" i="5"/>
  <c r="BK129" i="5"/>
  <c r="BJ27" i="5"/>
  <c r="BW27" i="5"/>
  <c r="BM265" i="5"/>
  <c r="CC129" i="5"/>
  <c r="BW61" i="5"/>
  <c r="CC95" i="5"/>
  <c r="BY197" i="5"/>
  <c r="BN27" i="5"/>
  <c r="BL197" i="5"/>
  <c r="BI197" i="5"/>
  <c r="CD231" i="5"/>
  <c r="BL265" i="5"/>
  <c r="BL163" i="5"/>
  <c r="BU129" i="5"/>
  <c r="BV163" i="5"/>
  <c r="BN197" i="5"/>
  <c r="BJ129" i="5"/>
  <c r="BH61" i="5"/>
  <c r="BN61" i="5"/>
  <c r="BF27" i="5"/>
  <c r="BZ265" i="5"/>
  <c r="CB231" i="5"/>
  <c r="BT163" i="5"/>
  <c r="BE129" i="5"/>
  <c r="BJ265" i="5"/>
  <c r="BZ197" i="5"/>
  <c r="BL129" i="5"/>
  <c r="BX61" i="5"/>
  <c r="CC231" i="5"/>
  <c r="CB163" i="5"/>
  <c r="BU163" i="5"/>
  <c r="CA95" i="5"/>
  <c r="BE61" i="5"/>
  <c r="BT27" i="5"/>
  <c r="BI129" i="5"/>
  <c r="CA197" i="5"/>
  <c r="BX129" i="5"/>
  <c r="BZ95" i="5"/>
  <c r="BV27" i="5"/>
  <c r="BZ61" i="5"/>
  <c r="CC27" i="5"/>
  <c r="BW95" i="5"/>
  <c r="CB95" i="5"/>
  <c r="BG231" i="5"/>
  <c r="BG95" i="5"/>
  <c r="BT231" i="5"/>
  <c r="BG265" i="5"/>
  <c r="BK95" i="5"/>
  <c r="CC61" i="5"/>
  <c r="CC163" i="5"/>
  <c r="BY265" i="5"/>
  <c r="CB61" i="5"/>
  <c r="BO265" i="5"/>
  <c r="BU27" i="5"/>
  <c r="BE265" i="5"/>
  <c r="BT61" i="5"/>
  <c r="CD27" i="5"/>
  <c r="BH197" i="5"/>
  <c r="BL61" i="5"/>
  <c r="BE231" i="5"/>
  <c r="BO197" i="5"/>
  <c r="BI61" i="5"/>
  <c r="CC197" i="5"/>
  <c r="BW231" i="5"/>
  <c r="BI231" i="5"/>
  <c r="BW163" i="5"/>
  <c r="BW197" i="5"/>
  <c r="BJ163" i="5"/>
  <c r="BH163" i="5"/>
  <c r="BE163" i="5"/>
  <c r="BV61" i="5"/>
  <c r="BX265" i="5"/>
  <c r="BV265" i="5"/>
  <c r="BK197" i="5"/>
  <c r="BH231" i="5"/>
  <c r="BY163" i="5"/>
  <c r="BH95" i="5"/>
  <c r="BN95" i="5"/>
  <c r="BG27" i="5"/>
  <c r="BY27" i="5"/>
  <c r="BV231" i="5"/>
  <c r="BM163" i="5"/>
  <c r="BY61" i="5"/>
  <c r="CD95" i="5"/>
  <c r="BM61" i="5"/>
  <c r="BG163" i="5"/>
  <c r="BM129" i="5"/>
  <c r="BM27" i="5"/>
  <c r="CB197" i="5"/>
  <c r="BV197" i="5"/>
  <c r="BO129" i="5"/>
  <c r="CA27" i="5"/>
  <c r="BL231" i="5"/>
  <c r="BU265" i="5"/>
  <c r="BM95" i="5"/>
  <c r="BJ61" i="5"/>
  <c r="BH265" i="5"/>
  <c r="CD163" i="5"/>
  <c r="BN231" i="5"/>
  <c r="BE95" i="5"/>
  <c r="BN129" i="5"/>
  <c r="BF265" i="5"/>
  <c r="BI95" i="5"/>
  <c r="BM231" i="5"/>
  <c r="BF163" i="5"/>
  <c r="BE197" i="5"/>
  <c r="BT129" i="5"/>
  <c r="BV129" i="5"/>
  <c r="BG61" i="5"/>
  <c r="BF61" i="5"/>
  <c r="BO163" i="5"/>
  <c r="BZ27" i="5"/>
  <c r="BF129" i="5"/>
  <c r="BH27" i="5"/>
  <c r="BI265" i="5"/>
  <c r="P17" i="3"/>
  <c r="P31" i="3" s="1"/>
  <c r="P32" i="3" s="1"/>
  <c r="P34" i="3" s="1"/>
  <c r="S21" i="3"/>
  <c r="S30" i="3" s="1"/>
  <c r="S17" i="3"/>
  <c r="BT46" i="5"/>
  <c r="CB250" i="5"/>
  <c r="BL12" i="5"/>
  <c r="CA182" i="5"/>
  <c r="BZ114" i="5"/>
  <c r="BF216" i="5"/>
  <c r="BO250" i="5"/>
  <c r="BL250" i="5"/>
  <c r="BH148" i="5"/>
  <c r="BM12" i="5"/>
  <c r="BF12" i="5"/>
  <c r="CB148" i="5"/>
  <c r="BI46" i="5"/>
  <c r="BM148" i="5"/>
  <c r="BU250" i="5"/>
  <c r="BV12" i="5"/>
  <c r="BT216" i="5"/>
  <c r="CA250" i="5"/>
  <c r="BU148" i="5"/>
  <c r="CB216" i="5"/>
  <c r="BZ216" i="5"/>
  <c r="BG216" i="5"/>
  <c r="BF114" i="5"/>
  <c r="BN46" i="5"/>
  <c r="BW250" i="5"/>
  <c r="BL216" i="5"/>
  <c r="CD46" i="5"/>
  <c r="BX80" i="5"/>
  <c r="BH12" i="5"/>
  <c r="BW216" i="5"/>
  <c r="BI250" i="5"/>
  <c r="CD182" i="5"/>
  <c r="CB182" i="5"/>
  <c r="BV46" i="5"/>
  <c r="CA216" i="5"/>
  <c r="BY250" i="5"/>
  <c r="BH114" i="5"/>
  <c r="BK80" i="5"/>
  <c r="BJ12" i="5"/>
  <c r="BU216" i="5"/>
  <c r="BN182" i="5"/>
  <c r="BY114" i="5"/>
  <c r="BH46" i="5"/>
  <c r="BU182" i="5"/>
  <c r="BV216" i="5"/>
  <c r="CA114" i="5"/>
  <c r="BW46" i="5"/>
  <c r="BK114" i="5"/>
  <c r="CA46" i="5"/>
  <c r="BT114" i="5"/>
  <c r="BE114" i="5"/>
  <c r="BH80" i="5"/>
  <c r="BY80" i="5"/>
  <c r="BE182" i="5"/>
  <c r="BM182" i="5"/>
  <c r="BX182" i="5"/>
  <c r="CA80" i="5"/>
  <c r="CD12" i="5"/>
  <c r="BM80" i="5"/>
  <c r="BU12" i="5"/>
  <c r="BZ46" i="5"/>
  <c r="BJ80" i="5"/>
  <c r="BK46" i="5"/>
  <c r="BK182" i="5"/>
  <c r="CD148" i="5"/>
  <c r="BW182" i="5"/>
  <c r="BZ148" i="5"/>
  <c r="BJ250" i="5"/>
  <c r="BO46" i="5"/>
  <c r="CA12" i="5"/>
  <c r="BM46" i="5"/>
  <c r="BE148" i="5"/>
  <c r="BV250" i="5"/>
  <c r="BW148" i="5"/>
  <c r="BY216" i="5"/>
  <c r="BF80" i="5"/>
  <c r="BI216" i="5"/>
  <c r="CC250" i="5"/>
  <c r="BV148" i="5"/>
  <c r="BX114" i="5"/>
  <c r="BU114" i="5"/>
  <c r="BO148" i="5"/>
  <c r="BE12" i="5"/>
  <c r="BE250" i="5"/>
  <c r="BJ216" i="5"/>
  <c r="CC114" i="5"/>
  <c r="BE216" i="5"/>
  <c r="BH250" i="5"/>
  <c r="CD114" i="5"/>
  <c r="BY12" i="5"/>
  <c r="BG80" i="5"/>
  <c r="BV80" i="5"/>
  <c r="BL182" i="5"/>
  <c r="BT250" i="5"/>
  <c r="BG182" i="5"/>
  <c r="BU46" i="5"/>
  <c r="BG250" i="5"/>
  <c r="BJ46" i="5"/>
  <c r="BF182" i="5"/>
  <c r="BX12" i="5"/>
  <c r="CB114" i="5"/>
  <c r="BK148" i="5"/>
  <c r="BT182" i="5"/>
  <c r="BO182" i="5"/>
  <c r="BN216" i="5"/>
  <c r="BN148" i="5"/>
  <c r="BI182" i="5"/>
  <c r="BI148" i="5"/>
  <c r="BW114" i="5"/>
  <c r="CD250" i="5"/>
  <c r="BE46" i="5"/>
  <c r="CB80" i="5"/>
  <c r="CB12" i="5"/>
  <c r="BG148" i="5"/>
  <c r="BM216" i="5"/>
  <c r="BZ80" i="5"/>
  <c r="BM114" i="5"/>
  <c r="BM250" i="5"/>
  <c r="BT80" i="5"/>
  <c r="BF250" i="5"/>
  <c r="BO114" i="5"/>
  <c r="BO80" i="5"/>
  <c r="BT148" i="5"/>
  <c r="BH216" i="5"/>
  <c r="BJ182" i="5"/>
  <c r="BN114" i="5"/>
  <c r="BY182" i="5"/>
  <c r="BU80" i="5"/>
  <c r="BI80" i="5"/>
  <c r="BW80" i="5"/>
  <c r="CA148" i="5"/>
  <c r="BZ182" i="5"/>
  <c r="BL46" i="5"/>
  <c r="BG46" i="5"/>
  <c r="CD80" i="5"/>
  <c r="BY148" i="5"/>
  <c r="BK12" i="5"/>
  <c r="CC80" i="5"/>
  <c r="CC216" i="5"/>
  <c r="BN250" i="5"/>
  <c r="BF148" i="5"/>
  <c r="BV182" i="5"/>
  <c r="CC182" i="5"/>
  <c r="BG114" i="5"/>
  <c r="BL148" i="5"/>
  <c r="BX148" i="5"/>
  <c r="BF46" i="5"/>
  <c r="BI12" i="5"/>
  <c r="BX46" i="5"/>
  <c r="BI114" i="5"/>
  <c r="BE80" i="5"/>
  <c r="BK250" i="5"/>
  <c r="BZ12" i="5"/>
  <c r="BO216" i="5"/>
  <c r="BH182" i="5"/>
  <c r="BJ148" i="5"/>
  <c r="BL114" i="5"/>
  <c r="BJ114" i="5"/>
  <c r="CC148" i="5"/>
  <c r="CC46" i="5"/>
  <c r="BG12" i="5"/>
  <c r="BK216" i="5"/>
  <c r="BN80" i="5"/>
  <c r="CB46" i="5"/>
  <c r="BX250" i="5"/>
  <c r="BV114" i="5"/>
  <c r="CD216" i="5"/>
  <c r="BZ250" i="5"/>
  <c r="BO12" i="5"/>
  <c r="BX216" i="5"/>
  <c r="BW12" i="5"/>
  <c r="CC12" i="5"/>
  <c r="BN12" i="5"/>
  <c r="BL80" i="5"/>
  <c r="BY46" i="5"/>
  <c r="BT12" i="5"/>
  <c r="BV251" i="5"/>
  <c r="BW13" i="5"/>
  <c r="BW81" i="5"/>
  <c r="BV81" i="5"/>
  <c r="BX47" i="5"/>
  <c r="CA251" i="5"/>
  <c r="BV217" i="5"/>
  <c r="BE81" i="5"/>
  <c r="CD251" i="5"/>
  <c r="BY149" i="5"/>
  <c r="BO47" i="5"/>
  <c r="BI81" i="5"/>
  <c r="BU149" i="5"/>
  <c r="BO217" i="5"/>
  <c r="BM251" i="5"/>
  <c r="BT217" i="5"/>
  <c r="BI183" i="5"/>
  <c r="BJ149" i="5"/>
  <c r="BY217" i="5"/>
  <c r="BG183" i="5"/>
  <c r="CD217" i="5"/>
  <c r="BL183" i="5"/>
  <c r="BH217" i="5"/>
  <c r="BT183" i="5"/>
  <c r="BK149" i="5"/>
  <c r="BW183" i="5"/>
  <c r="CA47" i="5"/>
  <c r="BU13" i="5"/>
  <c r="BL149" i="5"/>
  <c r="BX13" i="5"/>
  <c r="BT115" i="5"/>
  <c r="CB13" i="5"/>
  <c r="CB81" i="5"/>
  <c r="BT47" i="5"/>
  <c r="BM149" i="5"/>
  <c r="CD81" i="5"/>
  <c r="BU217" i="5"/>
  <c r="BN217" i="5"/>
  <c r="CC13" i="5"/>
  <c r="BX183" i="5"/>
  <c r="CB217" i="5"/>
  <c r="BZ149" i="5"/>
  <c r="CC183" i="5"/>
  <c r="BK183" i="5"/>
  <c r="BO251" i="5"/>
  <c r="CC115" i="5"/>
  <c r="CC149" i="5"/>
  <c r="BV115" i="5"/>
  <c r="BX81" i="5"/>
  <c r="BG149" i="5"/>
  <c r="BO183" i="5"/>
  <c r="BI251" i="5"/>
  <c r="BV149" i="5"/>
  <c r="BU47" i="5"/>
  <c r="BW115" i="5"/>
  <c r="BU81" i="5"/>
  <c r="BX251" i="5"/>
  <c r="BJ115" i="5"/>
  <c r="BF115" i="5"/>
  <c r="BM81" i="5"/>
  <c r="BX217" i="5"/>
  <c r="BJ251" i="5"/>
  <c r="BZ47" i="5"/>
  <c r="BY47" i="5"/>
  <c r="BK251" i="5"/>
  <c r="CA183" i="5"/>
  <c r="BV183" i="5"/>
  <c r="BG47" i="5"/>
  <c r="BZ81" i="5"/>
  <c r="BV47" i="5"/>
  <c r="BK81" i="5"/>
  <c r="BM47" i="5"/>
  <c r="CC47" i="5"/>
  <c r="BE115" i="5"/>
  <c r="BT251" i="5"/>
  <c r="BG217" i="5"/>
  <c r="CB115" i="5"/>
  <c r="BJ183" i="5"/>
  <c r="BL115" i="5"/>
  <c r="BF149" i="5"/>
  <c r="BO149" i="5"/>
  <c r="BH251" i="5"/>
  <c r="BU251" i="5"/>
  <c r="BM115" i="5"/>
  <c r="BN81" i="5"/>
  <c r="BZ115" i="5"/>
  <c r="CA81" i="5"/>
  <c r="BF81" i="5"/>
  <c r="BJ81" i="5"/>
  <c r="BW217" i="5"/>
  <c r="BO81" i="5"/>
  <c r="CC251" i="5"/>
  <c r="CD47" i="5"/>
  <c r="BZ251" i="5"/>
  <c r="BN47" i="5"/>
  <c r="BG251" i="5"/>
  <c r="BF47" i="5"/>
  <c r="CC217" i="5"/>
  <c r="BJ47" i="5"/>
  <c r="CA217" i="5"/>
  <c r="BF183" i="5"/>
  <c r="CA115" i="5"/>
  <c r="CD149" i="5"/>
  <c r="BE183" i="5"/>
  <c r="BE149" i="5"/>
  <c r="BM183" i="5"/>
  <c r="BI47" i="5"/>
  <c r="BX115" i="5"/>
  <c r="CB251" i="5"/>
  <c r="BO115" i="5"/>
  <c r="BH115" i="5"/>
  <c r="BN149" i="5"/>
  <c r="CB47" i="5"/>
  <c r="BZ183" i="5"/>
  <c r="BL217" i="5"/>
  <c r="BT13" i="5"/>
  <c r="BL251" i="5"/>
  <c r="BE217" i="5"/>
  <c r="BZ13" i="5"/>
  <c r="BY115" i="5"/>
  <c r="CC81" i="5"/>
  <c r="BI217" i="5"/>
  <c r="CD13" i="5"/>
  <c r="CA13" i="5"/>
  <c r="CB183" i="5"/>
  <c r="BL81" i="5"/>
  <c r="BG81" i="5"/>
  <c r="CB149" i="5"/>
  <c r="BF217" i="5"/>
  <c r="BH183" i="5"/>
  <c r="BY251" i="5"/>
  <c r="BW251" i="5"/>
  <c r="BM217" i="5"/>
  <c r="BI115" i="5"/>
  <c r="BN183" i="5"/>
  <c r="BN251" i="5"/>
  <c r="BW149" i="5"/>
  <c r="BV13" i="5"/>
  <c r="BL47" i="5"/>
  <c r="CD115" i="5"/>
  <c r="BU183" i="5"/>
  <c r="BG115" i="5"/>
  <c r="BI149" i="5"/>
  <c r="BT81" i="5"/>
  <c r="BU115" i="5"/>
  <c r="CD183" i="5"/>
  <c r="BH47" i="5"/>
  <c r="BT149" i="5"/>
  <c r="BK115" i="5"/>
  <c r="BX149" i="5"/>
  <c r="BE251" i="5"/>
  <c r="BK47" i="5"/>
  <c r="BN115" i="5"/>
  <c r="BH149" i="5"/>
  <c r="BY183" i="5"/>
  <c r="BZ217" i="5"/>
  <c r="BF251" i="5"/>
  <c r="BJ217" i="5"/>
  <c r="BY81" i="5"/>
  <c r="BE47" i="5"/>
  <c r="CA149" i="5"/>
  <c r="BK217" i="5"/>
  <c r="BW47" i="5"/>
  <c r="BY13" i="5"/>
  <c r="BH81" i="5"/>
  <c r="BU190" i="5"/>
  <c r="CD20" i="5"/>
  <c r="CA156" i="5"/>
  <c r="BG156" i="5"/>
  <c r="BF156" i="5"/>
  <c r="BI88" i="5"/>
  <c r="CB88" i="5"/>
  <c r="BV122" i="5"/>
  <c r="BJ156" i="5"/>
  <c r="BV224" i="5"/>
  <c r="BV54" i="5"/>
  <c r="BF20" i="5"/>
  <c r="BN224" i="5"/>
  <c r="BF54" i="5"/>
  <c r="CB20" i="5"/>
  <c r="BW156" i="5"/>
  <c r="BE258" i="5"/>
  <c r="CA122" i="5"/>
  <c r="BI122" i="5"/>
  <c r="BH122" i="5"/>
  <c r="BK54" i="5"/>
  <c r="BJ258" i="5"/>
  <c r="BX88" i="5"/>
  <c r="BO122" i="5"/>
  <c r="CA54" i="5"/>
  <c r="BM190" i="5"/>
  <c r="BW258" i="5"/>
  <c r="BJ190" i="5"/>
  <c r="BE20" i="5"/>
  <c r="BO258" i="5"/>
  <c r="BY122" i="5"/>
  <c r="BG224" i="5"/>
  <c r="BY88" i="5"/>
  <c r="BK88" i="5"/>
  <c r="BJ88" i="5"/>
  <c r="BJ20" i="5"/>
  <c r="CD122" i="5"/>
  <c r="BU258" i="5"/>
  <c r="BE88" i="5"/>
  <c r="BJ224" i="5"/>
  <c r="BO156" i="5"/>
  <c r="BX156" i="5"/>
  <c r="BL156" i="5"/>
  <c r="BY54" i="5"/>
  <c r="BK20" i="5"/>
  <c r="BV156" i="5"/>
  <c r="CA190" i="5"/>
  <c r="BY224" i="5"/>
  <c r="BF224" i="5"/>
  <c r="CB122" i="5"/>
  <c r="BM224" i="5"/>
  <c r="BK224" i="5"/>
  <c r="CD156" i="5"/>
  <c r="BM156" i="5"/>
  <c r="BG54" i="5"/>
  <c r="BX54" i="5"/>
  <c r="BX122" i="5"/>
  <c r="BT258" i="5"/>
  <c r="BZ190" i="5"/>
  <c r="BO190" i="5"/>
  <c r="BU54" i="5"/>
  <c r="BK156" i="5"/>
  <c r="BI156" i="5"/>
  <c r="BE122" i="5"/>
  <c r="BO88" i="5"/>
  <c r="BI20" i="5"/>
  <c r="BL20" i="5"/>
  <c r="BZ88" i="5"/>
  <c r="BZ224" i="5"/>
  <c r="BT156" i="5"/>
  <c r="BE156" i="5"/>
  <c r="CA20" i="5"/>
  <c r="BF88" i="5"/>
  <c r="BN122" i="5"/>
  <c r="BJ54" i="5"/>
  <c r="BH54" i="5"/>
  <c r="BL122" i="5"/>
  <c r="BM20" i="5"/>
  <c r="CD258" i="5"/>
  <c r="BH20" i="5"/>
  <c r="BV190" i="5"/>
  <c r="BW122" i="5"/>
  <c r="BG258" i="5"/>
  <c r="BU122" i="5"/>
  <c r="CC88" i="5"/>
  <c r="BG190" i="5"/>
  <c r="CA88" i="5"/>
  <c r="CA224" i="5"/>
  <c r="BH224" i="5"/>
  <c r="BY258" i="5"/>
  <c r="BH258" i="5"/>
  <c r="BZ20" i="5"/>
  <c r="BO224" i="5"/>
  <c r="CC20" i="5"/>
  <c r="CC54" i="5"/>
  <c r="BX224" i="5"/>
  <c r="BY156" i="5"/>
  <c r="BL224" i="5"/>
  <c r="BK258" i="5"/>
  <c r="BH88" i="5"/>
  <c r="BT88" i="5"/>
  <c r="CB258" i="5"/>
  <c r="BY190" i="5"/>
  <c r="BF258" i="5"/>
  <c r="BF122" i="5"/>
  <c r="BV258" i="5"/>
  <c r="BJ122" i="5"/>
  <c r="CB190" i="5"/>
  <c r="BU156" i="5"/>
  <c r="BO54" i="5"/>
  <c r="CB54" i="5"/>
  <c r="BN258" i="5"/>
  <c r="BL258" i="5"/>
  <c r="BZ122" i="5"/>
  <c r="BW20" i="5"/>
  <c r="BT54" i="5"/>
  <c r="BE224" i="5"/>
  <c r="CC122" i="5"/>
  <c r="BT20" i="5"/>
  <c r="BI258" i="5"/>
  <c r="BZ156" i="5"/>
  <c r="BK122" i="5"/>
  <c r="CB224" i="5"/>
  <c r="BG122" i="5"/>
  <c r="BO20" i="5"/>
  <c r="BL190" i="5"/>
  <c r="BL88" i="5"/>
  <c r="CA258" i="5"/>
  <c r="BX20" i="5"/>
  <c r="BN156" i="5"/>
  <c r="BE54" i="5"/>
  <c r="CB156" i="5"/>
  <c r="BW224" i="5"/>
  <c r="BN88" i="5"/>
  <c r="CD88" i="5"/>
  <c r="CD54" i="5"/>
  <c r="BT122" i="5"/>
  <c r="CD224" i="5"/>
  <c r="BH156" i="5"/>
  <c r="BT190" i="5"/>
  <c r="CD190" i="5"/>
  <c r="BM122" i="5"/>
  <c r="CC224" i="5"/>
  <c r="BL54" i="5"/>
  <c r="BH190" i="5"/>
  <c r="CC190" i="5"/>
  <c r="BW54" i="5"/>
  <c r="BM88" i="5"/>
  <c r="CC156" i="5"/>
  <c r="BF190" i="5"/>
  <c r="BU224" i="5"/>
  <c r="BW88" i="5"/>
  <c r="BI54" i="5"/>
  <c r="BV20" i="5"/>
  <c r="BN20" i="5"/>
  <c r="BM54" i="5"/>
  <c r="BG88" i="5"/>
  <c r="BV88" i="5"/>
  <c r="BZ54" i="5"/>
  <c r="BU20" i="5"/>
  <c r="BW190" i="5"/>
  <c r="BU88" i="5"/>
  <c r="BX258" i="5"/>
  <c r="BI224" i="5"/>
  <c r="BZ258" i="5"/>
  <c r="BN54" i="5"/>
  <c r="BK190" i="5"/>
  <c r="CC258" i="5"/>
  <c r="BE190" i="5"/>
  <c r="BT224" i="5"/>
  <c r="BN190" i="5"/>
  <c r="BG20" i="5"/>
  <c r="BI190" i="5"/>
  <c r="BX190" i="5"/>
  <c r="BM258" i="5"/>
  <c r="BY20" i="5"/>
  <c r="BZ123" i="5"/>
  <c r="CD225" i="5"/>
  <c r="BF191" i="5"/>
  <c r="BJ225" i="5"/>
  <c r="BI225" i="5"/>
  <c r="BT191" i="5"/>
  <c r="BZ55" i="5"/>
  <c r="BG191" i="5"/>
  <c r="CA123" i="5"/>
  <c r="BE89" i="5"/>
  <c r="CB21" i="5"/>
  <c r="BW89" i="5"/>
  <c r="BT21" i="5"/>
  <c r="BG123" i="5"/>
  <c r="CC259" i="5"/>
  <c r="BL259" i="5"/>
  <c r="BJ259" i="5"/>
  <c r="CD89" i="5"/>
  <c r="BL225" i="5"/>
  <c r="BU21" i="5"/>
  <c r="BY259" i="5"/>
  <c r="BM259" i="5"/>
  <c r="BO89" i="5"/>
  <c r="BZ157" i="5"/>
  <c r="BW191" i="5"/>
  <c r="CA89" i="5"/>
  <c r="BU123" i="5"/>
  <c r="CC225" i="5"/>
  <c r="BG89" i="5"/>
  <c r="BK55" i="5"/>
  <c r="BV157" i="5"/>
  <c r="CC89" i="5"/>
  <c r="BZ225" i="5"/>
  <c r="BK157" i="5"/>
  <c r="BF259" i="5"/>
  <c r="BU55" i="5"/>
  <c r="CB191" i="5"/>
  <c r="BN157" i="5"/>
  <c r="BF89" i="5"/>
  <c r="BX89" i="5"/>
  <c r="BK123" i="5"/>
  <c r="BV191" i="5"/>
  <c r="BX21" i="5"/>
  <c r="BV21" i="5"/>
  <c r="BY55" i="5"/>
  <c r="BX191" i="5"/>
  <c r="BM123" i="5"/>
  <c r="BG225" i="5"/>
  <c r="BT259" i="5"/>
  <c r="BO259" i="5"/>
  <c r="BZ21" i="5"/>
  <c r="CD21" i="5"/>
  <c r="BO123" i="5"/>
  <c r="CC123" i="5"/>
  <c r="BG259" i="5"/>
  <c r="CB89" i="5"/>
  <c r="CD191" i="5"/>
  <c r="BH157" i="5"/>
  <c r="BE191" i="5"/>
  <c r="BF157" i="5"/>
  <c r="BU89" i="5"/>
  <c r="BI191" i="5"/>
  <c r="BM157" i="5"/>
  <c r="BJ191" i="5"/>
  <c r="BM225" i="5"/>
  <c r="BK259" i="5"/>
  <c r="BE225" i="5"/>
  <c r="BN191" i="5"/>
  <c r="BE259" i="5"/>
  <c r="BJ89" i="5"/>
  <c r="CA259" i="5"/>
  <c r="BK89" i="5"/>
  <c r="BF55" i="5"/>
  <c r="BY225" i="5"/>
  <c r="BZ259" i="5"/>
  <c r="BE55" i="5"/>
  <c r="BJ157" i="5"/>
  <c r="CB157" i="5"/>
  <c r="BL157" i="5"/>
  <c r="BG55" i="5"/>
  <c r="BV123" i="5"/>
  <c r="BT123" i="5"/>
  <c r="CC157" i="5"/>
  <c r="BX123" i="5"/>
  <c r="CA21" i="5"/>
  <c r="CC55" i="5"/>
  <c r="BY89" i="5"/>
  <c r="BO225" i="5"/>
  <c r="BU157" i="5"/>
  <c r="BT225" i="5"/>
  <c r="BV55" i="5"/>
  <c r="BT55" i="5"/>
  <c r="BY157" i="5"/>
  <c r="BW225" i="5"/>
  <c r="CA55" i="5"/>
  <c r="BY21" i="5"/>
  <c r="BH225" i="5"/>
  <c r="BW21" i="5"/>
  <c r="BX55" i="5"/>
  <c r="BI89" i="5"/>
  <c r="BN225" i="5"/>
  <c r="BF225" i="5"/>
  <c r="BX225" i="5"/>
  <c r="BX157" i="5"/>
  <c r="BK225" i="5"/>
  <c r="BN259" i="5"/>
  <c r="BV225" i="5"/>
  <c r="BT157" i="5"/>
  <c r="BJ55" i="5"/>
  <c r="BO191" i="5"/>
  <c r="CD55" i="5"/>
  <c r="CD157" i="5"/>
  <c r="BJ123" i="5"/>
  <c r="BG157" i="5"/>
  <c r="BH123" i="5"/>
  <c r="CB55" i="5"/>
  <c r="BO157" i="5"/>
  <c r="BH89" i="5"/>
  <c r="BE157" i="5"/>
  <c r="BN123" i="5"/>
  <c r="BL123" i="5"/>
  <c r="BL191" i="5"/>
  <c r="CB123" i="5"/>
  <c r="BO55" i="5"/>
  <c r="CD123" i="5"/>
  <c r="BL89" i="5"/>
  <c r="BI123" i="5"/>
  <c r="BE123" i="5"/>
  <c r="CC191" i="5"/>
  <c r="BN89" i="5"/>
  <c r="BI55" i="5"/>
  <c r="BH55" i="5"/>
  <c r="BM55" i="5"/>
  <c r="BU191" i="5"/>
  <c r="BN55" i="5"/>
  <c r="BL55" i="5"/>
  <c r="BM89" i="5"/>
  <c r="CC21" i="5"/>
  <c r="BV89" i="5"/>
  <c r="BZ191" i="5"/>
  <c r="CB259" i="5"/>
  <c r="BW157" i="5"/>
  <c r="BX259" i="5"/>
  <c r="BU259" i="5"/>
  <c r="BM191" i="5"/>
  <c r="BV259" i="5"/>
  <c r="BK191" i="5"/>
  <c r="BH259" i="5"/>
  <c r="BY123" i="5"/>
  <c r="CA157" i="5"/>
  <c r="BW123" i="5"/>
  <c r="CA225" i="5"/>
  <c r="BU225" i="5"/>
  <c r="BI157" i="5"/>
  <c r="BF123" i="5"/>
  <c r="BY191" i="5"/>
  <c r="BW55" i="5"/>
  <c r="CA191" i="5"/>
  <c r="CD259" i="5"/>
  <c r="BZ89" i="5"/>
  <c r="CB225" i="5"/>
  <c r="BH191" i="5"/>
  <c r="BW259" i="5"/>
  <c r="BT89" i="5"/>
  <c r="BI259" i="5"/>
  <c r="E9" i="4"/>
  <c r="E11" i="4"/>
  <c r="BF15" i="5"/>
  <c r="BG15" i="5"/>
  <c r="BM15" i="5"/>
  <c r="BE15" i="5"/>
  <c r="BL15" i="5"/>
  <c r="BN15" i="5"/>
  <c r="BI15" i="5"/>
  <c r="BK15" i="5"/>
  <c r="BO15" i="5"/>
  <c r="BH15" i="5"/>
  <c r="BJ15" i="5"/>
  <c r="BJ11" i="5"/>
  <c r="BN11" i="5"/>
  <c r="BL11" i="5"/>
  <c r="BI11" i="5"/>
  <c r="BK21" i="5"/>
  <c r="BO21" i="5"/>
  <c r="BJ21" i="5"/>
  <c r="BG21" i="5"/>
  <c r="BI21" i="5"/>
  <c r="BE21" i="5"/>
  <c r="BH21" i="5"/>
  <c r="BN21" i="5"/>
  <c r="BM21" i="5"/>
  <c r="BL21" i="5"/>
  <c r="BF21" i="5"/>
  <c r="BJ13" i="5"/>
  <c r="BO13" i="5"/>
  <c r="BE13" i="5"/>
  <c r="BG13" i="5"/>
  <c r="BI13" i="5"/>
  <c r="BN13" i="5"/>
  <c r="BH13" i="5"/>
  <c r="BL13" i="5"/>
  <c r="BM13" i="5"/>
  <c r="BF13" i="5"/>
  <c r="BK13" i="5"/>
  <c r="BM19" i="5"/>
  <c r="BG19" i="5"/>
  <c r="BE19" i="5"/>
  <c r="BN19" i="5"/>
  <c r="BK19" i="5"/>
  <c r="BF19" i="5"/>
  <c r="BL19" i="5"/>
  <c r="BJ19" i="5"/>
  <c r="BI19" i="5"/>
  <c r="BO19" i="5"/>
  <c r="BH19" i="5"/>
  <c r="BN9" i="5"/>
  <c r="BF9" i="5"/>
  <c r="BK9" i="5"/>
  <c r="BM9" i="5"/>
  <c r="BJ9" i="5"/>
  <c r="BE9" i="5"/>
  <c r="BI9" i="5"/>
  <c r="BL9" i="5"/>
  <c r="BH9" i="5"/>
  <c r="BO9" i="5"/>
  <c r="BG9" i="5"/>
  <c r="D31" i="3"/>
  <c r="D32" i="3" s="1"/>
  <c r="D34" i="3" s="1"/>
  <c r="O31" i="3"/>
  <c r="O32" i="3" s="1"/>
  <c r="O34" i="3" s="1"/>
  <c r="L31" i="3"/>
  <c r="L32" i="3" s="1"/>
  <c r="L34" i="3" s="1"/>
  <c r="I31" i="3"/>
  <c r="I32" i="3" s="1"/>
  <c r="I34" i="3" s="1"/>
  <c r="T30" i="1"/>
  <c r="N30" i="1"/>
  <c r="O30" i="1"/>
  <c r="R30" i="1"/>
  <c r="J30" i="1"/>
  <c r="G30" i="1"/>
  <c r="G31" i="1" s="1"/>
  <c r="G32" i="1" s="1"/>
  <c r="G34" i="1" s="1"/>
  <c r="H30" i="1"/>
  <c r="F30" i="1"/>
  <c r="F31" i="1" s="1"/>
  <c r="F32" i="1" s="1"/>
  <c r="F34" i="1" s="1"/>
  <c r="E30" i="1"/>
  <c r="E31" i="1" s="1"/>
  <c r="E32" i="1" s="1"/>
  <c r="E34" i="1" s="1"/>
  <c r="Q30" i="1"/>
  <c r="M30" i="1"/>
  <c r="L30" i="1"/>
  <c r="P30" i="1"/>
  <c r="M31" i="1"/>
  <c r="M32" i="1" s="1"/>
  <c r="M34" i="1" s="1"/>
  <c r="BU166" i="5" l="1"/>
  <c r="BO268" i="5"/>
  <c r="CA132" i="5"/>
  <c r="BW200" i="5"/>
  <c r="BY268" i="5"/>
  <c r="BE132" i="5"/>
  <c r="BT98" i="5"/>
  <c r="BU30" i="5"/>
  <c r="BM234" i="5"/>
  <c r="BJ166" i="5"/>
  <c r="BE30" i="5"/>
  <c r="BN268" i="5"/>
  <c r="BX234" i="5"/>
  <c r="BH132" i="5"/>
  <c r="BI234" i="5"/>
  <c r="BW132" i="5"/>
  <c r="BE234" i="5"/>
  <c r="BW98" i="5"/>
  <c r="CD166" i="5"/>
  <c r="CD234" i="5"/>
  <c r="BG98" i="5"/>
  <c r="BK268" i="5"/>
  <c r="BL166" i="5"/>
  <c r="BL200" i="5"/>
  <c r="BO132" i="5"/>
  <c r="CC64" i="5"/>
  <c r="BF200" i="5"/>
  <c r="CB166" i="5"/>
  <c r="BM98" i="5"/>
  <c r="BH234" i="5"/>
  <c r="BY98" i="5"/>
  <c r="BW268" i="5"/>
  <c r="BW64" i="5"/>
  <c r="BZ132" i="5"/>
  <c r="BV200" i="5"/>
  <c r="BI64" i="5"/>
  <c r="BJ200" i="5"/>
  <c r="BJ98" i="5"/>
  <c r="BK166" i="5"/>
  <c r="BE98" i="5"/>
  <c r="BG234" i="5"/>
  <c r="BK132" i="5"/>
  <c r="BV30" i="5"/>
  <c r="BZ234" i="5"/>
  <c r="BG64" i="5"/>
  <c r="BV132" i="5"/>
  <c r="BX200" i="5"/>
  <c r="CC30" i="5"/>
  <c r="BG268" i="5"/>
  <c r="CD132" i="5"/>
  <c r="BV234" i="5"/>
  <c r="CC98" i="5"/>
  <c r="BL64" i="5"/>
  <c r="BL98" i="5"/>
  <c r="BI132" i="5"/>
  <c r="BJ234" i="5"/>
  <c r="BO200" i="5"/>
  <c r="BK200" i="5"/>
  <c r="BX98" i="5"/>
  <c r="CD30" i="5"/>
  <c r="BH268" i="5"/>
  <c r="BN234" i="5"/>
  <c r="CC132" i="5"/>
  <c r="CC200" i="5"/>
  <c r="BX64" i="5"/>
  <c r="BK98" i="5"/>
  <c r="BM268" i="5"/>
  <c r="BN98" i="5"/>
  <c r="BX30" i="5"/>
  <c r="BN200" i="5"/>
  <c r="CA234" i="5"/>
  <c r="BF234" i="5"/>
  <c r="BM30" i="5"/>
  <c r="BZ64" i="5"/>
  <c r="BI268" i="5"/>
  <c r="BO234" i="5"/>
  <c r="BM200" i="5"/>
  <c r="CB132" i="5"/>
  <c r="BY166" i="5"/>
  <c r="BL234" i="5"/>
  <c r="BG30" i="5"/>
  <c r="BM166" i="5"/>
  <c r="CA98" i="5"/>
  <c r="BW30" i="5"/>
  <c r="CB30" i="5"/>
  <c r="BO166" i="5"/>
  <c r="BU132" i="5"/>
  <c r="BZ30" i="5"/>
  <c r="BF64" i="5"/>
  <c r="CD200" i="5"/>
  <c r="BI98" i="5"/>
  <c r="BU64" i="5"/>
  <c r="BY30" i="5"/>
  <c r="BX166" i="5"/>
  <c r="BH30" i="5"/>
  <c r="BK30" i="5"/>
  <c r="BT166" i="5"/>
  <c r="BK64" i="5"/>
  <c r="CA30" i="5"/>
  <c r="BW234" i="5"/>
  <c r="BT132" i="5"/>
  <c r="BG200" i="5"/>
  <c r="BV166" i="5"/>
  <c r="BT234" i="5"/>
  <c r="BJ64" i="5"/>
  <c r="BX132" i="5"/>
  <c r="BM64" i="5"/>
  <c r="BJ30" i="5"/>
  <c r="BF268" i="5"/>
  <c r="BT200" i="5"/>
  <c r="CC166" i="5"/>
  <c r="CD64" i="5"/>
  <c r="BW166" i="5"/>
  <c r="BN166" i="5"/>
  <c r="BF166" i="5"/>
  <c r="BU268" i="5"/>
  <c r="BZ166" i="5"/>
  <c r="CB98" i="5"/>
  <c r="BL268" i="5"/>
  <c r="BY132" i="5"/>
  <c r="BF30" i="5"/>
  <c r="CA64" i="5"/>
  <c r="BG132" i="5"/>
  <c r="CB200" i="5"/>
  <c r="BL30" i="5"/>
  <c r="BI200" i="5"/>
  <c r="BE200" i="5"/>
  <c r="BU234" i="5"/>
  <c r="CD268" i="5"/>
  <c r="BF98" i="5"/>
  <c r="BH64" i="5"/>
  <c r="BV268" i="5"/>
  <c r="BY200" i="5"/>
  <c r="BE64" i="5"/>
  <c r="CC268" i="5"/>
  <c r="CA200" i="5"/>
  <c r="BJ268" i="5"/>
  <c r="BE166" i="5"/>
  <c r="BK234" i="5"/>
  <c r="BG166" i="5"/>
  <c r="CC234" i="5"/>
  <c r="BO64" i="5"/>
  <c r="BZ268" i="5"/>
  <c r="CD98" i="5"/>
  <c r="BL132" i="5"/>
  <c r="CB234" i="5"/>
  <c r="BI30" i="5"/>
  <c r="BU98" i="5"/>
  <c r="BU200" i="5"/>
  <c r="BZ98" i="5"/>
  <c r="BN64" i="5"/>
  <c r="BJ132" i="5"/>
  <c r="BT268" i="5"/>
  <c r="BT64" i="5"/>
  <c r="BZ200" i="5"/>
  <c r="BM132" i="5"/>
  <c r="BF132" i="5"/>
  <c r="BH98" i="5"/>
  <c r="BT30" i="5"/>
  <c r="BO30" i="5"/>
  <c r="CA166" i="5"/>
  <c r="BI166" i="5"/>
  <c r="BN30" i="5"/>
  <c r="CB268" i="5"/>
  <c r="BE268" i="5"/>
  <c r="BN132" i="5"/>
  <c r="BY234" i="5"/>
  <c r="CA268" i="5"/>
  <c r="BV98" i="5"/>
  <c r="CB64" i="5"/>
  <c r="BH200" i="5"/>
  <c r="BO98" i="5"/>
  <c r="BV64" i="5"/>
  <c r="BY64" i="5"/>
  <c r="BX268" i="5"/>
  <c r="BH166" i="5"/>
  <c r="BV167" i="5"/>
  <c r="BZ269" i="5"/>
  <c r="BT167" i="5"/>
  <c r="BJ99" i="5"/>
  <c r="CB201" i="5"/>
  <c r="CA133" i="5"/>
  <c r="CD167" i="5"/>
  <c r="BE201" i="5"/>
  <c r="BZ31" i="5"/>
  <c r="BH65" i="5"/>
  <c r="BW31" i="5"/>
  <c r="BJ201" i="5"/>
  <c r="BH167" i="5"/>
  <c r="BK235" i="5"/>
  <c r="BN31" i="5"/>
  <c r="BX167" i="5"/>
  <c r="CD65" i="5"/>
  <c r="BV269" i="5"/>
  <c r="CC235" i="5"/>
  <c r="BY65" i="5"/>
  <c r="BF201" i="5"/>
  <c r="BF31" i="5"/>
  <c r="BM269" i="5"/>
  <c r="BO133" i="5"/>
  <c r="BW235" i="5"/>
  <c r="BF133" i="5"/>
  <c r="BI65" i="5"/>
  <c r="BK133" i="5"/>
  <c r="BE167" i="5"/>
  <c r="BU133" i="5"/>
  <c r="BU269" i="5"/>
  <c r="BO65" i="5"/>
  <c r="CB269" i="5"/>
  <c r="BJ65" i="5"/>
  <c r="BY31" i="5"/>
  <c r="BL31" i="5"/>
  <c r="CC31" i="5"/>
  <c r="BF167" i="5"/>
  <c r="CB235" i="5"/>
  <c r="BN269" i="5"/>
  <c r="BF269" i="5"/>
  <c r="BT31" i="5"/>
  <c r="BM201" i="5"/>
  <c r="BT201" i="5"/>
  <c r="BV201" i="5"/>
  <c r="BK65" i="5"/>
  <c r="BZ201" i="5"/>
  <c r="BL99" i="5"/>
  <c r="BW99" i="5"/>
  <c r="BO99" i="5"/>
  <c r="BO31" i="5"/>
  <c r="BX133" i="5"/>
  <c r="CD269" i="5"/>
  <c r="BT133" i="5"/>
  <c r="BL65" i="5"/>
  <c r="CD133" i="5"/>
  <c r="CA235" i="5"/>
  <c r="BY235" i="5"/>
  <c r="BI133" i="5"/>
  <c r="BG269" i="5"/>
  <c r="CA167" i="5"/>
  <c r="BN235" i="5"/>
  <c r="BN133" i="5"/>
  <c r="BM31" i="5"/>
  <c r="BU65" i="5"/>
  <c r="BI167" i="5"/>
  <c r="CB99" i="5"/>
  <c r="BO269" i="5"/>
  <c r="BT65" i="5"/>
  <c r="BW167" i="5"/>
  <c r="BU201" i="5"/>
  <c r="BK201" i="5"/>
  <c r="BU167" i="5"/>
  <c r="BJ269" i="5"/>
  <c r="BJ133" i="5"/>
  <c r="BJ235" i="5"/>
  <c r="BZ65" i="5"/>
  <c r="CD99" i="5"/>
  <c r="BM65" i="5"/>
  <c r="BW201" i="5"/>
  <c r="BV65" i="5"/>
  <c r="BK31" i="5"/>
  <c r="BG167" i="5"/>
  <c r="BE235" i="5"/>
  <c r="BU99" i="5"/>
  <c r="CC65" i="5"/>
  <c r="BN65" i="5"/>
  <c r="CD235" i="5"/>
  <c r="BV235" i="5"/>
  <c r="BI99" i="5"/>
  <c r="BG235" i="5"/>
  <c r="BN167" i="5"/>
  <c r="CB133" i="5"/>
  <c r="BI235" i="5"/>
  <c r="BL133" i="5"/>
  <c r="BF235" i="5"/>
  <c r="BH133" i="5"/>
  <c r="BY167" i="5"/>
  <c r="BH235" i="5"/>
  <c r="BL167" i="5"/>
  <c r="BM235" i="5"/>
  <c r="BG31" i="5"/>
  <c r="BZ99" i="5"/>
  <c r="BX235" i="5"/>
  <c r="BT99" i="5"/>
  <c r="BT235" i="5"/>
  <c r="CA99" i="5"/>
  <c r="BZ235" i="5"/>
  <c r="BY201" i="5"/>
  <c r="BN99" i="5"/>
  <c r="BM167" i="5"/>
  <c r="CC133" i="5"/>
  <c r="BJ167" i="5"/>
  <c r="BE65" i="5"/>
  <c r="BH31" i="5"/>
  <c r="BJ31" i="5"/>
  <c r="BE31" i="5"/>
  <c r="CB65" i="5"/>
  <c r="BX201" i="5"/>
  <c r="BU235" i="5"/>
  <c r="CC201" i="5"/>
  <c r="BX65" i="5"/>
  <c r="BY133" i="5"/>
  <c r="CC167" i="5"/>
  <c r="CB31" i="5"/>
  <c r="BK99" i="5"/>
  <c r="BX99" i="5"/>
  <c r="BF65" i="5"/>
  <c r="BT269" i="5"/>
  <c r="BL201" i="5"/>
  <c r="BG201" i="5"/>
  <c r="BG99" i="5"/>
  <c r="CA269" i="5"/>
  <c r="CD201" i="5"/>
  <c r="CD31" i="5"/>
  <c r="BX269" i="5"/>
  <c r="BL269" i="5"/>
  <c r="BX31" i="5"/>
  <c r="BW65" i="5"/>
  <c r="BH201" i="5"/>
  <c r="BF99" i="5"/>
  <c r="BV133" i="5"/>
  <c r="BI269" i="5"/>
  <c r="BU31" i="5"/>
  <c r="BO167" i="5"/>
  <c r="BE269" i="5"/>
  <c r="BL235" i="5"/>
  <c r="BI31" i="5"/>
  <c r="CC269" i="5"/>
  <c r="CC99" i="5"/>
  <c r="BN201" i="5"/>
  <c r="CB167" i="5"/>
  <c r="BE133" i="5"/>
  <c r="BO235" i="5"/>
  <c r="BI201" i="5"/>
  <c r="BE99" i="5"/>
  <c r="BW133" i="5"/>
  <c r="BO201" i="5"/>
  <c r="CA201" i="5"/>
  <c r="BM99" i="5"/>
  <c r="BK167" i="5"/>
  <c r="BM133" i="5"/>
  <c r="BW269" i="5"/>
  <c r="BY99" i="5"/>
  <c r="BK269" i="5"/>
  <c r="BH99" i="5"/>
  <c r="CA31" i="5"/>
  <c r="BG65" i="5"/>
  <c r="BZ133" i="5"/>
  <c r="CA65" i="5"/>
  <c r="BY269" i="5"/>
  <c r="BG133" i="5"/>
  <c r="BV31" i="5"/>
  <c r="BH269" i="5"/>
  <c r="BZ167" i="5"/>
  <c r="BV99" i="5"/>
  <c r="CE216" i="5"/>
  <c r="CE204" i="5"/>
  <c r="CF173" i="6"/>
  <c r="CF315" i="6"/>
  <c r="CG314" i="6" s="1"/>
  <c r="CE52" i="5"/>
  <c r="BP79" i="6"/>
  <c r="BQ78" i="6" s="1"/>
  <c r="BP152" i="6"/>
  <c r="BP156" i="5"/>
  <c r="CE162" i="5"/>
  <c r="BP60" i="5"/>
  <c r="BP272" i="5"/>
  <c r="BP245" i="6"/>
  <c r="CE246" i="5"/>
  <c r="BP224" i="6"/>
  <c r="BP46" i="5"/>
  <c r="BP114" i="5"/>
  <c r="CE26" i="5"/>
  <c r="CE34" i="5"/>
  <c r="CE68" i="5"/>
  <c r="BP388" i="6"/>
  <c r="CE14" i="5"/>
  <c r="BP150" i="5"/>
  <c r="CE82" i="5"/>
  <c r="BP102" i="5"/>
  <c r="BP386" i="6"/>
  <c r="BP315" i="6"/>
  <c r="BQ314" i="6" s="1"/>
  <c r="CE218" i="5"/>
  <c r="BP120" i="5"/>
  <c r="CF223" i="6"/>
  <c r="CF511" i="6"/>
  <c r="BP440" i="6"/>
  <c r="CE190" i="5"/>
  <c r="CE60" i="5"/>
  <c r="CE102" i="5"/>
  <c r="BP170" i="5"/>
  <c r="BP532" i="6"/>
  <c r="BP461" i="6"/>
  <c r="BP252" i="5"/>
  <c r="CF466" i="6"/>
  <c r="BP180" i="6"/>
  <c r="BP541" i="6"/>
  <c r="CE42" i="5"/>
  <c r="BP512" i="6"/>
  <c r="CF439" i="6"/>
  <c r="CF9" i="6"/>
  <c r="BP150" i="6"/>
  <c r="BK11" i="5"/>
  <c r="BP148" i="5"/>
  <c r="CF530" i="6"/>
  <c r="CF28" i="6"/>
  <c r="BP99" i="6"/>
  <c r="BP250" i="6"/>
  <c r="BP394" i="6"/>
  <c r="BQ394" i="6" s="1"/>
  <c r="BP256" i="5"/>
  <c r="S31" i="3"/>
  <c r="S32" i="3" s="1"/>
  <c r="S34" i="3" s="1"/>
  <c r="CF467" i="6"/>
  <c r="CF109" i="6"/>
  <c r="BP8" i="6"/>
  <c r="CE250" i="5"/>
  <c r="CF387" i="6"/>
  <c r="BP184" i="5"/>
  <c r="CF107" i="6"/>
  <c r="BP395" i="6"/>
  <c r="CF322" i="6"/>
  <c r="CG322" i="6" s="1"/>
  <c r="BP253" i="6"/>
  <c r="BP323" i="6"/>
  <c r="BP468" i="6"/>
  <c r="BP86" i="5"/>
  <c r="CE154" i="5"/>
  <c r="CF295" i="6"/>
  <c r="BP441" i="6"/>
  <c r="CF369" i="6"/>
  <c r="CF8" i="6"/>
  <c r="CF7" i="6"/>
  <c r="CG6" i="6" s="1"/>
  <c r="BT130" i="5"/>
  <c r="CB232" i="5"/>
  <c r="BE266" i="5"/>
  <c r="CC96" i="5"/>
  <c r="CC62" i="5"/>
  <c r="BV198" i="5"/>
  <c r="BT198" i="5"/>
  <c r="BU62" i="5"/>
  <c r="BH198" i="5"/>
  <c r="BF198" i="5"/>
  <c r="BF164" i="5"/>
  <c r="BW164" i="5"/>
  <c r="BZ62" i="5"/>
  <c r="BE232" i="5"/>
  <c r="BV96" i="5"/>
  <c r="CB266" i="5"/>
  <c r="BL232" i="5"/>
  <c r="CD62" i="5"/>
  <c r="BW28" i="5"/>
  <c r="BU198" i="5"/>
  <c r="BV130" i="5"/>
  <c r="BH130" i="5"/>
  <c r="BE164" i="5"/>
  <c r="BL130" i="5"/>
  <c r="BF62" i="5"/>
  <c r="BL164" i="5"/>
  <c r="BG266" i="5"/>
  <c r="BL62" i="5"/>
  <c r="BY266" i="5"/>
  <c r="BX62" i="5"/>
  <c r="BY232" i="5"/>
  <c r="BM198" i="5"/>
  <c r="BX28" i="5"/>
  <c r="BJ232" i="5"/>
  <c r="CB164" i="5"/>
  <c r="BV266" i="5"/>
  <c r="BM96" i="5"/>
  <c r="BN130" i="5"/>
  <c r="BN62" i="5"/>
  <c r="BK28" i="5"/>
  <c r="BJ96" i="5"/>
  <c r="BI164" i="5"/>
  <c r="BJ62" i="5"/>
  <c r="CD164" i="5"/>
  <c r="BY130" i="5"/>
  <c r="BZ266" i="5"/>
  <c r="CB96" i="5"/>
  <c r="BJ266" i="5"/>
  <c r="BI130" i="5"/>
  <c r="BN266" i="5"/>
  <c r="BH266" i="5"/>
  <c r="BZ130" i="5"/>
  <c r="BG28" i="5"/>
  <c r="BG164" i="5"/>
  <c r="BZ28" i="5"/>
  <c r="BY96" i="5"/>
  <c r="BX198" i="5"/>
  <c r="BK198" i="5"/>
  <c r="BX232" i="5"/>
  <c r="BN96" i="5"/>
  <c r="BL28" i="5"/>
  <c r="BE198" i="5"/>
  <c r="BN232" i="5"/>
  <c r="BH28" i="5"/>
  <c r="BH164" i="5"/>
  <c r="BM266" i="5"/>
  <c r="CA266" i="5"/>
  <c r="BT164" i="5"/>
  <c r="BM164" i="5"/>
  <c r="BX130" i="5"/>
  <c r="BO28" i="5"/>
  <c r="CB28" i="5"/>
  <c r="BK130" i="5"/>
  <c r="BN198" i="5"/>
  <c r="CC164" i="5"/>
  <c r="BI28" i="5"/>
  <c r="CC232" i="5"/>
  <c r="BE130" i="5"/>
  <c r="CC130" i="5"/>
  <c r="BW130" i="5"/>
  <c r="BF130" i="5"/>
  <c r="BV28" i="5"/>
  <c r="BV164" i="5"/>
  <c r="BX164" i="5"/>
  <c r="BW96" i="5"/>
  <c r="BY164" i="5"/>
  <c r="BN164" i="5"/>
  <c r="BT96" i="5"/>
  <c r="BG130" i="5"/>
  <c r="BI266" i="5"/>
  <c r="BK62" i="5"/>
  <c r="BU28" i="5"/>
  <c r="BZ198" i="5"/>
  <c r="BF96" i="5"/>
  <c r="BV62" i="5"/>
  <c r="BL96" i="5"/>
  <c r="BN28" i="5"/>
  <c r="CB62" i="5"/>
  <c r="CA62" i="5"/>
  <c r="BX266" i="5"/>
  <c r="BH62" i="5"/>
  <c r="BL266" i="5"/>
  <c r="BO198" i="5"/>
  <c r="BK164" i="5"/>
  <c r="CB130" i="5"/>
  <c r="BY62" i="5"/>
  <c r="BU164" i="5"/>
  <c r="BM62" i="5"/>
  <c r="BO232" i="5"/>
  <c r="BO164" i="5"/>
  <c r="BO130" i="5"/>
  <c r="BU232" i="5"/>
  <c r="CC28" i="5"/>
  <c r="BI198" i="5"/>
  <c r="BJ164" i="5"/>
  <c r="CA232" i="5"/>
  <c r="BY28" i="5"/>
  <c r="BT266" i="5"/>
  <c r="BU96" i="5"/>
  <c r="BG232" i="5"/>
  <c r="CA96" i="5"/>
  <c r="BI62" i="5"/>
  <c r="BX96" i="5"/>
  <c r="BG198" i="5"/>
  <c r="BZ232" i="5"/>
  <c r="BW232" i="5"/>
  <c r="BM130" i="5"/>
  <c r="BI96" i="5"/>
  <c r="CB198" i="5"/>
  <c r="BV232" i="5"/>
  <c r="BO62" i="5"/>
  <c r="BO266" i="5"/>
  <c r="BT28" i="5"/>
  <c r="BW198" i="5"/>
  <c r="BI232" i="5"/>
  <c r="BT232" i="5"/>
  <c r="CE232" i="5" s="1"/>
  <c r="CC266" i="5"/>
  <c r="BU266" i="5"/>
  <c r="BZ164" i="5"/>
  <c r="BG62" i="5"/>
  <c r="BJ130" i="5"/>
  <c r="BF232" i="5"/>
  <c r="BF28" i="5"/>
  <c r="BE62" i="5"/>
  <c r="BJ28" i="5"/>
  <c r="CC198" i="5"/>
  <c r="BG96" i="5"/>
  <c r="CD198" i="5"/>
  <c r="BK266" i="5"/>
  <c r="BO96" i="5"/>
  <c r="BU130" i="5"/>
  <c r="CD232" i="5"/>
  <c r="BE28" i="5"/>
  <c r="CD130" i="5"/>
  <c r="BW266" i="5"/>
  <c r="BF266" i="5"/>
  <c r="BH232" i="5"/>
  <c r="BT62" i="5"/>
  <c r="CD96" i="5"/>
  <c r="CD266" i="5"/>
  <c r="BK232" i="5"/>
  <c r="CD28" i="5"/>
  <c r="BM28" i="5"/>
  <c r="BH96" i="5"/>
  <c r="CA198" i="5"/>
  <c r="BL198" i="5"/>
  <c r="BW62" i="5"/>
  <c r="CA28" i="5"/>
  <c r="BM232" i="5"/>
  <c r="CA164" i="5"/>
  <c r="BZ96" i="5"/>
  <c r="BJ198" i="5"/>
  <c r="CA130" i="5"/>
  <c r="BE96" i="5"/>
  <c r="BY198" i="5"/>
  <c r="BK96" i="5"/>
  <c r="CA233" i="5"/>
  <c r="CB165" i="5"/>
  <c r="BH97" i="5"/>
  <c r="BV233" i="5"/>
  <c r="BU233" i="5"/>
  <c r="BI233" i="5"/>
  <c r="BX267" i="5"/>
  <c r="BG63" i="5"/>
  <c r="CC29" i="5"/>
  <c r="BL165" i="5"/>
  <c r="BJ97" i="5"/>
  <c r="BH267" i="5"/>
  <c r="BO131" i="5"/>
  <c r="BM29" i="5"/>
  <c r="BY165" i="5"/>
  <c r="BO233" i="5"/>
  <c r="BY63" i="5"/>
  <c r="CA165" i="5"/>
  <c r="BX29" i="5"/>
  <c r="BF267" i="5"/>
  <c r="BE199" i="5"/>
  <c r="BJ199" i="5"/>
  <c r="CD199" i="5"/>
  <c r="BM233" i="5"/>
  <c r="BU267" i="5"/>
  <c r="CA63" i="5"/>
  <c r="CA131" i="5"/>
  <c r="BT267" i="5"/>
  <c r="BW165" i="5"/>
  <c r="BK233" i="5"/>
  <c r="CD165" i="5"/>
  <c r="CA97" i="5"/>
  <c r="BV63" i="5"/>
  <c r="BE131" i="5"/>
  <c r="BZ233" i="5"/>
  <c r="BI199" i="5"/>
  <c r="CD233" i="5"/>
  <c r="BG97" i="5"/>
  <c r="BX63" i="5"/>
  <c r="BG165" i="5"/>
  <c r="BJ29" i="5"/>
  <c r="BI131" i="5"/>
  <c r="BW131" i="5"/>
  <c r="BY267" i="5"/>
  <c r="BF131" i="5"/>
  <c r="BZ131" i="5"/>
  <c r="BU63" i="5"/>
  <c r="CC131" i="5"/>
  <c r="BK97" i="5"/>
  <c r="BT29" i="5"/>
  <c r="BO29" i="5"/>
  <c r="CC199" i="5"/>
  <c r="CB131" i="5"/>
  <c r="BJ63" i="5"/>
  <c r="BX165" i="5"/>
  <c r="CD267" i="5"/>
  <c r="BF199" i="5"/>
  <c r="BM267" i="5"/>
  <c r="CC233" i="5"/>
  <c r="BJ267" i="5"/>
  <c r="BN97" i="5"/>
  <c r="BW63" i="5"/>
  <c r="BH131" i="5"/>
  <c r="BI97" i="5"/>
  <c r="BV199" i="5"/>
  <c r="BW97" i="5"/>
  <c r="BT199" i="5"/>
  <c r="BI165" i="5"/>
  <c r="BZ267" i="5"/>
  <c r="BL233" i="5"/>
  <c r="BF233" i="5"/>
  <c r="BY199" i="5"/>
  <c r="CA29" i="5"/>
  <c r="CC97" i="5"/>
  <c r="BO63" i="5"/>
  <c r="BN267" i="5"/>
  <c r="BN165" i="5"/>
  <c r="BF165" i="5"/>
  <c r="BU29" i="5"/>
  <c r="BM199" i="5"/>
  <c r="BK131" i="5"/>
  <c r="BN63" i="5"/>
  <c r="BV131" i="5"/>
  <c r="BH63" i="5"/>
  <c r="BF63" i="5"/>
  <c r="BG29" i="5"/>
  <c r="CD131" i="5"/>
  <c r="BV165" i="5"/>
  <c r="BI267" i="5"/>
  <c r="BZ63" i="5"/>
  <c r="BN199" i="5"/>
  <c r="BU165" i="5"/>
  <c r="BZ97" i="5"/>
  <c r="CA199" i="5"/>
  <c r="BG131" i="5"/>
  <c r="CC267" i="5"/>
  <c r="BY131" i="5"/>
  <c r="CB199" i="5"/>
  <c r="BI63" i="5"/>
  <c r="BV29" i="5"/>
  <c r="BL131" i="5"/>
  <c r="CC63" i="5"/>
  <c r="BY97" i="5"/>
  <c r="BN29" i="5"/>
  <c r="BU131" i="5"/>
  <c r="CB97" i="5"/>
  <c r="BW233" i="5"/>
  <c r="BY29" i="5"/>
  <c r="BT233" i="5"/>
  <c r="BV267" i="5"/>
  <c r="BH233" i="5"/>
  <c r="CD29" i="5"/>
  <c r="BE233" i="5"/>
  <c r="CB63" i="5"/>
  <c r="BO267" i="5"/>
  <c r="BE29" i="5"/>
  <c r="BM63" i="5"/>
  <c r="BO199" i="5"/>
  <c r="BX233" i="5"/>
  <c r="BE267" i="5"/>
  <c r="BX131" i="5"/>
  <c r="BH199" i="5"/>
  <c r="BK267" i="5"/>
  <c r="BE165" i="5"/>
  <c r="BX199" i="5"/>
  <c r="BH29" i="5"/>
  <c r="BL29" i="5"/>
  <c r="BZ165" i="5"/>
  <c r="BZ29" i="5"/>
  <c r="CD97" i="5"/>
  <c r="BH165" i="5"/>
  <c r="BJ131" i="5"/>
  <c r="BK165" i="5"/>
  <c r="BW199" i="5"/>
  <c r="BK199" i="5"/>
  <c r="CB233" i="5"/>
  <c r="BT131" i="5"/>
  <c r="BL199" i="5"/>
  <c r="CD63" i="5"/>
  <c r="BM131" i="5"/>
  <c r="BO97" i="5"/>
  <c r="BM97" i="5"/>
  <c r="BU97" i="5"/>
  <c r="CB267" i="5"/>
  <c r="BT63" i="5"/>
  <c r="BW29" i="5"/>
  <c r="BK63" i="5"/>
  <c r="BE63" i="5"/>
  <c r="BK29" i="5"/>
  <c r="BN131" i="5"/>
  <c r="BT165" i="5"/>
  <c r="CB29" i="5"/>
  <c r="BF97" i="5"/>
  <c r="BW267" i="5"/>
  <c r="BL267" i="5"/>
  <c r="CA267" i="5"/>
  <c r="BZ199" i="5"/>
  <c r="BE97" i="5"/>
  <c r="BT97" i="5"/>
  <c r="BG267" i="5"/>
  <c r="BO165" i="5"/>
  <c r="BU199" i="5"/>
  <c r="BG233" i="5"/>
  <c r="BM165" i="5"/>
  <c r="BJ165" i="5"/>
  <c r="BI29" i="5"/>
  <c r="BJ233" i="5"/>
  <c r="BX97" i="5"/>
  <c r="BN233" i="5"/>
  <c r="BY233" i="5"/>
  <c r="CC165" i="5"/>
  <c r="BG199" i="5"/>
  <c r="BL63" i="5"/>
  <c r="BL97" i="5"/>
  <c r="BF29" i="5"/>
  <c r="BV97" i="5"/>
  <c r="BF11" i="5"/>
  <c r="BP122" i="5"/>
  <c r="BP238" i="5"/>
  <c r="BP172" i="6"/>
  <c r="CF170" i="6"/>
  <c r="BP27" i="6"/>
  <c r="BP317" i="6"/>
  <c r="CF532" i="6"/>
  <c r="CE252" i="5"/>
  <c r="CF180" i="6"/>
  <c r="BP36" i="6"/>
  <c r="BQ34" i="6" s="1"/>
  <c r="CF35" i="6"/>
  <c r="BP35" i="6"/>
  <c r="CE8" i="5"/>
  <c r="BP153" i="6"/>
  <c r="CF222" i="6"/>
  <c r="CF224" i="6"/>
  <c r="CF294" i="6"/>
  <c r="CF297" i="6"/>
  <c r="BP34" i="5"/>
  <c r="BQ34" i="5" s="1"/>
  <c r="CG98" i="6"/>
  <c r="BP387" i="6"/>
  <c r="BP82" i="5"/>
  <c r="CF253" i="6"/>
  <c r="BP212" i="5"/>
  <c r="CF243" i="6"/>
  <c r="CE156" i="5"/>
  <c r="BP68" i="5"/>
  <c r="BP246" i="5"/>
  <c r="BP224" i="5"/>
  <c r="CE114" i="5"/>
  <c r="CF27" i="6"/>
  <c r="CF468" i="6"/>
  <c r="BP222" i="6"/>
  <c r="BQ222" i="6" s="1"/>
  <c r="BP513" i="6"/>
  <c r="CE46" i="5"/>
  <c r="BP531" i="6"/>
  <c r="BP397" i="6"/>
  <c r="BP325" i="6"/>
  <c r="BP37" i="6"/>
  <c r="CF541" i="6"/>
  <c r="CF458" i="6"/>
  <c r="BP540" i="6"/>
  <c r="CF323" i="6"/>
  <c r="CE188" i="5"/>
  <c r="CE122" i="5"/>
  <c r="CE170" i="5"/>
  <c r="BY74" i="5"/>
  <c r="BY210" i="5"/>
  <c r="CD210" i="5"/>
  <c r="CA210" i="5"/>
  <c r="CD6" i="5"/>
  <c r="BT108" i="5"/>
  <c r="BZ74" i="5"/>
  <c r="BO74" i="5"/>
  <c r="BM74" i="5"/>
  <c r="BI210" i="5"/>
  <c r="BI176" i="5"/>
  <c r="BW6" i="5"/>
  <c r="BE40" i="5"/>
  <c r="BV176" i="5"/>
  <c r="BK74" i="5"/>
  <c r="BZ244" i="5"/>
  <c r="BY176" i="5"/>
  <c r="CA176" i="5"/>
  <c r="BZ176" i="5"/>
  <c r="BI244" i="5"/>
  <c r="CA40" i="5"/>
  <c r="BY40" i="5"/>
  <c r="BV74" i="5"/>
  <c r="BG40" i="5"/>
  <c r="BJ176" i="5"/>
  <c r="BN108" i="5"/>
  <c r="BM244" i="5"/>
  <c r="BG6" i="5"/>
  <c r="BM142" i="5"/>
  <c r="BX6" i="5"/>
  <c r="CB210" i="5"/>
  <c r="BY142" i="5"/>
  <c r="BT74" i="5"/>
  <c r="CD108" i="5"/>
  <c r="BM176" i="5"/>
  <c r="CD142" i="5"/>
  <c r="BM210" i="5"/>
  <c r="BT40" i="5"/>
  <c r="BM6" i="5"/>
  <c r="BO108" i="5"/>
  <c r="BH40" i="5"/>
  <c r="CB40" i="5"/>
  <c r="BJ142" i="5"/>
  <c r="BK6" i="5"/>
  <c r="BH6" i="5"/>
  <c r="BV108" i="5"/>
  <c r="BW176" i="5"/>
  <c r="BO6" i="5"/>
  <c r="BG74" i="5"/>
  <c r="BV244" i="5"/>
  <c r="BJ108" i="5"/>
  <c r="BN210" i="5"/>
  <c r="CD40" i="5"/>
  <c r="BF40" i="5"/>
  <c r="BI142" i="5"/>
  <c r="BJ74" i="5"/>
  <c r="BX74" i="5"/>
  <c r="BW142" i="5"/>
  <c r="BW40" i="5"/>
  <c r="BI40" i="5"/>
  <c r="BV210" i="5"/>
  <c r="CC6" i="5"/>
  <c r="BG142" i="5"/>
  <c r="BT6" i="5"/>
  <c r="BG176" i="5"/>
  <c r="CA108" i="5"/>
  <c r="BY6" i="5"/>
  <c r="BU108" i="5"/>
  <c r="BZ40" i="5"/>
  <c r="BJ244" i="5"/>
  <c r="BT210" i="5"/>
  <c r="CA142" i="5"/>
  <c r="BK210" i="5"/>
  <c r="BF74" i="5"/>
  <c r="BF244" i="5"/>
  <c r="CC176" i="5"/>
  <c r="CB176" i="5"/>
  <c r="BL108" i="5"/>
  <c r="BE210" i="5"/>
  <c r="BE142" i="5"/>
  <c r="BE108" i="5"/>
  <c r="BK108" i="5"/>
  <c r="BK176" i="5"/>
  <c r="CC74" i="5"/>
  <c r="BL74" i="5"/>
  <c r="BX142" i="5"/>
  <c r="CB6" i="5"/>
  <c r="BO176" i="5"/>
  <c r="BV142" i="5"/>
  <c r="BJ6" i="5"/>
  <c r="BH244" i="5"/>
  <c r="CB74" i="5"/>
  <c r="CB108" i="5"/>
  <c r="BO244" i="5"/>
  <c r="BG108" i="5"/>
  <c r="BZ108" i="5"/>
  <c r="BU210" i="5"/>
  <c r="BM40" i="5"/>
  <c r="BN244" i="5"/>
  <c r="BI74" i="5"/>
  <c r="CD244" i="5"/>
  <c r="BL6" i="5"/>
  <c r="BE244" i="5"/>
  <c r="BE176" i="5"/>
  <c r="CC40" i="5"/>
  <c r="BY244" i="5"/>
  <c r="BW74" i="5"/>
  <c r="BX210" i="5"/>
  <c r="BF108" i="5"/>
  <c r="BL244" i="5"/>
  <c r="BL176" i="5"/>
  <c r="BE74" i="5"/>
  <c r="BM108" i="5"/>
  <c r="BF6" i="5"/>
  <c r="BY108" i="5"/>
  <c r="BX176" i="5"/>
  <c r="BU40" i="5"/>
  <c r="BU244" i="5"/>
  <c r="BH142" i="5"/>
  <c r="BX244" i="5"/>
  <c r="BL210" i="5"/>
  <c r="BH210" i="5"/>
  <c r="BT176" i="5"/>
  <c r="BW244" i="5"/>
  <c r="BI108" i="5"/>
  <c r="BE6" i="5"/>
  <c r="BO210" i="5"/>
  <c r="BW210" i="5"/>
  <c r="BN74" i="5"/>
  <c r="BT244" i="5"/>
  <c r="BL142" i="5"/>
  <c r="BU74" i="5"/>
  <c r="CC244" i="5"/>
  <c r="BZ6" i="5"/>
  <c r="BZ142" i="5"/>
  <c r="CC210" i="5"/>
  <c r="BV6" i="5"/>
  <c r="BI6" i="5"/>
  <c r="BU142" i="5"/>
  <c r="CB142" i="5"/>
  <c r="BU176" i="5"/>
  <c r="BW108" i="5"/>
  <c r="CD74" i="5"/>
  <c r="BG244" i="5"/>
  <c r="CD176" i="5"/>
  <c r="BH74" i="5"/>
  <c r="BF142" i="5"/>
  <c r="CA74" i="5"/>
  <c r="BL40" i="5"/>
  <c r="BK142" i="5"/>
  <c r="CC108" i="5"/>
  <c r="BV40" i="5"/>
  <c r="BO142" i="5"/>
  <c r="BG210" i="5"/>
  <c r="BF210" i="5"/>
  <c r="BN142" i="5"/>
  <c r="BU6" i="5"/>
  <c r="BN176" i="5"/>
  <c r="BZ210" i="5"/>
  <c r="BX40" i="5"/>
  <c r="CA6" i="5"/>
  <c r="BJ210" i="5"/>
  <c r="BH176" i="5"/>
  <c r="BO40" i="5"/>
  <c r="CA244" i="5"/>
  <c r="BK244" i="5"/>
  <c r="CC142" i="5"/>
  <c r="BH108" i="5"/>
  <c r="BF176" i="5"/>
  <c r="BN40" i="5"/>
  <c r="CB244" i="5"/>
  <c r="BK40" i="5"/>
  <c r="BX108" i="5"/>
  <c r="BJ40" i="5"/>
  <c r="BT142" i="5"/>
  <c r="BN6" i="5"/>
  <c r="CD211" i="5"/>
  <c r="BF211" i="5"/>
  <c r="BZ109" i="5"/>
  <c r="BJ75" i="5"/>
  <c r="BI75" i="5"/>
  <c r="BT245" i="5"/>
  <c r="BU245" i="5"/>
  <c r="BJ143" i="5"/>
  <c r="CC143" i="5"/>
  <c r="BX211" i="5"/>
  <c r="BN75" i="5"/>
  <c r="BE41" i="5"/>
  <c r="BJ177" i="5"/>
  <c r="BO245" i="5"/>
  <c r="BX109" i="5"/>
  <c r="CD143" i="5"/>
  <c r="BI177" i="5"/>
  <c r="BT109" i="5"/>
  <c r="BX177" i="5"/>
  <c r="BK177" i="5"/>
  <c r="CA245" i="5"/>
  <c r="BW7" i="5"/>
  <c r="BG41" i="5"/>
  <c r="CC245" i="5"/>
  <c r="BV245" i="5"/>
  <c r="BK143" i="5"/>
  <c r="BU7" i="5"/>
  <c r="BT41" i="5"/>
  <c r="CC41" i="5"/>
  <c r="BZ245" i="5"/>
  <c r="BE177" i="5"/>
  <c r="BI41" i="5"/>
  <c r="BZ211" i="5"/>
  <c r="BO177" i="5"/>
  <c r="BW41" i="5"/>
  <c r="BI143" i="5"/>
  <c r="BM143" i="5"/>
  <c r="BN211" i="5"/>
  <c r="CA41" i="5"/>
  <c r="BF143" i="5"/>
  <c r="BH75" i="5"/>
  <c r="BI245" i="5"/>
  <c r="BL109" i="5"/>
  <c r="BU109" i="5"/>
  <c r="BH41" i="5"/>
  <c r="CB245" i="5"/>
  <c r="BZ143" i="5"/>
  <c r="BG109" i="5"/>
  <c r="BH177" i="5"/>
  <c r="BV177" i="5"/>
  <c r="BL143" i="5"/>
  <c r="BM211" i="5"/>
  <c r="BT177" i="5"/>
  <c r="CD245" i="5"/>
  <c r="BX75" i="5"/>
  <c r="BL41" i="5"/>
  <c r="BW245" i="5"/>
  <c r="BY177" i="5"/>
  <c r="BU211" i="5"/>
  <c r="BO109" i="5"/>
  <c r="BY109" i="5"/>
  <c r="CB75" i="5"/>
  <c r="BN41" i="5"/>
  <c r="CD7" i="5"/>
  <c r="CA7" i="5"/>
  <c r="BJ211" i="5"/>
  <c r="BY143" i="5"/>
  <c r="BH143" i="5"/>
  <c r="BM41" i="5"/>
  <c r="BV75" i="5"/>
  <c r="BO143" i="5"/>
  <c r="BK211" i="5"/>
  <c r="BY41" i="5"/>
  <c r="BU177" i="5"/>
  <c r="BL75" i="5"/>
  <c r="BT7" i="5"/>
  <c r="BV7" i="5"/>
  <c r="BM177" i="5"/>
  <c r="BU143" i="5"/>
  <c r="BE211" i="5"/>
  <c r="BU41" i="5"/>
  <c r="BN177" i="5"/>
  <c r="BN143" i="5"/>
  <c r="BY75" i="5"/>
  <c r="BH211" i="5"/>
  <c r="BF109" i="5"/>
  <c r="BX7" i="5"/>
  <c r="BG143" i="5"/>
  <c r="BT143" i="5"/>
  <c r="BJ109" i="5"/>
  <c r="BZ177" i="5"/>
  <c r="BE143" i="5"/>
  <c r="BI211" i="5"/>
  <c r="BN109" i="5"/>
  <c r="BO75" i="5"/>
  <c r="BY7" i="5"/>
  <c r="CC7" i="5"/>
  <c r="BH109" i="5"/>
  <c r="BJ41" i="5"/>
  <c r="BF177" i="5"/>
  <c r="BK41" i="5"/>
  <c r="BO211" i="5"/>
  <c r="BI109" i="5"/>
  <c r="BV143" i="5"/>
  <c r="CB211" i="5"/>
  <c r="BY245" i="5"/>
  <c r="BX245" i="5"/>
  <c r="CD177" i="5"/>
  <c r="BW177" i="5"/>
  <c r="BT211" i="5"/>
  <c r="BE75" i="5"/>
  <c r="BG245" i="5"/>
  <c r="BV41" i="5"/>
  <c r="CB41" i="5"/>
  <c r="BL211" i="5"/>
  <c r="BM75" i="5"/>
  <c r="BK75" i="5"/>
  <c r="CB177" i="5"/>
  <c r="CA143" i="5"/>
  <c r="BX143" i="5"/>
  <c r="CC177" i="5"/>
  <c r="BO41" i="5"/>
  <c r="BG177" i="5"/>
  <c r="BE245" i="5"/>
  <c r="BJ245" i="5"/>
  <c r="BZ75" i="5"/>
  <c r="CB143" i="5"/>
  <c r="BW75" i="5"/>
  <c r="BT75" i="5"/>
  <c r="CD109" i="5"/>
  <c r="BM109" i="5"/>
  <c r="BG75" i="5"/>
  <c r="BY211" i="5"/>
  <c r="CB109" i="5"/>
  <c r="CA75" i="5"/>
  <c r="BX41" i="5"/>
  <c r="CA177" i="5"/>
  <c r="CA109" i="5"/>
  <c r="BE109" i="5"/>
  <c r="CD41" i="5"/>
  <c r="BN245" i="5"/>
  <c r="CC211" i="5"/>
  <c r="BZ41" i="5"/>
  <c r="BK245" i="5"/>
  <c r="CC109" i="5"/>
  <c r="BW143" i="5"/>
  <c r="BU75" i="5"/>
  <c r="CB7" i="5"/>
  <c r="CD75" i="5"/>
  <c r="CA211" i="5"/>
  <c r="BL245" i="5"/>
  <c r="BV211" i="5"/>
  <c r="BH245" i="5"/>
  <c r="BV109" i="5"/>
  <c r="BF75" i="5"/>
  <c r="BK109" i="5"/>
  <c r="BL177" i="5"/>
  <c r="BW109" i="5"/>
  <c r="BM245" i="5"/>
  <c r="BG211" i="5"/>
  <c r="CC75" i="5"/>
  <c r="BW211" i="5"/>
  <c r="BF245" i="5"/>
  <c r="BF41" i="5"/>
  <c r="BZ7" i="5"/>
  <c r="CE12" i="5"/>
  <c r="BP101" i="6"/>
  <c r="BP28" i="6"/>
  <c r="BP173" i="6"/>
  <c r="BP116" i="5"/>
  <c r="CF181" i="6"/>
  <c r="CF251" i="6"/>
  <c r="CF396" i="6"/>
  <c r="CF469" i="6"/>
  <c r="BP466" i="6"/>
  <c r="BP538" i="6"/>
  <c r="BP252" i="6"/>
  <c r="CE86" i="5"/>
  <c r="BP42" i="5"/>
  <c r="CE212" i="5"/>
  <c r="CF296" i="6"/>
  <c r="CF512" i="6"/>
  <c r="CF441" i="6"/>
  <c r="BP295" i="6"/>
  <c r="CF513" i="6"/>
  <c r="BP81" i="6"/>
  <c r="BP223" i="6"/>
  <c r="CE272" i="5"/>
  <c r="BP54" i="5"/>
  <c r="CF81" i="6"/>
  <c r="BP216" i="5"/>
  <c r="CF461" i="6"/>
  <c r="CF386" i="6"/>
  <c r="CG386" i="6" s="1"/>
  <c r="CF26" i="6"/>
  <c r="CG26" i="6" s="1"/>
  <c r="BP458" i="6"/>
  <c r="BQ458" i="6" s="1"/>
  <c r="BP251" i="6"/>
  <c r="CE256" i="5"/>
  <c r="CE18" i="5"/>
  <c r="BP80" i="6"/>
  <c r="BP250" i="5"/>
  <c r="BP243" i="6"/>
  <c r="BP178" i="6"/>
  <c r="CF250" i="6"/>
  <c r="BP322" i="6"/>
  <c r="BP178" i="5"/>
  <c r="BP7" i="6"/>
  <c r="CE80" i="5"/>
  <c r="BP230" i="5"/>
  <c r="CF389" i="6"/>
  <c r="BP389" i="6"/>
  <c r="CF533" i="6"/>
  <c r="CF395" i="6"/>
  <c r="CG394" i="6" s="1"/>
  <c r="CF397" i="6"/>
  <c r="CE222" i="5"/>
  <c r="CE94" i="5"/>
  <c r="CE224" i="5"/>
  <c r="BP80" i="5"/>
  <c r="CE128" i="5"/>
  <c r="BP162" i="5"/>
  <c r="CE230" i="5"/>
  <c r="CF460" i="6"/>
  <c r="BP26" i="6"/>
  <c r="BP530" i="6"/>
  <c r="CF172" i="6"/>
  <c r="CF316" i="6"/>
  <c r="BP48" i="5"/>
  <c r="CF325" i="6"/>
  <c r="BP396" i="6"/>
  <c r="BP181" i="6"/>
  <c r="CF36" i="6"/>
  <c r="BP467" i="6"/>
  <c r="CF538" i="6"/>
  <c r="CE120" i="5"/>
  <c r="BP52" i="5"/>
  <c r="CF368" i="6"/>
  <c r="BP6" i="6"/>
  <c r="BP368" i="6"/>
  <c r="CF152" i="6"/>
  <c r="BP510" i="6"/>
  <c r="CF150" i="6"/>
  <c r="CG150" i="6" s="1"/>
  <c r="BX522" i="6"/>
  <c r="BV306" i="6"/>
  <c r="CC522" i="6"/>
  <c r="BW162" i="6"/>
  <c r="BV162" i="6"/>
  <c r="CB306" i="6"/>
  <c r="BY90" i="6"/>
  <c r="BN450" i="6"/>
  <c r="BJ450" i="6"/>
  <c r="BO450" i="6"/>
  <c r="BE234" i="6"/>
  <c r="BK234" i="6"/>
  <c r="BF378" i="6"/>
  <c r="BH234" i="6"/>
  <c r="BG234" i="6"/>
  <c r="CC452" i="6"/>
  <c r="BW164" i="6"/>
  <c r="BZ92" i="6"/>
  <c r="BU92" i="6"/>
  <c r="CA308" i="6"/>
  <c r="BM524" i="6"/>
  <c r="BY92" i="6"/>
  <c r="BF164" i="6"/>
  <c r="BI524" i="6"/>
  <c r="BY236" i="6"/>
  <c r="BI20" i="6"/>
  <c r="BG20" i="6"/>
  <c r="BN236" i="6"/>
  <c r="BE92" i="6"/>
  <c r="BH92" i="6"/>
  <c r="CE523" i="6"/>
  <c r="BY379" i="6"/>
  <c r="CA19" i="6"/>
  <c r="BV523" i="6"/>
  <c r="CC91" i="6"/>
  <c r="BL523" i="6"/>
  <c r="BW451" i="6"/>
  <c r="BE379" i="6"/>
  <c r="BP379" i="6" s="1"/>
  <c r="BO235" i="6"/>
  <c r="BO523" i="6"/>
  <c r="BJ307" i="6"/>
  <c r="BI235" i="6"/>
  <c r="BK523" i="6"/>
  <c r="BK379" i="6"/>
  <c r="BM235" i="6"/>
  <c r="BX453" i="6"/>
  <c r="BX237" i="6"/>
  <c r="CC21" i="6"/>
  <c r="CA453" i="6"/>
  <c r="BV453" i="6"/>
  <c r="BW237" i="6"/>
  <c r="BU309" i="6"/>
  <c r="BV381" i="6"/>
  <c r="BF237" i="6"/>
  <c r="BL237" i="6"/>
  <c r="BJ21" i="6"/>
  <c r="BN21" i="6"/>
  <c r="BM309" i="6"/>
  <c r="BK237" i="6"/>
  <c r="BE21" i="6"/>
  <c r="CA450" i="6"/>
  <c r="BV234" i="6"/>
  <c r="CC306" i="6"/>
  <c r="CD90" i="6"/>
  <c r="BZ90" i="6"/>
  <c r="BX234" i="6"/>
  <c r="CE18" i="6"/>
  <c r="BZ162" i="6"/>
  <c r="BN378" i="6"/>
  <c r="BI378" i="6"/>
  <c r="BK162" i="6"/>
  <c r="BJ306" i="6"/>
  <c r="BL378" i="6"/>
  <c r="BO90" i="6"/>
  <c r="BF234" i="6"/>
  <c r="CE524" i="6"/>
  <c r="CB524" i="6"/>
  <c r="BX524" i="6"/>
  <c r="CA20" i="6"/>
  <c r="CE236" i="6"/>
  <c r="BM452" i="6"/>
  <c r="BX92" i="6"/>
  <c r="BF92" i="6"/>
  <c r="BO380" i="6"/>
  <c r="BX20" i="6"/>
  <c r="BH20" i="6"/>
  <c r="BG452" i="6"/>
  <c r="BN92" i="6"/>
  <c r="BM164" i="6"/>
  <c r="BG92" i="6"/>
  <c r="CB379" i="6"/>
  <c r="BV307" i="6"/>
  <c r="CE379" i="6"/>
  <c r="BY451" i="6"/>
  <c r="BV451" i="6"/>
  <c r="BL451" i="6"/>
  <c r="CE163" i="6"/>
  <c r="BE307" i="6"/>
  <c r="BO163" i="6"/>
  <c r="BH379" i="6"/>
  <c r="BG451" i="6"/>
  <c r="BL91" i="6"/>
  <c r="BL163" i="6"/>
  <c r="BG163" i="6"/>
  <c r="BL19" i="6"/>
  <c r="CD381" i="6"/>
  <c r="BX165" i="6"/>
  <c r="CA381" i="6"/>
  <c r="BU381" i="6"/>
  <c r="BU237" i="6"/>
  <c r="CB165" i="6"/>
  <c r="BY165" i="6"/>
  <c r="BU93" i="6"/>
  <c r="BF165" i="6"/>
  <c r="BJ381" i="6"/>
  <c r="BJ525" i="6"/>
  <c r="BK21" i="6"/>
  <c r="BO381" i="6"/>
  <c r="BI93" i="6"/>
  <c r="BK381" i="6"/>
  <c r="BW522" i="6"/>
  <c r="BV450" i="6"/>
  <c r="CC234" i="6"/>
  <c r="BY18" i="6"/>
  <c r="CB18" i="6"/>
  <c r="CE162" i="6"/>
  <c r="CE378" i="6"/>
  <c r="BY162" i="6"/>
  <c r="BN306" i="6"/>
  <c r="BI306" i="6"/>
  <c r="BK90" i="6"/>
  <c r="BJ162" i="6"/>
  <c r="BF306" i="6"/>
  <c r="BL18" i="6"/>
  <c r="BN90" i="6"/>
  <c r="CB452" i="6"/>
  <c r="BW452" i="6"/>
  <c r="CE452" i="6"/>
  <c r="CD164" i="6"/>
  <c r="BU164" i="6"/>
  <c r="BY524" i="6"/>
  <c r="BW20" i="6"/>
  <c r="BF20" i="6"/>
  <c r="BO308" i="6"/>
  <c r="BH524" i="6"/>
  <c r="BI380" i="6"/>
  <c r="BM380" i="6"/>
  <c r="BJ20" i="6"/>
  <c r="BM308" i="6"/>
  <c r="BO452" i="6"/>
  <c r="CD523" i="6"/>
  <c r="BV235" i="6"/>
  <c r="BX307" i="6"/>
  <c r="BW379" i="6"/>
  <c r="BU163" i="6"/>
  <c r="BY235" i="6"/>
  <c r="BZ163" i="6"/>
  <c r="BE235" i="6"/>
  <c r="BF523" i="6"/>
  <c r="BK235" i="6"/>
  <c r="BI307" i="6"/>
  <c r="BI19" i="6"/>
  <c r="BE523" i="6"/>
  <c r="BJ379" i="6"/>
  <c r="BX525" i="6"/>
  <c r="CA309" i="6"/>
  <c r="BV165" i="6"/>
  <c r="CD237" i="6"/>
  <c r="BU453" i="6"/>
  <c r="CC93" i="6"/>
  <c r="BV21" i="6"/>
  <c r="BI453" i="6"/>
  <c r="BO525" i="6"/>
  <c r="BJ309" i="6"/>
  <c r="BM453" i="6"/>
  <c r="BK309" i="6"/>
  <c r="BI309" i="6"/>
  <c r="BO165" i="6"/>
  <c r="CB450" i="6"/>
  <c r="CB162" i="6"/>
  <c r="CB378" i="6"/>
  <c r="CE306" i="6"/>
  <c r="CA90" i="6"/>
  <c r="BM450" i="6"/>
  <c r="BM234" i="6"/>
  <c r="BK306" i="6"/>
  <c r="BE306" i="6"/>
  <c r="BH378" i="6"/>
  <c r="BM18" i="6"/>
  <c r="BX236" i="6"/>
  <c r="CE164" i="6"/>
  <c r="BY452" i="6"/>
  <c r="BZ20" i="6"/>
  <c r="BZ164" i="6"/>
  <c r="BE380" i="6"/>
  <c r="BK452" i="6"/>
  <c r="BK380" i="6"/>
  <c r="BK20" i="6"/>
  <c r="BJ92" i="6"/>
  <c r="BH236" i="6"/>
  <c r="BY523" i="6"/>
  <c r="BY91" i="6"/>
  <c r="CA91" i="6"/>
  <c r="CD91" i="6"/>
  <c r="CC19" i="6"/>
  <c r="BJ523" i="6"/>
  <c r="BN307" i="6"/>
  <c r="BI451" i="6"/>
  <c r="BF379" i="6"/>
  <c r="BH91" i="6"/>
  <c r="CE307" i="6"/>
  <c r="CA525" i="6"/>
  <c r="CA93" i="6"/>
  <c r="CB525" i="6"/>
  <c r="CD165" i="6"/>
  <c r="BN453" i="6"/>
  <c r="BV93" i="6"/>
  <c r="BE309" i="6"/>
  <c r="BO21" i="6"/>
  <c r="BF93" i="6"/>
  <c r="BL93" i="6"/>
  <c r="BI381" i="6"/>
  <c r="BW307" i="6"/>
  <c r="BE19" i="6"/>
  <c r="BF307" i="6"/>
  <c r="BZ378" i="6"/>
  <c r="CA162" i="6"/>
  <c r="CD378" i="6"/>
  <c r="BY234" i="6"/>
  <c r="CD18" i="6"/>
  <c r="BE522" i="6"/>
  <c r="BP522" i="6" s="1"/>
  <c r="BM162" i="6"/>
  <c r="BI18" i="6"/>
  <c r="BF90" i="6"/>
  <c r="BL234" i="6"/>
  <c r="BL90" i="6"/>
  <c r="CD380" i="6"/>
  <c r="BU380" i="6"/>
  <c r="BV164" i="6"/>
  <c r="BY20" i="6"/>
  <c r="BK524" i="6"/>
  <c r="BE308" i="6"/>
  <c r="BG380" i="6"/>
  <c r="BK92" i="6"/>
  <c r="BM236" i="6"/>
  <c r="BO20" i="6"/>
  <c r="BN452" i="6"/>
  <c r="CD451" i="6"/>
  <c r="BY307" i="6"/>
  <c r="BZ307" i="6"/>
  <c r="BV19" i="6"/>
  <c r="CC379" i="6"/>
  <c r="BE163" i="6"/>
  <c r="BN235" i="6"/>
  <c r="BK307" i="6"/>
  <c r="BG19" i="6"/>
  <c r="BF451" i="6"/>
  <c r="BG307" i="6"/>
  <c r="BZ453" i="6"/>
  <c r="CB381" i="6"/>
  <c r="CE165" i="6"/>
  <c r="CE93" i="6"/>
  <c r="CB309" i="6"/>
  <c r="BG381" i="6"/>
  <c r="BE237" i="6"/>
  <c r="BN309" i="6"/>
  <c r="BH237" i="6"/>
  <c r="BN381" i="6"/>
  <c r="BF525" i="6"/>
  <c r="BW378" i="6"/>
  <c r="BY378" i="6"/>
  <c r="BY450" i="6"/>
  <c r="BO378" i="6"/>
  <c r="BG90" i="6"/>
  <c r="BJ234" i="6"/>
  <c r="BW236" i="6"/>
  <c r="CE308" i="6"/>
  <c r="BV20" i="6"/>
  <c r="BG236" i="6"/>
  <c r="BL236" i="6"/>
  <c r="BJ164" i="6"/>
  <c r="BW163" i="6"/>
  <c r="BU91" i="6"/>
  <c r="BI91" i="6"/>
  <c r="BJ163" i="6"/>
  <c r="BW450" i="6"/>
  <c r="BX90" i="6"/>
  <c r="CC378" i="6"/>
  <c r="BU90" i="6"/>
  <c r="BX378" i="6"/>
  <c r="CF378" i="6" s="1"/>
  <c r="BL450" i="6"/>
  <c r="BM90" i="6"/>
  <c r="BG162" i="6"/>
  <c r="BH306" i="6"/>
  <c r="BI522" i="6"/>
  <c r="BK18" i="6"/>
  <c r="BW308" i="6"/>
  <c r="CD308" i="6"/>
  <c r="BX452" i="6"/>
  <c r="BZ524" i="6"/>
  <c r="BE452" i="6"/>
  <c r="BE236" i="6"/>
  <c r="BG308" i="6"/>
  <c r="BH380" i="6"/>
  <c r="BM92" i="6"/>
  <c r="BN308" i="6"/>
  <c r="BK164" i="6"/>
  <c r="BZ379" i="6"/>
  <c r="BU235" i="6"/>
  <c r="CB235" i="6"/>
  <c r="CD379" i="6"/>
  <c r="BV91" i="6"/>
  <c r="BE91" i="6"/>
  <c r="BN163" i="6"/>
  <c r="BK163" i="6"/>
  <c r="BH451" i="6"/>
  <c r="BM379" i="6"/>
  <c r="BM19" i="6"/>
  <c r="BY309" i="6"/>
  <c r="BW165" i="6"/>
  <c r="CC525" i="6"/>
  <c r="CE309" i="6"/>
  <c r="BZ165" i="6"/>
  <c r="BG309" i="6"/>
  <c r="BE165" i="6"/>
  <c r="BJ165" i="6"/>
  <c r="BL165" i="6"/>
  <c r="BJ453" i="6"/>
  <c r="BF21" i="6"/>
  <c r="CE450" i="6"/>
  <c r="CC90" i="6"/>
  <c r="BM522" i="6"/>
  <c r="BI162" i="6"/>
  <c r="BJ18" i="6"/>
  <c r="CB236" i="6"/>
  <c r="CD92" i="6"/>
  <c r="BE164" i="6"/>
  <c r="BN164" i="6"/>
  <c r="BN20" i="6"/>
  <c r="CB163" i="6"/>
  <c r="CB91" i="6"/>
  <c r="BN91" i="6"/>
  <c r="BH163" i="6"/>
  <c r="CA378" i="6"/>
  <c r="CE90" i="6"/>
  <c r="BZ234" i="6"/>
  <c r="BW18" i="6"/>
  <c r="BM378" i="6"/>
  <c r="BO522" i="6"/>
  <c r="BK378" i="6"/>
  <c r="CE380" i="6"/>
  <c r="BW524" i="6"/>
  <c r="CC20" i="6"/>
  <c r="BF452" i="6"/>
  <c r="CD20" i="6"/>
  <c r="BN380" i="6"/>
  <c r="BL92" i="6"/>
  <c r="CA523" i="6"/>
  <c r="BU379" i="6"/>
  <c r="BZ235" i="6"/>
  <c r="CD235" i="6"/>
  <c r="BG523" i="6"/>
  <c r="BG235" i="6"/>
  <c r="BH235" i="6"/>
  <c r="BH307" i="6"/>
  <c r="CD525" i="6"/>
  <c r="BU165" i="6"/>
  <c r="CB237" i="6"/>
  <c r="CD93" i="6"/>
  <c r="BU21" i="6"/>
  <c r="BE381" i="6"/>
  <c r="BN93" i="6"/>
  <c r="BK165" i="6"/>
  <c r="BK453" i="6"/>
  <c r="CC162" i="6"/>
  <c r="CD452" i="6"/>
  <c r="BF380" i="6"/>
  <c r="BO524" i="6"/>
  <c r="BJ236" i="6"/>
  <c r="BU522" i="6"/>
  <c r="BZ18" i="6"/>
  <c r="BW90" i="6"/>
  <c r="BM306" i="6"/>
  <c r="BE162" i="6"/>
  <c r="BF162" i="6"/>
  <c r="BX308" i="6"/>
  <c r="BV380" i="6"/>
  <c r="BJ308" i="6"/>
  <c r="BU162" i="6"/>
  <c r="BY522" i="6"/>
  <c r="BW234" i="6"/>
  <c r="BF522" i="6"/>
  <c r="CC18" i="6"/>
  <c r="BH18" i="6"/>
  <c r="BL162" i="6"/>
  <c r="CA524" i="6"/>
  <c r="CC164" i="6"/>
  <c r="BX380" i="6"/>
  <c r="BL524" i="6"/>
  <c r="BF524" i="6"/>
  <c r="BG164" i="6"/>
  <c r="BL308" i="6"/>
  <c r="CD306" i="6"/>
  <c r="BX306" i="6"/>
  <c r="BW306" i="6"/>
  <c r="BG378" i="6"/>
  <c r="BF18" i="6"/>
  <c r="CB380" i="6"/>
  <c r="CE92" i="6"/>
  <c r="BZ452" i="6"/>
  <c r="BO92" i="6"/>
  <c r="BI308" i="6"/>
  <c r="BI92" i="6"/>
  <c r="BV379" i="6"/>
  <c r="CD307" i="6"/>
  <c r="BW91" i="6"/>
  <c r="BO379" i="6"/>
  <c r="BG379" i="6"/>
  <c r="BF235" i="6"/>
  <c r="BY453" i="6"/>
  <c r="BY381" i="6"/>
  <c r="CC165" i="6"/>
  <c r="BM525" i="6"/>
  <c r="BE453" i="6"/>
  <c r="BL453" i="6"/>
  <c r="BN237" i="6"/>
  <c r="CC523" i="6"/>
  <c r="CD163" i="6"/>
  <c r="BY163" i="6"/>
  <c r="BO307" i="6"/>
  <c r="BJ235" i="6"/>
  <c r="BF19" i="6"/>
  <c r="BX309" i="6"/>
  <c r="BV309" i="6"/>
  <c r="CD309" i="6"/>
  <c r="BG453" i="6"/>
  <c r="BL381" i="6"/>
  <c r="BM93" i="6"/>
  <c r="BK93" i="6"/>
  <c r="BU378" i="6"/>
  <c r="BX450" i="6"/>
  <c r="BO234" i="6"/>
  <c r="BF450" i="6"/>
  <c r="BV308" i="6"/>
  <c r="CB308" i="6"/>
  <c r="BU20" i="6"/>
  <c r="CF20" i="6" s="1"/>
  <c r="BL380" i="6"/>
  <c r="CB523" i="6"/>
  <c r="CE91" i="6"/>
  <c r="BZ91" i="6"/>
  <c r="BM91" i="6"/>
  <c r="BL235" i="6"/>
  <c r="CA237" i="6"/>
  <c r="CE381" i="6"/>
  <c r="BZ93" i="6"/>
  <c r="BL309" i="6"/>
  <c r="BI237" i="6"/>
  <c r="CD234" i="6"/>
  <c r="CE522" i="6"/>
  <c r="BO306" i="6"/>
  <c r="BG306" i="6"/>
  <c r="BH522" i="6"/>
  <c r="CA380" i="6"/>
  <c r="BY164" i="6"/>
  <c r="CA164" i="6"/>
  <c r="BJ452" i="6"/>
  <c r="BK236" i="6"/>
  <c r="BL164" i="6"/>
  <c r="BX451" i="6"/>
  <c r="CB522" i="6"/>
  <c r="BE18" i="6"/>
  <c r="BP18" i="6" s="1"/>
  <c r="BG524" i="6"/>
  <c r="CC163" i="6"/>
  <c r="BM451" i="6"/>
  <c r="CE21" i="6"/>
  <c r="BM237" i="6"/>
  <c r="BV522" i="6"/>
  <c r="CE234" i="6"/>
  <c r="CB90" i="6"/>
  <c r="BN162" i="6"/>
  <c r="BN522" i="6"/>
  <c r="BE378" i="6"/>
  <c r="BZ380" i="6"/>
  <c r="BW380" i="6"/>
  <c r="BF236" i="6"/>
  <c r="BK308" i="6"/>
  <c r="CA92" i="6"/>
  <c r="CA451" i="6"/>
  <c r="BW523" i="6"/>
  <c r="BU523" i="6"/>
  <c r="CF523" i="6" s="1"/>
  <c r="BI523" i="6"/>
  <c r="BL379" i="6"/>
  <c r="BI163" i="6"/>
  <c r="BF163" i="6"/>
  <c r="CD453" i="6"/>
  <c r="BZ237" i="6"/>
  <c r="CB453" i="6"/>
  <c r="BY21" i="6"/>
  <c r="BG93" i="6"/>
  <c r="BJ237" i="6"/>
  <c r="BM21" i="6"/>
  <c r="BG525" i="6"/>
  <c r="BU234" i="6"/>
  <c r="CD162" i="6"/>
  <c r="BH450" i="6"/>
  <c r="BU18" i="6"/>
  <c r="BV452" i="6"/>
  <c r="CB92" i="6"/>
  <c r="BL452" i="6"/>
  <c r="CE20" i="6"/>
  <c r="BZ523" i="6"/>
  <c r="CC235" i="6"/>
  <c r="CC307" i="6"/>
  <c r="BM307" i="6"/>
  <c r="BE451" i="6"/>
  <c r="BU525" i="6"/>
  <c r="BZ381" i="6"/>
  <c r="CA165" i="6"/>
  <c r="BF309" i="6"/>
  <c r="BE93" i="6"/>
  <c r="BW309" i="6"/>
  <c r="BU450" i="6"/>
  <c r="BK450" i="6"/>
  <c r="BN18" i="6"/>
  <c r="BU236" i="6"/>
  <c r="BM20" i="6"/>
  <c r="BI236" i="6"/>
  <c r="BU451" i="6"/>
  <c r="BU307" i="6"/>
  <c r="BG91" i="6"/>
  <c r="BY525" i="6"/>
  <c r="CC237" i="6"/>
  <c r="BL525" i="6"/>
  <c r="BO93" i="6"/>
  <c r="BX162" i="6"/>
  <c r="CA18" i="6"/>
  <c r="BN524" i="6"/>
  <c r="BE524" i="6"/>
  <c r="CE19" i="6"/>
  <c r="CD19" i="6"/>
  <c r="BN19" i="6"/>
  <c r="BW453" i="6"/>
  <c r="BW525" i="6"/>
  <c r="BK525" i="6"/>
  <c r="BO309" i="6"/>
  <c r="CD450" i="6"/>
  <c r="BO18" i="6"/>
  <c r="BF308" i="6"/>
  <c r="BH452" i="6"/>
  <c r="BX523" i="6"/>
  <c r="BW19" i="6"/>
  <c r="BJ451" i="6"/>
  <c r="CC381" i="6"/>
  <c r="BX381" i="6"/>
  <c r="BH381" i="6"/>
  <c r="BL21" i="6"/>
  <c r="BW21" i="6"/>
  <c r="CB234" i="6"/>
  <c r="BN234" i="6"/>
  <c r="CC524" i="6"/>
  <c r="BZ236" i="6"/>
  <c r="BY380" i="6"/>
  <c r="BZ19" i="6"/>
  <c r="BY19" i="6"/>
  <c r="BM163" i="6"/>
  <c r="BZ309" i="6"/>
  <c r="BW381" i="6"/>
  <c r="BH165" i="6"/>
  <c r="BH525" i="6"/>
  <c r="CC450" i="6"/>
  <c r="BI450" i="6"/>
  <c r="BH162" i="6"/>
  <c r="BU452" i="6"/>
  <c r="BO236" i="6"/>
  <c r="BJ380" i="6"/>
  <c r="BX235" i="6"/>
  <c r="BL307" i="6"/>
  <c r="BK91" i="6"/>
  <c r="BX93" i="6"/>
  <c r="BG21" i="6"/>
  <c r="BI21" i="6"/>
  <c r="BV378" i="6"/>
  <c r="CA234" i="6"/>
  <c r="BI234" i="6"/>
  <c r="CC380" i="6"/>
  <c r="CC92" i="6"/>
  <c r="BE20" i="6"/>
  <c r="BX19" i="6"/>
  <c r="BO91" i="6"/>
  <c r="BW93" i="6"/>
  <c r="BH453" i="6"/>
  <c r="BI525" i="6"/>
  <c r="BH21" i="6"/>
  <c r="CA306" i="6"/>
  <c r="BE450" i="6"/>
  <c r="BV524" i="6"/>
  <c r="BZ308" i="6"/>
  <c r="CA307" i="6"/>
  <c r="BX91" i="6"/>
  <c r="BK19" i="6"/>
  <c r="CB21" i="6"/>
  <c r="BF381" i="6"/>
  <c r="BM165" i="6"/>
  <c r="BE525" i="6"/>
  <c r="CD522" i="6"/>
  <c r="BK522" i="6"/>
  <c r="BJ522" i="6"/>
  <c r="BL306" i="6"/>
  <c r="BU308" i="6"/>
  <c r="CA452" i="6"/>
  <c r="BI164" i="6"/>
  <c r="BY308" i="6"/>
  <c r="CE451" i="6"/>
  <c r="BX163" i="6"/>
  <c r="CB307" i="6"/>
  <c r="BJ91" i="6"/>
  <c r="BI379" i="6"/>
  <c r="CC453" i="6"/>
  <c r="BN525" i="6"/>
  <c r="BF453" i="6"/>
  <c r="BI165" i="6"/>
  <c r="BG450" i="6"/>
  <c r="CB164" i="6"/>
  <c r="CA379" i="6"/>
  <c r="BO19" i="6"/>
  <c r="BX21" i="6"/>
  <c r="BJ378" i="6"/>
  <c r="BV92" i="6"/>
  <c r="BW235" i="6"/>
  <c r="BJ19" i="6"/>
  <c r="BV525" i="6"/>
  <c r="BX18" i="6"/>
  <c r="CB20" i="6"/>
  <c r="BH523" i="6"/>
  <c r="CD21" i="6"/>
  <c r="BJ93" i="6"/>
  <c r="BG165" i="6"/>
  <c r="BY306" i="6"/>
  <c r="BZ451" i="6"/>
  <c r="BM381" i="6"/>
  <c r="BO164" i="6"/>
  <c r="BH19" i="6"/>
  <c r="CE237" i="6"/>
  <c r="BL522" i="6"/>
  <c r="BV236" i="6"/>
  <c r="BF91" i="6"/>
  <c r="CE525" i="6"/>
  <c r="BV90" i="6"/>
  <c r="BV18" i="6"/>
  <c r="BJ90" i="6"/>
  <c r="CC308" i="6"/>
  <c r="CD236" i="6"/>
  <c r="BH164" i="6"/>
  <c r="CC451" i="6"/>
  <c r="BU19" i="6"/>
  <c r="BO451" i="6"/>
  <c r="BN523" i="6"/>
  <c r="BY237" i="6"/>
  <c r="BV237" i="6"/>
  <c r="CA21" i="6"/>
  <c r="BN165" i="6"/>
  <c r="BH309" i="6"/>
  <c r="BZ522" i="6"/>
  <c r="BG522" i="6"/>
  <c r="BI90" i="6"/>
  <c r="CA236" i="6"/>
  <c r="CC236" i="6"/>
  <c r="BL20" i="6"/>
  <c r="BV163" i="6"/>
  <c r="CA235" i="6"/>
  <c r="BN451" i="6"/>
  <c r="BM523" i="6"/>
  <c r="BZ525" i="6"/>
  <c r="CB93" i="6"/>
  <c r="BZ21" i="6"/>
  <c r="BH93" i="6"/>
  <c r="BO237" i="6"/>
  <c r="CA522" i="6"/>
  <c r="BZ306" i="6"/>
  <c r="BO162" i="6"/>
  <c r="BG18" i="6"/>
  <c r="CD524" i="6"/>
  <c r="BX164" i="6"/>
  <c r="BJ524" i="6"/>
  <c r="BH308" i="6"/>
  <c r="CA163" i="6"/>
  <c r="CB19" i="6"/>
  <c r="BN379" i="6"/>
  <c r="BK451" i="6"/>
  <c r="CE453" i="6"/>
  <c r="BG237" i="6"/>
  <c r="BO453" i="6"/>
  <c r="BZ450" i="6"/>
  <c r="BE90" i="6"/>
  <c r="BU524" i="6"/>
  <c r="CE235" i="6"/>
  <c r="BW92" i="6"/>
  <c r="BY93" i="6"/>
  <c r="BH90" i="6"/>
  <c r="BX379" i="6"/>
  <c r="BU306" i="6"/>
  <c r="BI452" i="6"/>
  <c r="CB451" i="6"/>
  <c r="CC309" i="6"/>
  <c r="CF151" i="6"/>
  <c r="BQ438" i="6"/>
  <c r="CE20" i="5"/>
  <c r="Q31" i="3"/>
  <c r="Q32" i="3" s="1"/>
  <c r="Q34" i="3" s="1"/>
  <c r="CE238" i="5"/>
  <c r="BP171" i="6"/>
  <c r="CF244" i="6"/>
  <c r="CF459" i="6"/>
  <c r="BP144" i="5"/>
  <c r="BP110" i="5"/>
  <c r="CE258" i="5"/>
  <c r="CE148" i="5"/>
  <c r="CF29" i="6"/>
  <c r="CF245" i="6"/>
  <c r="BP170" i="6"/>
  <c r="BQ170" i="6" s="1"/>
  <c r="CE184" i="5"/>
  <c r="CF178" i="6"/>
  <c r="CG178" i="6" s="1"/>
  <c r="BP222" i="5"/>
  <c r="CE110" i="5"/>
  <c r="BP439" i="6"/>
  <c r="CF367" i="6"/>
  <c r="BP204" i="5"/>
  <c r="BP136" i="5"/>
  <c r="BP98" i="6"/>
  <c r="CE150" i="5"/>
  <c r="CF108" i="6"/>
  <c r="BP469" i="6"/>
  <c r="CF37" i="6"/>
  <c r="CE76" i="5"/>
  <c r="BT214" i="5"/>
  <c r="BW146" i="5"/>
  <c r="BV112" i="5"/>
  <c r="CB146" i="5"/>
  <c r="BV78" i="5"/>
  <c r="CB214" i="5"/>
  <c r="CA180" i="5"/>
  <c r="BI180" i="5"/>
  <c r="BW44" i="5"/>
  <c r="BL112" i="5"/>
  <c r="BO180" i="5"/>
  <c r="BZ214" i="5"/>
  <c r="BT180" i="5"/>
  <c r="BJ214" i="5"/>
  <c r="BL44" i="5"/>
  <c r="BV180" i="5"/>
  <c r="BW112" i="5"/>
  <c r="BX78" i="5"/>
  <c r="BT112" i="5"/>
  <c r="BY10" i="5"/>
  <c r="CA214" i="5"/>
  <c r="CD112" i="5"/>
  <c r="BJ146" i="5"/>
  <c r="CC10" i="5"/>
  <c r="BG44" i="5"/>
  <c r="BG78" i="5"/>
  <c r="BN146" i="5"/>
  <c r="BU10" i="5"/>
  <c r="BN180" i="5"/>
  <c r="BK44" i="5"/>
  <c r="BX146" i="5"/>
  <c r="BX248" i="5"/>
  <c r="BT44" i="5"/>
  <c r="BW78" i="5"/>
  <c r="BL214" i="5"/>
  <c r="BY112" i="5"/>
  <c r="BT248" i="5"/>
  <c r="BO112" i="5"/>
  <c r="BL248" i="5"/>
  <c r="BG10" i="5"/>
  <c r="CB248" i="5"/>
  <c r="BN44" i="5"/>
  <c r="BO214" i="5"/>
  <c r="BL146" i="5"/>
  <c r="CD44" i="5"/>
  <c r="BU112" i="5"/>
  <c r="BM10" i="5"/>
  <c r="BI112" i="5"/>
  <c r="BV10" i="5"/>
  <c r="BG214" i="5"/>
  <c r="BM112" i="5"/>
  <c r="BI78" i="5"/>
  <c r="BF78" i="5"/>
  <c r="BE44" i="5"/>
  <c r="CC44" i="5"/>
  <c r="BT10" i="5"/>
  <c r="BU78" i="5"/>
  <c r="BZ10" i="5"/>
  <c r="BK78" i="5"/>
  <c r="BH214" i="5"/>
  <c r="BE78" i="5"/>
  <c r="CD214" i="5"/>
  <c r="BY78" i="5"/>
  <c r="BF10" i="5"/>
  <c r="BI10" i="5"/>
  <c r="BH44" i="5"/>
  <c r="BI214" i="5"/>
  <c r="BM214" i="5"/>
  <c r="BO10" i="5"/>
  <c r="BX44" i="5"/>
  <c r="BT78" i="5"/>
  <c r="BM146" i="5"/>
  <c r="BG248" i="5"/>
  <c r="BV214" i="5"/>
  <c r="BE248" i="5"/>
  <c r="BM44" i="5"/>
  <c r="BH180" i="5"/>
  <c r="BJ44" i="5"/>
  <c r="CD180" i="5"/>
  <c r="BH78" i="5"/>
  <c r="CC180" i="5"/>
  <c r="BK214" i="5"/>
  <c r="BZ146" i="5"/>
  <c r="CC146" i="5"/>
  <c r="BU248" i="5"/>
  <c r="CA78" i="5"/>
  <c r="BX10" i="5"/>
  <c r="CD146" i="5"/>
  <c r="BY146" i="5"/>
  <c r="BU180" i="5"/>
  <c r="BJ112" i="5"/>
  <c r="CB180" i="5"/>
  <c r="BF214" i="5"/>
  <c r="BZ78" i="5"/>
  <c r="BH10" i="5"/>
  <c r="BP10" i="5" s="1"/>
  <c r="BL180" i="5"/>
  <c r="CA112" i="5"/>
  <c r="BU146" i="5"/>
  <c r="BL78" i="5"/>
  <c r="BF146" i="5"/>
  <c r="BU44" i="5"/>
  <c r="BL10" i="5"/>
  <c r="BI44" i="5"/>
  <c r="CB44" i="5"/>
  <c r="CB78" i="5"/>
  <c r="BG180" i="5"/>
  <c r="BG146" i="5"/>
  <c r="BX112" i="5"/>
  <c r="BE146" i="5"/>
  <c r="BN78" i="5"/>
  <c r="BO78" i="5"/>
  <c r="BZ112" i="5"/>
  <c r="BM78" i="5"/>
  <c r="BV248" i="5"/>
  <c r="BE214" i="5"/>
  <c r="BJ180" i="5"/>
  <c r="BJ248" i="5"/>
  <c r="BY214" i="5"/>
  <c r="BF180" i="5"/>
  <c r="CB112" i="5"/>
  <c r="BH112" i="5"/>
  <c r="BY248" i="5"/>
  <c r="BO44" i="5"/>
  <c r="BZ180" i="5"/>
  <c r="BV44" i="5"/>
  <c r="BO146" i="5"/>
  <c r="CB10" i="5"/>
  <c r="BW248" i="5"/>
  <c r="CA146" i="5"/>
  <c r="BZ248" i="5"/>
  <c r="BK146" i="5"/>
  <c r="BN10" i="5"/>
  <c r="BN214" i="5"/>
  <c r="BY44" i="5"/>
  <c r="BK180" i="5"/>
  <c r="BK112" i="5"/>
  <c r="BN248" i="5"/>
  <c r="CA248" i="5"/>
  <c r="BU214" i="5"/>
  <c r="BH146" i="5"/>
  <c r="CD10" i="5"/>
  <c r="BW180" i="5"/>
  <c r="CC248" i="5"/>
  <c r="BM248" i="5"/>
  <c r="BI248" i="5"/>
  <c r="CC112" i="5"/>
  <c r="BM180" i="5"/>
  <c r="BW10" i="5"/>
  <c r="BE112" i="5"/>
  <c r="CA10" i="5"/>
  <c r="BV146" i="5"/>
  <c r="BK10" i="5"/>
  <c r="BF248" i="5"/>
  <c r="BH248" i="5"/>
  <c r="BI146" i="5"/>
  <c r="BZ44" i="5"/>
  <c r="BE10" i="5"/>
  <c r="BF44" i="5"/>
  <c r="BX214" i="5"/>
  <c r="BJ78" i="5"/>
  <c r="BX180" i="5"/>
  <c r="CC78" i="5"/>
  <c r="BE180" i="5"/>
  <c r="BN112" i="5"/>
  <c r="BG112" i="5"/>
  <c r="CD248" i="5"/>
  <c r="CC214" i="5"/>
  <c r="CD78" i="5"/>
  <c r="BF112" i="5"/>
  <c r="BY180" i="5"/>
  <c r="BT146" i="5"/>
  <c r="BK248" i="5"/>
  <c r="BJ10" i="5"/>
  <c r="CA44" i="5"/>
  <c r="BW214" i="5"/>
  <c r="BO248" i="5"/>
  <c r="CC79" i="5"/>
  <c r="BZ215" i="5"/>
  <c r="BH181" i="5"/>
  <c r="BO215" i="5"/>
  <c r="BN215" i="5"/>
  <c r="CD147" i="5"/>
  <c r="BT11" i="5"/>
  <c r="BH79" i="5"/>
  <c r="BK215" i="5"/>
  <c r="BI215" i="5"/>
  <c r="BG215" i="5"/>
  <c r="BE113" i="5"/>
  <c r="BW45" i="5"/>
  <c r="BE79" i="5"/>
  <c r="CB249" i="5"/>
  <c r="BM45" i="5"/>
  <c r="BE147" i="5"/>
  <c r="CB215" i="5"/>
  <c r="BL181" i="5"/>
  <c r="BY215" i="5"/>
  <c r="CB113" i="5"/>
  <c r="CC147" i="5"/>
  <c r="BZ45" i="5"/>
  <c r="CD113" i="5"/>
  <c r="BV147" i="5"/>
  <c r="BO45" i="5"/>
  <c r="BV79" i="5"/>
  <c r="BY45" i="5"/>
  <c r="BW181" i="5"/>
  <c r="BT45" i="5"/>
  <c r="BH45" i="5"/>
  <c r="CA215" i="5"/>
  <c r="CB11" i="5"/>
  <c r="BX249" i="5"/>
  <c r="BM181" i="5"/>
  <c r="BY11" i="5"/>
  <c r="BL45" i="5"/>
  <c r="CB45" i="5"/>
  <c r="CA113" i="5"/>
  <c r="BI249" i="5"/>
  <c r="BF249" i="5"/>
  <c r="BY79" i="5"/>
  <c r="CD45" i="5"/>
  <c r="BJ249" i="5"/>
  <c r="BE249" i="5"/>
  <c r="BU11" i="5"/>
  <c r="BZ181" i="5"/>
  <c r="BJ147" i="5"/>
  <c r="BG181" i="5"/>
  <c r="BF181" i="5"/>
  <c r="BT79" i="5"/>
  <c r="BN181" i="5"/>
  <c r="BT215" i="5"/>
  <c r="BJ181" i="5"/>
  <c r="BI181" i="5"/>
  <c r="BF113" i="5"/>
  <c r="BE215" i="5"/>
  <c r="BN113" i="5"/>
  <c r="BT113" i="5"/>
  <c r="BU249" i="5"/>
  <c r="BJ45" i="5"/>
  <c r="BO79" i="5"/>
  <c r="CD215" i="5"/>
  <c r="BL215" i="5"/>
  <c r="BK79" i="5"/>
  <c r="BT181" i="5"/>
  <c r="BN249" i="5"/>
  <c r="BV11" i="5"/>
  <c r="CD79" i="5"/>
  <c r="CD181" i="5"/>
  <c r="BO181" i="5"/>
  <c r="BO147" i="5"/>
  <c r="CA79" i="5"/>
  <c r="BI113" i="5"/>
  <c r="BV45" i="5"/>
  <c r="BW79" i="5"/>
  <c r="BO113" i="5"/>
  <c r="BY147" i="5"/>
  <c r="CC11" i="5"/>
  <c r="CA11" i="5"/>
  <c r="BX215" i="5"/>
  <c r="BV113" i="5"/>
  <c r="BW11" i="5"/>
  <c r="BO249" i="5"/>
  <c r="BZ249" i="5"/>
  <c r="BG249" i="5"/>
  <c r="CA181" i="5"/>
  <c r="BM147" i="5"/>
  <c r="BM249" i="5"/>
  <c r="BF215" i="5"/>
  <c r="BT249" i="5"/>
  <c r="BH249" i="5"/>
  <c r="BX147" i="5"/>
  <c r="BL113" i="5"/>
  <c r="BI147" i="5"/>
  <c r="BH147" i="5"/>
  <c r="BX45" i="5"/>
  <c r="BN147" i="5"/>
  <c r="BY181" i="5"/>
  <c r="BK147" i="5"/>
  <c r="BH113" i="5"/>
  <c r="BE45" i="5"/>
  <c r="BG147" i="5"/>
  <c r="CD11" i="5"/>
  <c r="BV215" i="5"/>
  <c r="BJ215" i="5"/>
  <c r="BX113" i="5"/>
  <c r="BN79" i="5"/>
  <c r="BK113" i="5"/>
  <c r="BJ113" i="5"/>
  <c r="BI79" i="5"/>
  <c r="BU147" i="5"/>
  <c r="BF79" i="5"/>
  <c r="BG45" i="5"/>
  <c r="CA45" i="5"/>
  <c r="BM113" i="5"/>
  <c r="BX181" i="5"/>
  <c r="BX79" i="5"/>
  <c r="BM79" i="5"/>
  <c r="BL79" i="5"/>
  <c r="BK249" i="5"/>
  <c r="BW113" i="5"/>
  <c r="BX11" i="5"/>
  <c r="CD249" i="5"/>
  <c r="BZ147" i="5"/>
  <c r="BV249" i="5"/>
  <c r="CC215" i="5"/>
  <c r="BN45" i="5"/>
  <c r="BW215" i="5"/>
  <c r="BZ11" i="5"/>
  <c r="BL249" i="5"/>
  <c r="BU113" i="5"/>
  <c r="CB181" i="5"/>
  <c r="BV181" i="5"/>
  <c r="BU181" i="5"/>
  <c r="CC249" i="5"/>
  <c r="CC181" i="5"/>
  <c r="BK181" i="5"/>
  <c r="BH215" i="5"/>
  <c r="BW249" i="5"/>
  <c r="CB147" i="5"/>
  <c r="CC113" i="5"/>
  <c r="BY113" i="5"/>
  <c r="CA147" i="5"/>
  <c r="BL147" i="5"/>
  <c r="BE181" i="5"/>
  <c r="BK45" i="5"/>
  <c r="BU215" i="5"/>
  <c r="BZ113" i="5"/>
  <c r="CB79" i="5"/>
  <c r="BZ79" i="5"/>
  <c r="BW147" i="5"/>
  <c r="BU79" i="5"/>
  <c r="BG79" i="5"/>
  <c r="BG113" i="5"/>
  <c r="BI45" i="5"/>
  <c r="CC45" i="5"/>
  <c r="CA249" i="5"/>
  <c r="BU45" i="5"/>
  <c r="BY249" i="5"/>
  <c r="BM215" i="5"/>
  <c r="BT147" i="5"/>
  <c r="BF45" i="5"/>
  <c r="BF147" i="5"/>
  <c r="BJ79" i="5"/>
  <c r="BP297" i="6"/>
  <c r="BP511" i="6"/>
  <c r="CF78" i="6"/>
  <c r="BP294" i="6"/>
  <c r="BX546" i="6"/>
  <c r="BZ186" i="6"/>
  <c r="BX186" i="6"/>
  <c r="BX258" i="6"/>
  <c r="CE546" i="6"/>
  <c r="BZ114" i="6"/>
  <c r="CE42" i="6"/>
  <c r="BE474" i="6"/>
  <c r="BM330" i="6"/>
  <c r="BG330" i="6"/>
  <c r="BN114" i="6"/>
  <c r="BL114" i="6"/>
  <c r="BI258" i="6"/>
  <c r="BI42" i="6"/>
  <c r="CE548" i="6"/>
  <c r="BW188" i="6"/>
  <c r="BZ332" i="6"/>
  <c r="BZ260" i="6"/>
  <c r="CA332" i="6"/>
  <c r="BZ188" i="6"/>
  <c r="BY44" i="6"/>
  <c r="BF260" i="6"/>
  <c r="BG548" i="6"/>
  <c r="BK332" i="6"/>
  <c r="BW44" i="6"/>
  <c r="BJ260" i="6"/>
  <c r="BH44" i="6"/>
  <c r="BL332" i="6"/>
  <c r="CB475" i="6"/>
  <c r="BW259" i="6"/>
  <c r="BZ547" i="6"/>
  <c r="CD115" i="6"/>
  <c r="CA331" i="6"/>
  <c r="CC403" i="6"/>
  <c r="BV43" i="6"/>
  <c r="BE403" i="6"/>
  <c r="BO187" i="6"/>
  <c r="BF331" i="6"/>
  <c r="BJ331" i="6"/>
  <c r="BK475" i="6"/>
  <c r="BE475" i="6"/>
  <c r="BI403" i="6"/>
  <c r="BF547" i="6"/>
  <c r="BY333" i="6"/>
  <c r="CB117" i="6"/>
  <c r="CB261" i="6"/>
  <c r="BY405" i="6"/>
  <c r="CE189" i="6"/>
  <c r="BV261" i="6"/>
  <c r="BK549" i="6"/>
  <c r="BG333" i="6"/>
  <c r="BM477" i="6"/>
  <c r="BN333" i="6"/>
  <c r="BG477" i="6"/>
  <c r="BO261" i="6"/>
  <c r="BJ333" i="6"/>
  <c r="BF117" i="6"/>
  <c r="BV330" i="6"/>
  <c r="BY114" i="6"/>
  <c r="CE114" i="6"/>
  <c r="CD186" i="6"/>
  <c r="CD402" i="6"/>
  <c r="BW42" i="6"/>
  <c r="CC258" i="6"/>
  <c r="BO402" i="6"/>
  <c r="BM258" i="6"/>
  <c r="BL258" i="6"/>
  <c r="CD546" i="6"/>
  <c r="BI402" i="6"/>
  <c r="BL186" i="6"/>
  <c r="BH42" i="6"/>
  <c r="CD476" i="6"/>
  <c r="BY476" i="6"/>
  <c r="BV260" i="6"/>
  <c r="CB188" i="6"/>
  <c r="BU332" i="6"/>
  <c r="CE116" i="6"/>
  <c r="CD188" i="6"/>
  <c r="BF188" i="6"/>
  <c r="BJ476" i="6"/>
  <c r="BK260" i="6"/>
  <c r="BG404" i="6"/>
  <c r="BL188" i="6"/>
  <c r="BG116" i="6"/>
  <c r="BJ332" i="6"/>
  <c r="BV547" i="6"/>
  <c r="BW187" i="6"/>
  <c r="CB331" i="6"/>
  <c r="BW43" i="6"/>
  <c r="BY259" i="6"/>
  <c r="BX115" i="6"/>
  <c r="BU331" i="6"/>
  <c r="BE331" i="6"/>
  <c r="CE547" i="6"/>
  <c r="BF259" i="6"/>
  <c r="BF115" i="6"/>
  <c r="BM331" i="6"/>
  <c r="BK331" i="6"/>
  <c r="BI259" i="6"/>
  <c r="BM115" i="6"/>
  <c r="CE549" i="6"/>
  <c r="BY261" i="6"/>
  <c r="BZ549" i="6"/>
  <c r="BZ189" i="6"/>
  <c r="BY477" i="6"/>
  <c r="BU117" i="6"/>
  <c r="BV117" i="6"/>
  <c r="BE477" i="6"/>
  <c r="BG261" i="6"/>
  <c r="BE405" i="6"/>
  <c r="BF549" i="6"/>
  <c r="BL405" i="6"/>
  <c r="BN117" i="6"/>
  <c r="BM405" i="6"/>
  <c r="BE117" i="6"/>
  <c r="BV258" i="6"/>
  <c r="CB474" i="6"/>
  <c r="BZ42" i="6"/>
  <c r="BW114" i="6"/>
  <c r="BW330" i="6"/>
  <c r="BV42" i="6"/>
  <c r="BU42" i="6"/>
  <c r="BO330" i="6"/>
  <c r="BM186" i="6"/>
  <c r="BG114" i="6"/>
  <c r="BJ474" i="6"/>
  <c r="BE330" i="6"/>
  <c r="BG402" i="6"/>
  <c r="BL330" i="6"/>
  <c r="CB404" i="6"/>
  <c r="BW404" i="6"/>
  <c r="BW116" i="6"/>
  <c r="BZ44" i="6"/>
  <c r="BV188" i="6"/>
  <c r="CB260" i="6"/>
  <c r="BU116" i="6"/>
  <c r="BF116" i="6"/>
  <c r="BE548" i="6"/>
  <c r="BI404" i="6"/>
  <c r="BG260" i="6"/>
  <c r="BL116" i="6"/>
  <c r="BL548" i="6"/>
  <c r="BH332" i="6"/>
  <c r="CA475" i="6"/>
  <c r="BW475" i="6"/>
  <c r="CB259" i="6"/>
  <c r="CE403" i="6"/>
  <c r="CA187" i="6"/>
  <c r="BV475" i="6"/>
  <c r="CA259" i="6"/>
  <c r="BE259" i="6"/>
  <c r="BF475" i="6"/>
  <c r="BY43" i="6"/>
  <c r="BF43" i="6"/>
  <c r="BG187" i="6"/>
  <c r="BG115" i="6"/>
  <c r="BK187" i="6"/>
  <c r="BL115" i="6"/>
  <c r="CD549" i="6"/>
  <c r="BY189" i="6"/>
  <c r="CE405" i="6"/>
  <c r="BY117" i="6"/>
  <c r="BX477" i="6"/>
  <c r="BZ45" i="6"/>
  <c r="CA45" i="6"/>
  <c r="BV405" i="6"/>
  <c r="BG189" i="6"/>
  <c r="BE333" i="6"/>
  <c r="BO333" i="6"/>
  <c r="BJ117" i="6"/>
  <c r="BN45" i="6"/>
  <c r="BH333" i="6"/>
  <c r="BH45" i="6"/>
  <c r="BU258" i="6"/>
  <c r="BY402" i="6"/>
  <c r="BY546" i="6"/>
  <c r="BU114" i="6"/>
  <c r="CA186" i="6"/>
  <c r="BO258" i="6"/>
  <c r="BG474" i="6"/>
  <c r="BO114" i="6"/>
  <c r="BJ258" i="6"/>
  <c r="BK42" i="6"/>
  <c r="BI330" i="6"/>
  <c r="BX260" i="6"/>
  <c r="BZ116" i="6"/>
  <c r="BV476" i="6"/>
  <c r="BZ476" i="6"/>
  <c r="CD332" i="6"/>
  <c r="BF44" i="6"/>
  <c r="BO260" i="6"/>
  <c r="BM188" i="6"/>
  <c r="BL44" i="6"/>
  <c r="BJ116" i="6"/>
  <c r="BH476" i="6"/>
  <c r="CA403" i="6"/>
  <c r="BZ115" i="6"/>
  <c r="BU475" i="6"/>
  <c r="CC43" i="6"/>
  <c r="CD259" i="6"/>
  <c r="BE43" i="6"/>
  <c r="BN43" i="6"/>
  <c r="BJ43" i="6"/>
  <c r="BJ475" i="6"/>
  <c r="BJ259" i="6"/>
  <c r="BK115" i="6"/>
  <c r="CB405" i="6"/>
  <c r="CE333" i="6"/>
  <c r="BX549" i="6"/>
  <c r="CA261" i="6"/>
  <c r="BU45" i="6"/>
  <c r="BH549" i="6"/>
  <c r="BL549" i="6"/>
  <c r="BL117" i="6"/>
  <c r="BO117" i="6"/>
  <c r="BI477" i="6"/>
  <c r="BE45" i="6"/>
  <c r="CB546" i="6"/>
  <c r="BU186" i="6"/>
  <c r="CD330" i="6"/>
  <c r="BW258" i="6"/>
  <c r="CC546" i="6"/>
  <c r="CB42" i="6"/>
  <c r="BO186" i="6"/>
  <c r="BK402" i="6"/>
  <c r="BM474" i="6"/>
  <c r="BE114" i="6"/>
  <c r="BH330" i="6"/>
  <c r="BI114" i="6"/>
  <c r="CD548" i="6"/>
  <c r="BX188" i="6"/>
  <c r="CB548" i="6"/>
  <c r="BY260" i="6"/>
  <c r="CD260" i="6"/>
  <c r="CC44" i="6"/>
  <c r="BY116" i="6"/>
  <c r="BO188" i="6"/>
  <c r="BM116" i="6"/>
  <c r="BI44" i="6"/>
  <c r="BJ44" i="6"/>
  <c r="BG476" i="6"/>
  <c r="BX475" i="6"/>
  <c r="CB187" i="6"/>
  <c r="BY403" i="6"/>
  <c r="BL547" i="6"/>
  <c r="CE115" i="6"/>
  <c r="CE259" i="6"/>
  <c r="CB43" i="6"/>
  <c r="BO547" i="6"/>
  <c r="BL331" i="6"/>
  <c r="BL187" i="6"/>
  <c r="BL43" i="6"/>
  <c r="BU477" i="6"/>
  <c r="CC261" i="6"/>
  <c r="CB333" i="6"/>
  <c r="BY45" i="6"/>
  <c r="BV549" i="6"/>
  <c r="CE117" i="6"/>
  <c r="BE261" i="6"/>
  <c r="BL45" i="6"/>
  <c r="BO45" i="6"/>
  <c r="BK261" i="6"/>
  <c r="BI261" i="6"/>
  <c r="CC402" i="6"/>
  <c r="BV114" i="6"/>
  <c r="CE474" i="6"/>
  <c r="BN402" i="6"/>
  <c r="BE258" i="6"/>
  <c r="BJ42" i="6"/>
  <c r="BZ548" i="6"/>
  <c r="CB44" i="6"/>
  <c r="BU44" i="6"/>
  <c r="BK476" i="6"/>
  <c r="BI188" i="6"/>
  <c r="BH116" i="6"/>
  <c r="BW331" i="6"/>
  <c r="CD475" i="6"/>
  <c r="CD403" i="6"/>
  <c r="BG475" i="6"/>
  <c r="BI331" i="6"/>
  <c r="BM43" i="6"/>
  <c r="BZ117" i="6"/>
  <c r="CB189" i="6"/>
  <c r="BJ549" i="6"/>
  <c r="BL333" i="6"/>
  <c r="BH189" i="6"/>
  <c r="CA546" i="6"/>
  <c r="CC474" i="6"/>
  <c r="CB258" i="6"/>
  <c r="CC186" i="6"/>
  <c r="CE330" i="6"/>
  <c r="CD258" i="6"/>
  <c r="BM546" i="6"/>
  <c r="BK330" i="6"/>
  <c r="BE402" i="6"/>
  <c r="BE42" i="6"/>
  <c r="BH474" i="6"/>
  <c r="BH114" i="6"/>
  <c r="CC548" i="6"/>
  <c r="BU548" i="6"/>
  <c r="CA404" i="6"/>
  <c r="CA188" i="6"/>
  <c r="CC188" i="6"/>
  <c r="BV332" i="6"/>
  <c r="BH548" i="6"/>
  <c r="BO116" i="6"/>
  <c r="BM44" i="6"/>
  <c r="BN548" i="6"/>
  <c r="BK548" i="6"/>
  <c r="BN188" i="6"/>
  <c r="BV403" i="6"/>
  <c r="BY115" i="6"/>
  <c r="CD547" i="6"/>
  <c r="BL475" i="6"/>
  <c r="BU43" i="6"/>
  <c r="CF43" i="6" s="1"/>
  <c r="BH475" i="6"/>
  <c r="BK547" i="6"/>
  <c r="BM403" i="6"/>
  <c r="BF187" i="6"/>
  <c r="BO43" i="6"/>
  <c r="BK43" i="6"/>
  <c r="CA405" i="6"/>
  <c r="CA189" i="6"/>
  <c r="BW117" i="6"/>
  <c r="BW45" i="6"/>
  <c r="CC189" i="6"/>
  <c r="BO549" i="6"/>
  <c r="BE189" i="6"/>
  <c r="BH477" i="6"/>
  <c r="BJ45" i="6"/>
  <c r="BL189" i="6"/>
  <c r="BH405" i="6"/>
  <c r="CA474" i="6"/>
  <c r="BU546" i="6"/>
  <c r="CC114" i="6"/>
  <c r="BJ546" i="6"/>
  <c r="BN474" i="6"/>
  <c r="BX404" i="6"/>
  <c r="BW548" i="6"/>
  <c r="BI548" i="6"/>
  <c r="BO44" i="6"/>
  <c r="BJ404" i="6"/>
  <c r="BW403" i="6"/>
  <c r="BU259" i="6"/>
  <c r="BF403" i="6"/>
  <c r="BH115" i="6"/>
  <c r="BX333" i="6"/>
  <c r="CE477" i="6"/>
  <c r="BV333" i="6"/>
  <c r="BG405" i="6"/>
  <c r="BI333" i="6"/>
  <c r="BJ261" i="6"/>
  <c r="BZ402" i="6"/>
  <c r="BX402" i="6"/>
  <c r="BX330" i="6"/>
  <c r="CD474" i="6"/>
  <c r="BM402" i="6"/>
  <c r="BF546" i="6"/>
  <c r="BH402" i="6"/>
  <c r="CC404" i="6"/>
  <c r="CA548" i="6"/>
  <c r="CB332" i="6"/>
  <c r="CE44" i="6"/>
  <c r="BX548" i="6"/>
  <c r="BV44" i="6"/>
  <c r="BI116" i="6"/>
  <c r="BY475" i="6"/>
  <c r="CD187" i="6"/>
  <c r="CE475" i="6"/>
  <c r="BN475" i="6"/>
  <c r="BN115" i="6"/>
  <c r="BM547" i="6"/>
  <c r="BJ403" i="6"/>
  <c r="BU333" i="6"/>
  <c r="CE45" i="6"/>
  <c r="BN477" i="6"/>
  <c r="BW333" i="6"/>
  <c r="BG549" i="6"/>
  <c r="BM333" i="6"/>
  <c r="BJ189" i="6"/>
  <c r="BV186" i="6"/>
  <c r="CC330" i="6"/>
  <c r="BV402" i="6"/>
  <c r="BW402" i="6"/>
  <c r="BM114" i="6"/>
  <c r="BJ402" i="6"/>
  <c r="BJ186" i="6"/>
  <c r="BV548" i="6"/>
  <c r="BZ404" i="6"/>
  <c r="CC116" i="6"/>
  <c r="CE404" i="6"/>
  <c r="BI476" i="6"/>
  <c r="BH188" i="6"/>
  <c r="BH404" i="6"/>
  <c r="BU403" i="6"/>
  <c r="BZ43" i="6"/>
  <c r="BY187" i="6"/>
  <c r="BE547" i="6"/>
  <c r="BJ547" i="6"/>
  <c r="BK259" i="6"/>
  <c r="BH403" i="6"/>
  <c r="CC549" i="6"/>
  <c r="BU261" i="6"/>
  <c r="BZ405" i="6"/>
  <c r="BW261" i="6"/>
  <c r="BG117" i="6"/>
  <c r="BJ477" i="6"/>
  <c r="BO405" i="6"/>
  <c r="BI405" i="6"/>
  <c r="BZ258" i="6"/>
  <c r="BY42" i="6"/>
  <c r="CB330" i="6"/>
  <c r="BO546" i="6"/>
  <c r="BL402" i="6"/>
  <c r="BF42" i="6"/>
  <c r="BK114" i="6"/>
  <c r="BW260" i="6"/>
  <c r="CA44" i="6"/>
  <c r="CC260" i="6"/>
  <c r="BL476" i="6"/>
  <c r="BK404" i="6"/>
  <c r="BE116" i="6"/>
  <c r="BP116" i="6" s="1"/>
  <c r="BN476" i="6"/>
  <c r="CC547" i="6"/>
  <c r="CA547" i="6"/>
  <c r="BU547" i="6"/>
  <c r="BU187" i="6"/>
  <c r="BO403" i="6"/>
  <c r="BI547" i="6"/>
  <c r="BH43" i="6"/>
  <c r="BG259" i="6"/>
  <c r="BU549" i="6"/>
  <c r="CC45" i="6"/>
  <c r="BX45" i="6"/>
  <c r="BW189" i="6"/>
  <c r="BF405" i="6"/>
  <c r="BL261" i="6"/>
  <c r="BN261" i="6"/>
  <c r="CB402" i="6"/>
  <c r="CA330" i="6"/>
  <c r="CE258" i="6"/>
  <c r="BG42" i="6"/>
  <c r="BI186" i="6"/>
  <c r="BY548" i="6"/>
  <c r="BY332" i="6"/>
  <c r="BY188" i="6"/>
  <c r="BE332" i="6"/>
  <c r="BP332" i="6" s="1"/>
  <c r="BG188" i="6"/>
  <c r="BN116" i="6"/>
  <c r="CC187" i="6"/>
  <c r="CD43" i="6"/>
  <c r="BE115" i="6"/>
  <c r="BJ115" i="6"/>
  <c r="BG331" i="6"/>
  <c r="CB477" i="6"/>
  <c r="BW405" i="6"/>
  <c r="BZ333" i="6"/>
  <c r="BN189" i="6"/>
  <c r="BM45" i="6"/>
  <c r="BY258" i="6"/>
  <c r="CE402" i="6"/>
  <c r="BL474" i="6"/>
  <c r="BL42" i="6"/>
  <c r="BV116" i="6"/>
  <c r="CD404" i="6"/>
  <c r="BE188" i="6"/>
  <c r="BN332" i="6"/>
  <c r="BW547" i="6"/>
  <c r="CA43" i="6"/>
  <c r="BO259" i="6"/>
  <c r="BN547" i="6"/>
  <c r="BJ187" i="6"/>
  <c r="CD333" i="6"/>
  <c r="CD117" i="6"/>
  <c r="BM549" i="6"/>
  <c r="BH117" i="6"/>
  <c r="BY330" i="6"/>
  <c r="CB114" i="6"/>
  <c r="BE546" i="6"/>
  <c r="BO474" i="6"/>
  <c r="BN42" i="6"/>
  <c r="CB476" i="6"/>
  <c r="BU260" i="6"/>
  <c r="CF260" i="6" s="1"/>
  <c r="CD116" i="6"/>
  <c r="BE260" i="6"/>
  <c r="BG44" i="6"/>
  <c r="BN44" i="6"/>
  <c r="CB547" i="6"/>
  <c r="CE187" i="6"/>
  <c r="BW115" i="6"/>
  <c r="BO331" i="6"/>
  <c r="BM259" i="6"/>
  <c r="BH259" i="6"/>
  <c r="CD477" i="6"/>
  <c r="CA477" i="6"/>
  <c r="BZ261" i="6"/>
  <c r="BG45" i="6"/>
  <c r="BM189" i="6"/>
  <c r="BI45" i="6"/>
  <c r="BH258" i="6"/>
  <c r="CE476" i="6"/>
  <c r="BO476" i="6"/>
  <c r="BX187" i="6"/>
  <c r="CB549" i="6"/>
  <c r="BK45" i="6"/>
  <c r="BZ474" i="6"/>
  <c r="BV546" i="6"/>
  <c r="BX42" i="6"/>
  <c r="BN330" i="6"/>
  <c r="BG258" i="6"/>
  <c r="BE186" i="6"/>
  <c r="BW332" i="6"/>
  <c r="CC332" i="6"/>
  <c r="BM476" i="6"/>
  <c r="BE476" i="6"/>
  <c r="BI260" i="6"/>
  <c r="BM260" i="6"/>
  <c r="CB403" i="6"/>
  <c r="CD331" i="6"/>
  <c r="BX403" i="6"/>
  <c r="BN259" i="6"/>
  <c r="BI115" i="6"/>
  <c r="BH547" i="6"/>
  <c r="CC405" i="6"/>
  <c r="CC333" i="6"/>
  <c r="BV45" i="6"/>
  <c r="BF261" i="6"/>
  <c r="BK189" i="6"/>
  <c r="BH261" i="6"/>
  <c r="BW474" i="6"/>
  <c r="CA258" i="6"/>
  <c r="CE186" i="6"/>
  <c r="BN258" i="6"/>
  <c r="BF330" i="6"/>
  <c r="BG186" i="6"/>
  <c r="CA116" i="6"/>
  <c r="CA260" i="6"/>
  <c r="BX44" i="6"/>
  <c r="BI332" i="6"/>
  <c r="BK188" i="6"/>
  <c r="BW186" i="6"/>
  <c r="BF474" i="6"/>
  <c r="BF258" i="6"/>
  <c r="CB116" i="6"/>
  <c r="BO332" i="6"/>
  <c r="BM332" i="6"/>
  <c r="CC331" i="6"/>
  <c r="BX331" i="6"/>
  <c r="BM475" i="6"/>
  <c r="BO115" i="6"/>
  <c r="BV477" i="6"/>
  <c r="BZ477" i="6"/>
  <c r="BF189" i="6"/>
  <c r="BO189" i="6"/>
  <c r="BZ546" i="6"/>
  <c r="BN186" i="6"/>
  <c r="BH186" i="6"/>
  <c r="BY404" i="6"/>
  <c r="BX116" i="6"/>
  <c r="BF476" i="6"/>
  <c r="BN260" i="6"/>
  <c r="CC475" i="6"/>
  <c r="BL259" i="6"/>
  <c r="BX189" i="6"/>
  <c r="BN549" i="6"/>
  <c r="BI549" i="6"/>
  <c r="BJ405" i="6"/>
  <c r="BU402" i="6"/>
  <c r="BL546" i="6"/>
  <c r="BX332" i="6"/>
  <c r="BU476" i="6"/>
  <c r="BG547" i="6"/>
  <c r="BM187" i="6"/>
  <c r="CA549" i="6"/>
  <c r="BK477" i="6"/>
  <c r="BI189" i="6"/>
  <c r="BM42" i="6"/>
  <c r="BH546" i="6"/>
  <c r="BX476" i="6"/>
  <c r="CD44" i="6"/>
  <c r="BG332" i="6"/>
  <c r="CC115" i="6"/>
  <c r="BI475" i="6"/>
  <c r="BI43" i="6"/>
  <c r="BU189" i="6"/>
  <c r="BN405" i="6"/>
  <c r="BF45" i="6"/>
  <c r="BU330" i="6"/>
  <c r="BY474" i="6"/>
  <c r="BI546" i="6"/>
  <c r="CE188" i="6"/>
  <c r="BF404" i="6"/>
  <c r="BX547" i="6"/>
  <c r="BX259" i="6"/>
  <c r="BN187" i="6"/>
  <c r="BY331" i="6"/>
  <c r="BX117" i="6"/>
  <c r="CD45" i="6"/>
  <c r="BZ330" i="6"/>
  <c r="BK474" i="6"/>
  <c r="BK258" i="6"/>
  <c r="BW476" i="6"/>
  <c r="BK44" i="6"/>
  <c r="BV331" i="6"/>
  <c r="BU405" i="6"/>
  <c r="BY186" i="6"/>
  <c r="CB186" i="6"/>
  <c r="BF114" i="6"/>
  <c r="BE404" i="6"/>
  <c r="BH260" i="6"/>
  <c r="BV259" i="6"/>
  <c r="BZ403" i="6"/>
  <c r="BG403" i="6"/>
  <c r="BX405" i="6"/>
  <c r="BO477" i="6"/>
  <c r="BI117" i="6"/>
  <c r="BX114" i="6"/>
  <c r="CC42" i="6"/>
  <c r="BU188" i="6"/>
  <c r="BJ188" i="6"/>
  <c r="BV187" i="6"/>
  <c r="BU115" i="6"/>
  <c r="BX43" i="6"/>
  <c r="CD405" i="6"/>
  <c r="CE261" i="6"/>
  <c r="BK333" i="6"/>
  <c r="CD114" i="6"/>
  <c r="BN546" i="6"/>
  <c r="BF402" i="6"/>
  <c r="CC476" i="6"/>
  <c r="CA476" i="6"/>
  <c r="BO548" i="6"/>
  <c r="BN404" i="6"/>
  <c r="CC259" i="6"/>
  <c r="CB115" i="6"/>
  <c r="BH187" i="6"/>
  <c r="BX261" i="6"/>
  <c r="CD261" i="6"/>
  <c r="BL477" i="6"/>
  <c r="BM117" i="6"/>
  <c r="CA115" i="6"/>
  <c r="BI474" i="6"/>
  <c r="BM404" i="6"/>
  <c r="CE331" i="6"/>
  <c r="CC117" i="6"/>
  <c r="BU474" i="6"/>
  <c r="BW549" i="6"/>
  <c r="BK116" i="6"/>
  <c r="BE549" i="6"/>
  <c r="BF332" i="6"/>
  <c r="BO475" i="6"/>
  <c r="BW477" i="6"/>
  <c r="BV115" i="6"/>
  <c r="CC477" i="6"/>
  <c r="BO42" i="6"/>
  <c r="BO404" i="6"/>
  <c r="BI187" i="6"/>
  <c r="BF333" i="6"/>
  <c r="CA402" i="6"/>
  <c r="CA114" i="6"/>
  <c r="BX474" i="6"/>
  <c r="BJ114" i="6"/>
  <c r="BV404" i="6"/>
  <c r="BM548" i="6"/>
  <c r="BL260" i="6"/>
  <c r="BZ259" i="6"/>
  <c r="BE187" i="6"/>
  <c r="BH331" i="6"/>
  <c r="CA117" i="6"/>
  <c r="BV189" i="6"/>
  <c r="BM261" i="6"/>
  <c r="BV474" i="6"/>
  <c r="CA42" i="6"/>
  <c r="BG546" i="6"/>
  <c r="BJ330" i="6"/>
  <c r="CE332" i="6"/>
  <c r="BF548" i="6"/>
  <c r="BE44" i="6"/>
  <c r="BY547" i="6"/>
  <c r="CE43" i="6"/>
  <c r="BN403" i="6"/>
  <c r="BK403" i="6"/>
  <c r="CB45" i="6"/>
  <c r="CD189" i="6"/>
  <c r="BF477" i="6"/>
  <c r="BW546" i="6"/>
  <c r="CD42" i="6"/>
  <c r="BK186" i="6"/>
  <c r="BF186" i="6"/>
  <c r="CE260" i="6"/>
  <c r="BJ548" i="6"/>
  <c r="BL404" i="6"/>
  <c r="BZ475" i="6"/>
  <c r="BZ331" i="6"/>
  <c r="BN331" i="6"/>
  <c r="BG43" i="6"/>
  <c r="BY549" i="6"/>
  <c r="CA333" i="6"/>
  <c r="BK405" i="6"/>
  <c r="BK546" i="6"/>
  <c r="BZ187" i="6"/>
  <c r="BL403" i="6"/>
  <c r="BK117" i="6"/>
  <c r="BU404" i="6"/>
  <c r="BM11" i="5"/>
  <c r="CE54" i="5"/>
  <c r="BP128" i="5"/>
  <c r="CF252" i="6"/>
  <c r="BP108" i="6"/>
  <c r="BP109" i="6"/>
  <c r="M31" i="3"/>
  <c r="M32" i="3" s="1"/>
  <c r="M34" i="3" s="1"/>
  <c r="BP367" i="6"/>
  <c r="BP366" i="6"/>
  <c r="BP26" i="5"/>
  <c r="CF100" i="6"/>
  <c r="CF99" i="6"/>
  <c r="CF324" i="6"/>
  <c r="BP154" i="5"/>
  <c r="CF438" i="6"/>
  <c r="BP9" i="6"/>
  <c r="BV84" i="5"/>
  <c r="CA152" i="5"/>
  <c r="BE118" i="5"/>
  <c r="BF84" i="5"/>
  <c r="BZ254" i="5"/>
  <c r="BY84" i="5"/>
  <c r="BW186" i="5"/>
  <c r="BI186" i="5"/>
  <c r="BZ50" i="5"/>
  <c r="BN186" i="5"/>
  <c r="BL84" i="5"/>
  <c r="BI84" i="5"/>
  <c r="BY186" i="5"/>
  <c r="BF50" i="5"/>
  <c r="BY254" i="5"/>
  <c r="BX50" i="5"/>
  <c r="CA118" i="5"/>
  <c r="BG84" i="5"/>
  <c r="BU254" i="5"/>
  <c r="BV186" i="5"/>
  <c r="BV50" i="5"/>
  <c r="CC50" i="5"/>
  <c r="BF152" i="5"/>
  <c r="BU16" i="5"/>
  <c r="BL152" i="5"/>
  <c r="BO254" i="5"/>
  <c r="BJ50" i="5"/>
  <c r="BG118" i="5"/>
  <c r="BH16" i="5"/>
  <c r="CA220" i="5"/>
  <c r="BZ16" i="5"/>
  <c r="CA84" i="5"/>
  <c r="BI50" i="5"/>
  <c r="CB152" i="5"/>
  <c r="BX152" i="5"/>
  <c r="BK254" i="5"/>
  <c r="CB16" i="5"/>
  <c r="BK118" i="5"/>
  <c r="BH254" i="5"/>
  <c r="BE50" i="5"/>
  <c r="BH220" i="5"/>
  <c r="CD16" i="5"/>
  <c r="BN50" i="5"/>
  <c r="BN16" i="5"/>
  <c r="BX254" i="5"/>
  <c r="CC220" i="5"/>
  <c r="BV254" i="5"/>
  <c r="BM152" i="5"/>
  <c r="CB254" i="5"/>
  <c r="BJ186" i="5"/>
  <c r="BH186" i="5"/>
  <c r="BV118" i="5"/>
  <c r="BK84" i="5"/>
  <c r="BT16" i="5"/>
  <c r="BU152" i="5"/>
  <c r="BZ220" i="5"/>
  <c r="CA186" i="5"/>
  <c r="BT186" i="5"/>
  <c r="BO118" i="5"/>
  <c r="BW220" i="5"/>
  <c r="BG152" i="5"/>
  <c r="BE152" i="5"/>
  <c r="CD50" i="5"/>
  <c r="BF118" i="5"/>
  <c r="BH118" i="5"/>
  <c r="BO186" i="5"/>
  <c r="BX118" i="5"/>
  <c r="BN220" i="5"/>
  <c r="BJ118" i="5"/>
  <c r="BE16" i="5"/>
  <c r="BO50" i="5"/>
  <c r="CB186" i="5"/>
  <c r="BW254" i="5"/>
  <c r="BE84" i="5"/>
  <c r="BL118" i="5"/>
  <c r="BL50" i="5"/>
  <c r="BZ186" i="5"/>
  <c r="CC186" i="5"/>
  <c r="CC254" i="5"/>
  <c r="BL220" i="5"/>
  <c r="CB118" i="5"/>
  <c r="BL254" i="5"/>
  <c r="BG186" i="5"/>
  <c r="BT50" i="5"/>
  <c r="BU84" i="5"/>
  <c r="CD118" i="5"/>
  <c r="BY50" i="5"/>
  <c r="CA16" i="5"/>
  <c r="BK220" i="5"/>
  <c r="BV220" i="5"/>
  <c r="CA50" i="5"/>
  <c r="BJ220" i="5"/>
  <c r="BN254" i="5"/>
  <c r="BH84" i="5"/>
  <c r="CD152" i="5"/>
  <c r="BF254" i="5"/>
  <c r="BK186" i="5"/>
  <c r="BV16" i="5"/>
  <c r="BF186" i="5"/>
  <c r="BH152" i="5"/>
  <c r="BN118" i="5"/>
  <c r="BM220" i="5"/>
  <c r="BG50" i="5"/>
  <c r="BI254" i="5"/>
  <c r="BK152" i="5"/>
  <c r="BM118" i="5"/>
  <c r="BU220" i="5"/>
  <c r="BT118" i="5"/>
  <c r="BZ152" i="5"/>
  <c r="BI16" i="5"/>
  <c r="CC152" i="5"/>
  <c r="BJ16" i="5"/>
  <c r="BT254" i="5"/>
  <c r="BX220" i="5"/>
  <c r="BI118" i="5"/>
  <c r="BJ152" i="5"/>
  <c r="BO16" i="5"/>
  <c r="BM254" i="5"/>
  <c r="BL186" i="5"/>
  <c r="BT220" i="5"/>
  <c r="BK16" i="5"/>
  <c r="BG254" i="5"/>
  <c r="BO220" i="5"/>
  <c r="BN152" i="5"/>
  <c r="BY152" i="5"/>
  <c r="BX186" i="5"/>
  <c r="BM16" i="5"/>
  <c r="CC118" i="5"/>
  <c r="BW118" i="5"/>
  <c r="BG16" i="5"/>
  <c r="CB220" i="5"/>
  <c r="CD254" i="5"/>
  <c r="BX16" i="5"/>
  <c r="CC84" i="5"/>
  <c r="BW152" i="5"/>
  <c r="CD220" i="5"/>
  <c r="CB50" i="5"/>
  <c r="BM84" i="5"/>
  <c r="BE220" i="5"/>
  <c r="CB84" i="5"/>
  <c r="BZ84" i="5"/>
  <c r="BY220" i="5"/>
  <c r="BM186" i="5"/>
  <c r="BO84" i="5"/>
  <c r="BJ84" i="5"/>
  <c r="BZ118" i="5"/>
  <c r="CC16" i="5"/>
  <c r="BX84" i="5"/>
  <c r="BY16" i="5"/>
  <c r="BE186" i="5"/>
  <c r="BN84" i="5"/>
  <c r="BE254" i="5"/>
  <c r="BM50" i="5"/>
  <c r="BF220" i="5"/>
  <c r="BT152" i="5"/>
  <c r="BW50" i="5"/>
  <c r="BL16" i="5"/>
  <c r="BT84" i="5"/>
  <c r="BU50" i="5"/>
  <c r="BO152" i="5"/>
  <c r="CD186" i="5"/>
  <c r="CA254" i="5"/>
  <c r="BU186" i="5"/>
  <c r="CD84" i="5"/>
  <c r="BW16" i="5"/>
  <c r="BI220" i="5"/>
  <c r="BH50" i="5"/>
  <c r="BY118" i="5"/>
  <c r="BV152" i="5"/>
  <c r="BJ254" i="5"/>
  <c r="BI152" i="5"/>
  <c r="BF16" i="5"/>
  <c r="BG220" i="5"/>
  <c r="BK50" i="5"/>
  <c r="BU118" i="5"/>
  <c r="BW84" i="5"/>
  <c r="BT153" i="5"/>
  <c r="BT255" i="5"/>
  <c r="BH255" i="5"/>
  <c r="BU51" i="5"/>
  <c r="BV85" i="5"/>
  <c r="BY221" i="5"/>
  <c r="BH221" i="5"/>
  <c r="BE221" i="5"/>
  <c r="BK51" i="5"/>
  <c r="BJ221" i="5"/>
  <c r="BO255" i="5"/>
  <c r="BO85" i="5"/>
  <c r="CC85" i="5"/>
  <c r="BY17" i="5"/>
  <c r="BF255" i="5"/>
  <c r="BY255" i="5"/>
  <c r="BX153" i="5"/>
  <c r="BX51" i="5"/>
  <c r="CA221" i="5"/>
  <c r="BJ153" i="5"/>
  <c r="CA85" i="5"/>
  <c r="BW221" i="5"/>
  <c r="BI221" i="5"/>
  <c r="CD17" i="5"/>
  <c r="BZ187" i="5"/>
  <c r="BG85" i="5"/>
  <c r="BE85" i="5"/>
  <c r="BG187" i="5"/>
  <c r="BF153" i="5"/>
  <c r="BV153" i="5"/>
  <c r="CC255" i="5"/>
  <c r="CA187" i="5"/>
  <c r="BL51" i="5"/>
  <c r="CB51" i="5"/>
  <c r="BM51" i="5"/>
  <c r="BZ85" i="5"/>
  <c r="BI153" i="5"/>
  <c r="BG119" i="5"/>
  <c r="CA17" i="5"/>
  <c r="CC119" i="5"/>
  <c r="BT119" i="5"/>
  <c r="BN119" i="5"/>
  <c r="BY119" i="5"/>
  <c r="BK187" i="5"/>
  <c r="CD51" i="5"/>
  <c r="CD187" i="5"/>
  <c r="CC17" i="5"/>
  <c r="CB119" i="5"/>
  <c r="BT85" i="5"/>
  <c r="BL119" i="5"/>
  <c r="BW119" i="5"/>
  <c r="BW255" i="5"/>
  <c r="BV119" i="5"/>
  <c r="BT221" i="5"/>
  <c r="BO221" i="5"/>
  <c r="CB17" i="5"/>
  <c r="BT51" i="5"/>
  <c r="CB187" i="5"/>
  <c r="BK153" i="5"/>
  <c r="BO187" i="5"/>
  <c r="BU17" i="5"/>
  <c r="BH187" i="5"/>
  <c r="BF187" i="5"/>
  <c r="BN85" i="5"/>
  <c r="BO51" i="5"/>
  <c r="BE153" i="5"/>
  <c r="BV255" i="5"/>
  <c r="BH85" i="5"/>
  <c r="BI51" i="5"/>
  <c r="BL85" i="5"/>
  <c r="BJ51" i="5"/>
  <c r="BT17" i="5"/>
  <c r="BE119" i="5"/>
  <c r="BX119" i="5"/>
  <c r="BU119" i="5"/>
  <c r="BV221" i="5"/>
  <c r="BW153" i="5"/>
  <c r="BJ85" i="5"/>
  <c r="CC153" i="5"/>
  <c r="BW85" i="5"/>
  <c r="BY187" i="5"/>
  <c r="BH51" i="5"/>
  <c r="BF221" i="5"/>
  <c r="BV187" i="5"/>
  <c r="BE187" i="5"/>
  <c r="BU221" i="5"/>
  <c r="CA153" i="5"/>
  <c r="CB221" i="5"/>
  <c r="BV51" i="5"/>
  <c r="BX187" i="5"/>
  <c r="CA51" i="5"/>
  <c r="BI255" i="5"/>
  <c r="BY153" i="5"/>
  <c r="BX255" i="5"/>
  <c r="BN255" i="5"/>
  <c r="BY85" i="5"/>
  <c r="BZ221" i="5"/>
  <c r="CB255" i="5"/>
  <c r="BW51" i="5"/>
  <c r="BW187" i="5"/>
  <c r="BU85" i="5"/>
  <c r="BX85" i="5"/>
  <c r="BT187" i="5"/>
  <c r="BN187" i="5"/>
  <c r="BG255" i="5"/>
  <c r="BZ17" i="5"/>
  <c r="CC51" i="5"/>
  <c r="BI85" i="5"/>
  <c r="BH153" i="5"/>
  <c r="BE255" i="5"/>
  <c r="BM153" i="5"/>
  <c r="BG153" i="5"/>
  <c r="BX221" i="5"/>
  <c r="BZ119" i="5"/>
  <c r="BF51" i="5"/>
  <c r="BZ51" i="5"/>
  <c r="CD153" i="5"/>
  <c r="BF119" i="5"/>
  <c r="BN221" i="5"/>
  <c r="BJ255" i="5"/>
  <c r="BE51" i="5"/>
  <c r="BM119" i="5"/>
  <c r="BK119" i="5"/>
  <c r="BK85" i="5"/>
  <c r="CB153" i="5"/>
  <c r="CB85" i="5"/>
  <c r="BH119" i="5"/>
  <c r="CD119" i="5"/>
  <c r="BM187" i="5"/>
  <c r="BM221" i="5"/>
  <c r="BG221" i="5"/>
  <c r="BX17" i="5"/>
  <c r="BU187" i="5"/>
  <c r="BI119" i="5"/>
  <c r="BN51" i="5"/>
  <c r="CD85" i="5"/>
  <c r="BO153" i="5"/>
  <c r="BL187" i="5"/>
  <c r="BV17" i="5"/>
  <c r="BK255" i="5"/>
  <c r="BZ153" i="5"/>
  <c r="BU255" i="5"/>
  <c r="BK221" i="5"/>
  <c r="BM85" i="5"/>
  <c r="CC187" i="5"/>
  <c r="CD255" i="5"/>
  <c r="BN153" i="5"/>
  <c r="BI187" i="5"/>
  <c r="BO119" i="5"/>
  <c r="BJ119" i="5"/>
  <c r="CD221" i="5"/>
  <c r="BJ187" i="5"/>
  <c r="BF85" i="5"/>
  <c r="BG51" i="5"/>
  <c r="BM255" i="5"/>
  <c r="BL153" i="5"/>
  <c r="BZ255" i="5"/>
  <c r="BY51" i="5"/>
  <c r="BU153" i="5"/>
  <c r="CC221" i="5"/>
  <c r="CA119" i="5"/>
  <c r="BW17" i="5"/>
  <c r="CA255" i="5"/>
  <c r="BL221" i="5"/>
  <c r="BL255" i="5"/>
  <c r="BP264" i="5"/>
  <c r="CF388" i="6"/>
  <c r="BP459" i="6"/>
  <c r="BP218" i="5"/>
  <c r="BP106" i="6"/>
  <c r="BP179" i="6"/>
  <c r="CF79" i="6"/>
  <c r="BP225" i="6"/>
  <c r="CF225" i="6"/>
  <c r="BT226" i="5"/>
  <c r="BU158" i="5"/>
  <c r="BG192" i="5"/>
  <c r="BF192" i="5"/>
  <c r="BI124" i="5"/>
  <c r="BH260" i="5"/>
  <c r="CD124" i="5"/>
  <c r="BX124" i="5"/>
  <c r="BF260" i="5"/>
  <c r="BN90" i="5"/>
  <c r="BE124" i="5"/>
  <c r="BM158" i="5"/>
  <c r="BL158" i="5"/>
  <c r="BZ56" i="5"/>
  <c r="BK158" i="5"/>
  <c r="BV192" i="5"/>
  <c r="BU124" i="5"/>
  <c r="BI158" i="5"/>
  <c r="BH158" i="5"/>
  <c r="BK90" i="5"/>
  <c r="BZ260" i="5"/>
  <c r="CA90" i="5"/>
  <c r="BV90" i="5"/>
  <c r="BF226" i="5"/>
  <c r="BE56" i="5"/>
  <c r="BP56" i="5" s="1"/>
  <c r="BL56" i="5"/>
  <c r="BJ56" i="5"/>
  <c r="BG90" i="5"/>
  <c r="BI90" i="5"/>
  <c r="BJ158" i="5"/>
  <c r="BX158" i="5"/>
  <c r="BV260" i="5"/>
  <c r="BK124" i="5"/>
  <c r="BJ124" i="5"/>
  <c r="BM56" i="5"/>
  <c r="CC226" i="5"/>
  <c r="BW90" i="5"/>
  <c r="BU22" i="5"/>
  <c r="BL192" i="5"/>
  <c r="BO22" i="5"/>
  <c r="BE22" i="5"/>
  <c r="BT56" i="5"/>
  <c r="BJ192" i="5"/>
  <c r="BK22" i="5"/>
  <c r="CD56" i="5"/>
  <c r="BY56" i="5"/>
  <c r="BL226" i="5"/>
  <c r="BZ192" i="5"/>
  <c r="BX260" i="5"/>
  <c r="CD158" i="5"/>
  <c r="BF56" i="5"/>
  <c r="CC56" i="5"/>
  <c r="BL260" i="5"/>
  <c r="BU56" i="5"/>
  <c r="BO124" i="5"/>
  <c r="BT22" i="5"/>
  <c r="BZ22" i="5"/>
  <c r="BL90" i="5"/>
  <c r="CB158" i="5"/>
  <c r="CD192" i="5"/>
  <c r="BI260" i="5"/>
  <c r="CA158" i="5"/>
  <c r="CD22" i="5"/>
  <c r="BN124" i="5"/>
  <c r="BH90" i="5"/>
  <c r="CA260" i="5"/>
  <c r="BZ90" i="5"/>
  <c r="BG260" i="5"/>
  <c r="BE260" i="5"/>
  <c r="BX226" i="5"/>
  <c r="BT260" i="5"/>
  <c r="BG226" i="5"/>
  <c r="BV124" i="5"/>
  <c r="BN260" i="5"/>
  <c r="BF22" i="5"/>
  <c r="BO226" i="5"/>
  <c r="BF90" i="5"/>
  <c r="CB90" i="5"/>
  <c r="BO56" i="5"/>
  <c r="BE192" i="5"/>
  <c r="BT158" i="5"/>
  <c r="BG56" i="5"/>
  <c r="BJ226" i="5"/>
  <c r="CB22" i="5"/>
  <c r="BH192" i="5"/>
  <c r="CD260" i="5"/>
  <c r="BM90" i="5"/>
  <c r="BG158" i="5"/>
  <c r="BV22" i="5"/>
  <c r="BW124" i="5"/>
  <c r="BO158" i="5"/>
  <c r="BJ90" i="5"/>
  <c r="BW158" i="5"/>
  <c r="BZ124" i="5"/>
  <c r="BG22" i="5"/>
  <c r="BI22" i="5"/>
  <c r="BJ260" i="5"/>
  <c r="CB56" i="5"/>
  <c r="BJ22" i="5"/>
  <c r="BE90" i="5"/>
  <c r="BI226" i="5"/>
  <c r="CA226" i="5"/>
  <c r="BH226" i="5"/>
  <c r="BG124" i="5"/>
  <c r="CC22" i="5"/>
  <c r="BU90" i="5"/>
  <c r="BY226" i="5"/>
  <c r="BO192" i="5"/>
  <c r="BU192" i="5"/>
  <c r="BX56" i="5"/>
  <c r="BZ158" i="5"/>
  <c r="BH56" i="5"/>
  <c r="BE226" i="5"/>
  <c r="BK56" i="5"/>
  <c r="BI192" i="5"/>
  <c r="BY192" i="5"/>
  <c r="CB260" i="5"/>
  <c r="BH124" i="5"/>
  <c r="BN158" i="5"/>
  <c r="BM22" i="5"/>
  <c r="CC124" i="5"/>
  <c r="BX90" i="5"/>
  <c r="CA192" i="5"/>
  <c r="CD90" i="5"/>
  <c r="BF158" i="5"/>
  <c r="BU226" i="5"/>
  <c r="BV158" i="5"/>
  <c r="CC158" i="5"/>
  <c r="CA56" i="5"/>
  <c r="BX192" i="5"/>
  <c r="BO90" i="5"/>
  <c r="BY158" i="5"/>
  <c r="BY260" i="5"/>
  <c r="BT90" i="5"/>
  <c r="BK260" i="5"/>
  <c r="BW260" i="5"/>
  <c r="BN192" i="5"/>
  <c r="BO260" i="5"/>
  <c r="BT124" i="5"/>
  <c r="BW226" i="5"/>
  <c r="BV56" i="5"/>
  <c r="BX22" i="5"/>
  <c r="BN56" i="5"/>
  <c r="BN226" i="5"/>
  <c r="CB192" i="5"/>
  <c r="BN22" i="5"/>
  <c r="BY90" i="5"/>
  <c r="BZ226" i="5"/>
  <c r="BM260" i="5"/>
  <c r="BI56" i="5"/>
  <c r="BM226" i="5"/>
  <c r="BE158" i="5"/>
  <c r="BW192" i="5"/>
  <c r="BW22" i="5"/>
  <c r="CA22" i="5"/>
  <c r="CB124" i="5"/>
  <c r="BW56" i="5"/>
  <c r="BM124" i="5"/>
  <c r="BL22" i="5"/>
  <c r="BK226" i="5"/>
  <c r="CC260" i="5"/>
  <c r="CA124" i="5"/>
  <c r="BY22" i="5"/>
  <c r="CB226" i="5"/>
  <c r="BK192" i="5"/>
  <c r="BH22" i="5"/>
  <c r="CC90" i="5"/>
  <c r="BT192" i="5"/>
  <c r="CC192" i="5"/>
  <c r="BF124" i="5"/>
  <c r="CD226" i="5"/>
  <c r="BY124" i="5"/>
  <c r="BL124" i="5"/>
  <c r="BV226" i="5"/>
  <c r="BU260" i="5"/>
  <c r="BM192" i="5"/>
  <c r="BU227" i="5"/>
  <c r="BX125" i="5"/>
  <c r="BW91" i="5"/>
  <c r="BU91" i="5"/>
  <c r="CB193" i="5"/>
  <c r="CA261" i="5"/>
  <c r="BI193" i="5"/>
  <c r="CD261" i="5"/>
  <c r="BI57" i="5"/>
  <c r="BL193" i="5"/>
  <c r="BW23" i="5"/>
  <c r="BL57" i="5"/>
  <c r="CC159" i="5"/>
  <c r="BM193" i="5"/>
  <c r="BG261" i="5"/>
  <c r="BU125" i="5"/>
  <c r="BT227" i="5"/>
  <c r="CC91" i="5"/>
  <c r="BZ23" i="5"/>
  <c r="BE91" i="5"/>
  <c r="BI125" i="5"/>
  <c r="BG193" i="5"/>
  <c r="BJ91" i="5"/>
  <c r="BV227" i="5"/>
  <c r="BM227" i="5"/>
  <c r="BO193" i="5"/>
  <c r="BV125" i="5"/>
  <c r="BZ125" i="5"/>
  <c r="BJ193" i="5"/>
  <c r="BZ261" i="5"/>
  <c r="BH159" i="5"/>
  <c r="BM125" i="5"/>
  <c r="BE125" i="5"/>
  <c r="BZ227" i="5"/>
  <c r="BV261" i="5"/>
  <c r="BJ125" i="5"/>
  <c r="BK159" i="5"/>
  <c r="BH57" i="5"/>
  <c r="CB159" i="5"/>
  <c r="CA227" i="5"/>
  <c r="CD91" i="5"/>
  <c r="CD193" i="5"/>
  <c r="BU261" i="5"/>
  <c r="BK261" i="5"/>
  <c r="BF159" i="5"/>
  <c r="BH91" i="5"/>
  <c r="BG125" i="5"/>
  <c r="BX159" i="5"/>
  <c r="BU159" i="5"/>
  <c r="BN57" i="5"/>
  <c r="BK57" i="5"/>
  <c r="BV23" i="5"/>
  <c r="BG227" i="5"/>
  <c r="BH227" i="5"/>
  <c r="BW193" i="5"/>
  <c r="BY261" i="5"/>
  <c r="CB57" i="5"/>
  <c r="CA57" i="5"/>
  <c r="BT159" i="5"/>
  <c r="BW125" i="5"/>
  <c r="BT193" i="5"/>
  <c r="BY57" i="5"/>
  <c r="CB261" i="5"/>
  <c r="BL159" i="5"/>
  <c r="BI261" i="5"/>
  <c r="BY23" i="5"/>
  <c r="BX23" i="5"/>
  <c r="CB227" i="5"/>
  <c r="CA125" i="5"/>
  <c r="BZ57" i="5"/>
  <c r="BV57" i="5"/>
  <c r="BO227" i="5"/>
  <c r="BT23" i="5"/>
  <c r="BK193" i="5"/>
  <c r="BH193" i="5"/>
  <c r="BJ57" i="5"/>
  <c r="CD159" i="5"/>
  <c r="BI159" i="5"/>
  <c r="BL227" i="5"/>
  <c r="BM159" i="5"/>
  <c r="BJ227" i="5"/>
  <c r="BK125" i="5"/>
  <c r="BX57" i="5"/>
  <c r="BH125" i="5"/>
  <c r="BN91" i="5"/>
  <c r="CD57" i="5"/>
  <c r="CA193" i="5"/>
  <c r="CB125" i="5"/>
  <c r="BW261" i="5"/>
  <c r="BO57" i="5"/>
  <c r="CC57" i="5"/>
  <c r="BO261" i="5"/>
  <c r="BE193" i="5"/>
  <c r="BN159" i="5"/>
  <c r="BZ193" i="5"/>
  <c r="CC193" i="5"/>
  <c r="BL91" i="5"/>
  <c r="BF91" i="5"/>
  <c r="CA91" i="5"/>
  <c r="CD125" i="5"/>
  <c r="BI227" i="5"/>
  <c r="BT57" i="5"/>
  <c r="BW159" i="5"/>
  <c r="CD227" i="5"/>
  <c r="BF227" i="5"/>
  <c r="BN125" i="5"/>
  <c r="BW227" i="5"/>
  <c r="BE57" i="5"/>
  <c r="BY159" i="5"/>
  <c r="BY227" i="5"/>
  <c r="CB23" i="5"/>
  <c r="CA23" i="5"/>
  <c r="BT91" i="5"/>
  <c r="BT125" i="5"/>
  <c r="BY125" i="5"/>
  <c r="BG159" i="5"/>
  <c r="CC227" i="5"/>
  <c r="BK91" i="5"/>
  <c r="BO91" i="5"/>
  <c r="BE227" i="5"/>
  <c r="BF125" i="5"/>
  <c r="BX261" i="5"/>
  <c r="BF261" i="5"/>
  <c r="BU57" i="5"/>
  <c r="BO125" i="5"/>
  <c r="BZ91" i="5"/>
  <c r="BL261" i="5"/>
  <c r="CB91" i="5"/>
  <c r="BX227" i="5"/>
  <c r="BN227" i="5"/>
  <c r="BW57" i="5"/>
  <c r="CC23" i="5"/>
  <c r="BG91" i="5"/>
  <c r="BM57" i="5"/>
  <c r="BT261" i="5"/>
  <c r="BU23" i="5"/>
  <c r="BV193" i="5"/>
  <c r="BE261" i="5"/>
  <c r="BM261" i="5"/>
  <c r="BY193" i="5"/>
  <c r="BN261" i="5"/>
  <c r="BK227" i="5"/>
  <c r="BG57" i="5"/>
  <c r="BH261" i="5"/>
  <c r="BV159" i="5"/>
  <c r="BJ159" i="5"/>
  <c r="BU193" i="5"/>
  <c r="CA159" i="5"/>
  <c r="CC261" i="5"/>
  <c r="BX91" i="5"/>
  <c r="BJ261" i="5"/>
  <c r="BX193" i="5"/>
  <c r="BL125" i="5"/>
  <c r="BF193" i="5"/>
  <c r="CC125" i="5"/>
  <c r="BE159" i="5"/>
  <c r="BO159" i="5"/>
  <c r="BN193" i="5"/>
  <c r="BZ159" i="5"/>
  <c r="BV91" i="5"/>
  <c r="BM91" i="5"/>
  <c r="BY91" i="5"/>
  <c r="CD23" i="5"/>
  <c r="BI91" i="5"/>
  <c r="BF57" i="5"/>
  <c r="CE88" i="5"/>
  <c r="BP258" i="5"/>
  <c r="CE264" i="5"/>
  <c r="BP244" i="6"/>
  <c r="BP242" i="6"/>
  <c r="BQ242" i="6" s="1"/>
  <c r="CF531" i="6"/>
  <c r="CC514" i="6"/>
  <c r="BY298" i="6"/>
  <c r="BU514" i="6"/>
  <c r="BX514" i="6"/>
  <c r="CB298" i="6"/>
  <c r="BY10" i="6"/>
  <c r="BW298" i="6"/>
  <c r="BI514" i="6"/>
  <c r="BG154" i="6"/>
  <c r="BE154" i="6"/>
  <c r="BF442" i="6"/>
  <c r="BL10" i="6"/>
  <c r="BK82" i="6"/>
  <c r="BO226" i="6"/>
  <c r="BF10" i="6"/>
  <c r="BV516" i="6"/>
  <c r="BX300" i="6"/>
  <c r="BZ516" i="6"/>
  <c r="BZ156" i="6"/>
  <c r="CA84" i="6"/>
  <c r="CC300" i="6"/>
  <c r="BZ12" i="6"/>
  <c r="BJ372" i="6"/>
  <c r="BM516" i="6"/>
  <c r="BM444" i="6"/>
  <c r="BI12" i="6"/>
  <c r="BI444" i="6"/>
  <c r="CA12" i="6"/>
  <c r="BF156" i="6"/>
  <c r="BM12" i="6"/>
  <c r="CA299" i="6"/>
  <c r="CC155" i="6"/>
  <c r="BV227" i="6"/>
  <c r="BU155" i="6"/>
  <c r="BY227" i="6"/>
  <c r="CC11" i="6"/>
  <c r="BX11" i="6"/>
  <c r="BI227" i="6"/>
  <c r="BG299" i="6"/>
  <c r="BN299" i="6"/>
  <c r="BM227" i="6"/>
  <c r="BO155" i="6"/>
  <c r="BZ83" i="6"/>
  <c r="BK371" i="6"/>
  <c r="BH11" i="6"/>
  <c r="BW517" i="6"/>
  <c r="CC301" i="6"/>
  <c r="BZ229" i="6"/>
  <c r="BX373" i="6"/>
  <c r="CA157" i="6"/>
  <c r="CA13" i="6"/>
  <c r="CC13" i="6"/>
  <c r="CE13" i="6"/>
  <c r="BJ301" i="6"/>
  <c r="BH229" i="6"/>
  <c r="BG373" i="6"/>
  <c r="BN301" i="6"/>
  <c r="BM229" i="6"/>
  <c r="BO301" i="6"/>
  <c r="BM445" i="6"/>
  <c r="CC442" i="6"/>
  <c r="BY226" i="6"/>
  <c r="BV370" i="6"/>
  <c r="BU298" i="6"/>
  <c r="CA370" i="6"/>
  <c r="BV226" i="6"/>
  <c r="CD154" i="6"/>
  <c r="BH370" i="6"/>
  <c r="BG514" i="6"/>
  <c r="BE82" i="6"/>
  <c r="BM298" i="6"/>
  <c r="BE442" i="6"/>
  <c r="BF82" i="6"/>
  <c r="BG442" i="6"/>
  <c r="BN298" i="6"/>
  <c r="BV444" i="6"/>
  <c r="BX228" i="6"/>
  <c r="CE300" i="6"/>
  <c r="CC372" i="6"/>
  <c r="BW12" i="6"/>
  <c r="BZ300" i="6"/>
  <c r="CE372" i="6"/>
  <c r="BJ300" i="6"/>
  <c r="BF444" i="6"/>
  <c r="BK516" i="6"/>
  <c r="BM372" i="6"/>
  <c r="BO372" i="6"/>
  <c r="BN84" i="6"/>
  <c r="BI516" i="6"/>
  <c r="BL12" i="6"/>
  <c r="CA227" i="6"/>
  <c r="CC83" i="6"/>
  <c r="BY155" i="6"/>
  <c r="CA515" i="6"/>
  <c r="CA155" i="6"/>
  <c r="BU515" i="6"/>
  <c r="CE371" i="6"/>
  <c r="BI155" i="6"/>
  <c r="BG227" i="6"/>
  <c r="BN227" i="6"/>
  <c r="BK155" i="6"/>
  <c r="BO83" i="6"/>
  <c r="BK299" i="6"/>
  <c r="BE299" i="6"/>
  <c r="BM371" i="6"/>
  <c r="BV517" i="6"/>
  <c r="CC229" i="6"/>
  <c r="CE157" i="6"/>
  <c r="CD301" i="6"/>
  <c r="CB85" i="6"/>
  <c r="BW157" i="6"/>
  <c r="CC445" i="6"/>
  <c r="BV85" i="6"/>
  <c r="BJ229" i="6"/>
  <c r="BH157" i="6"/>
  <c r="BN157" i="6"/>
  <c r="BG229" i="6"/>
  <c r="BM517" i="6"/>
  <c r="BN85" i="6"/>
  <c r="BE229" i="6"/>
  <c r="CB156" i="6"/>
  <c r="CB514" i="6"/>
  <c r="BW514" i="6"/>
  <c r="BW154" i="6"/>
  <c r="BW226" i="6"/>
  <c r="CA154" i="6"/>
  <c r="BU154" i="6"/>
  <c r="BW82" i="6"/>
  <c r="BH298" i="6"/>
  <c r="BM442" i="6"/>
  <c r="CE10" i="6"/>
  <c r="BM226" i="6"/>
  <c r="BL298" i="6"/>
  <c r="BN370" i="6"/>
  <c r="BN226" i="6"/>
  <c r="BM154" i="6"/>
  <c r="BY516" i="6"/>
  <c r="CE156" i="6"/>
  <c r="CC228" i="6"/>
  <c r="CD444" i="6"/>
  <c r="CE444" i="6"/>
  <c r="BY372" i="6"/>
  <c r="BX156" i="6"/>
  <c r="BJ228" i="6"/>
  <c r="BH372" i="6"/>
  <c r="BL444" i="6"/>
  <c r="BE300" i="6"/>
  <c r="BK300" i="6"/>
  <c r="BO156" i="6"/>
  <c r="BO12" i="6"/>
  <c r="BN228" i="6"/>
  <c r="CC443" i="6"/>
  <c r="CB443" i="6"/>
  <c r="CB83" i="6"/>
  <c r="BU443" i="6"/>
  <c r="BY515" i="6"/>
  <c r="BX83" i="6"/>
  <c r="CE83" i="6"/>
  <c r="BI83" i="6"/>
  <c r="BG155" i="6"/>
  <c r="BL371" i="6"/>
  <c r="BK83" i="6"/>
  <c r="BF11" i="6"/>
  <c r="BE515" i="6"/>
  <c r="BG443" i="6"/>
  <c r="BO515" i="6"/>
  <c r="BV445" i="6"/>
  <c r="CD517" i="6"/>
  <c r="CE85" i="6"/>
  <c r="BW445" i="6"/>
  <c r="BY13" i="6"/>
  <c r="BZ13" i="6"/>
  <c r="CB157" i="6"/>
  <c r="BW13" i="6"/>
  <c r="BJ157" i="6"/>
  <c r="BH85" i="6"/>
  <c r="BI85" i="6"/>
  <c r="BE13" i="6"/>
  <c r="BL157" i="6"/>
  <c r="BO373" i="6"/>
  <c r="BL445" i="6"/>
  <c r="CB442" i="6"/>
  <c r="CA442" i="6"/>
  <c r="CA82" i="6"/>
  <c r="CC298" i="6"/>
  <c r="CE82" i="6"/>
  <c r="BU10" i="6"/>
  <c r="BV82" i="6"/>
  <c r="BH226" i="6"/>
  <c r="BF370" i="6"/>
  <c r="BN514" i="6"/>
  <c r="BK154" i="6"/>
  <c r="BL226" i="6"/>
  <c r="BJ298" i="6"/>
  <c r="BO154" i="6"/>
  <c r="BO82" i="6"/>
  <c r="CB372" i="6"/>
  <c r="BZ444" i="6"/>
  <c r="CA514" i="6"/>
  <c r="CE298" i="6"/>
  <c r="CA226" i="6"/>
  <c r="BZ10" i="6"/>
  <c r="BU82" i="6"/>
  <c r="BN442" i="6"/>
  <c r="BI370" i="6"/>
  <c r="BJ514" i="6"/>
  <c r="BJ226" i="6"/>
  <c r="BG10" i="6"/>
  <c r="BU516" i="6"/>
  <c r="BW372" i="6"/>
  <c r="CA156" i="6"/>
  <c r="BY300" i="6"/>
  <c r="BV372" i="6"/>
  <c r="BH516" i="6"/>
  <c r="BI156" i="6"/>
  <c r="BK444" i="6"/>
  <c r="BL300" i="6"/>
  <c r="BF12" i="6"/>
  <c r="BN12" i="6"/>
  <c r="BY442" i="6"/>
  <c r="CE226" i="6"/>
  <c r="BX154" i="6"/>
  <c r="BW370" i="6"/>
  <c r="BW10" i="6"/>
  <c r="BG370" i="6"/>
  <c r="BI298" i="6"/>
  <c r="BL370" i="6"/>
  <c r="BJ82" i="6"/>
  <c r="BL154" i="6"/>
  <c r="BU444" i="6"/>
  <c r="CF444" i="6" s="1"/>
  <c r="BW300" i="6"/>
  <c r="BY84" i="6"/>
  <c r="BV300" i="6"/>
  <c r="BV84" i="6"/>
  <c r="BN444" i="6"/>
  <c r="BH300" i="6"/>
  <c r="BF516" i="6"/>
  <c r="BK228" i="6"/>
  <c r="BM84" i="6"/>
  <c r="CB516" i="6"/>
  <c r="BZ226" i="6"/>
  <c r="CD10" i="6"/>
  <c r="CC82" i="6"/>
  <c r="BO514" i="6"/>
  <c r="BV10" i="6"/>
  <c r="BF298" i="6"/>
  <c r="BK442" i="6"/>
  <c r="BJ154" i="6"/>
  <c r="BM370" i="6"/>
  <c r="CB300" i="6"/>
  <c r="CD84" i="6"/>
  <c r="CE228" i="6"/>
  <c r="BY444" i="6"/>
  <c r="BU84" i="6"/>
  <c r="BJ156" i="6"/>
  <c r="BL516" i="6"/>
  <c r="BL228" i="6"/>
  <c r="BF228" i="6"/>
  <c r="BK12" i="6"/>
  <c r="BO300" i="6"/>
  <c r="BV514" i="6"/>
  <c r="CD370" i="6"/>
  <c r="BU226" i="6"/>
  <c r="BH82" i="6"/>
  <c r="BI226" i="6"/>
  <c r="BG82" i="6"/>
  <c r="BW442" i="6"/>
  <c r="BW228" i="6"/>
  <c r="CC444" i="6"/>
  <c r="BE444" i="6"/>
  <c r="BO516" i="6"/>
  <c r="BG300" i="6"/>
  <c r="BN156" i="6"/>
  <c r="BF372" i="6"/>
  <c r="BH84" i="6"/>
  <c r="BU227" i="6"/>
  <c r="CD11" i="6"/>
  <c r="BV299" i="6"/>
  <c r="CD227" i="6"/>
  <c r="BW11" i="6"/>
  <c r="BH371" i="6"/>
  <c r="BF83" i="6"/>
  <c r="CA83" i="6"/>
  <c r="BK227" i="6"/>
  <c r="BM299" i="6"/>
  <c r="BN515" i="6"/>
  <c r="CA445" i="6"/>
  <c r="BU13" i="6"/>
  <c r="BU373" i="6"/>
  <c r="BV157" i="6"/>
  <c r="BU229" i="6"/>
  <c r="BK13" i="6"/>
  <c r="BE517" i="6"/>
  <c r="BF157" i="6"/>
  <c r="BM157" i="6"/>
  <c r="BM85" i="6"/>
  <c r="BG445" i="6"/>
  <c r="BZ442" i="6"/>
  <c r="CC370" i="6"/>
  <c r="BV442" i="6"/>
  <c r="BH10" i="6"/>
  <c r="BM514" i="6"/>
  <c r="BJ370" i="6"/>
  <c r="BK10" i="6"/>
  <c r="CD156" i="6"/>
  <c r="CC516" i="6"/>
  <c r="CB84" i="6"/>
  <c r="BH444" i="6"/>
  <c r="BG228" i="6"/>
  <c r="CD12" i="6"/>
  <c r="BL84" i="6"/>
  <c r="BM228" i="6"/>
  <c r="CD155" i="6"/>
  <c r="BZ443" i="6"/>
  <c r="CB227" i="6"/>
  <c r="BV515" i="6"/>
  <c r="BV11" i="6"/>
  <c r="BH299" i="6"/>
  <c r="BF443" i="6"/>
  <c r="BL227" i="6"/>
  <c r="BG515" i="6"/>
  <c r="BH443" i="6"/>
  <c r="CB373" i="6"/>
  <c r="CE445" i="6"/>
  <c r="BY301" i="6"/>
  <c r="BX13" i="6"/>
  <c r="CC517" i="6"/>
  <c r="BJ445" i="6"/>
  <c r="BL373" i="6"/>
  <c r="BG13" i="6"/>
  <c r="BG85" i="6"/>
  <c r="BN373" i="6"/>
  <c r="BE445" i="6"/>
  <c r="CE442" i="6"/>
  <c r="CD298" i="6"/>
  <c r="BG298" i="6"/>
  <c r="BN82" i="6"/>
  <c r="BW516" i="6"/>
  <c r="CD228" i="6"/>
  <c r="BU372" i="6"/>
  <c r="BJ12" i="6"/>
  <c r="BH12" i="6"/>
  <c r="BF84" i="6"/>
  <c r="CE443" i="6"/>
  <c r="BZ515" i="6"/>
  <c r="BL443" i="6"/>
  <c r="BL299" i="6"/>
  <c r="BN83" i="6"/>
  <c r="CB229" i="6"/>
  <c r="BX301" i="6"/>
  <c r="BJ517" i="6"/>
  <c r="BL229" i="6"/>
  <c r="BF85" i="6"/>
  <c r="CE514" i="6"/>
  <c r="CE370" i="6"/>
  <c r="CB10" i="6"/>
  <c r="BU442" i="6"/>
  <c r="BH514" i="6"/>
  <c r="BL514" i="6"/>
  <c r="BO370" i="6"/>
  <c r="BN154" i="6"/>
  <c r="CA516" i="6"/>
  <c r="CB444" i="6"/>
  <c r="BX12" i="6"/>
  <c r="BJ84" i="6"/>
  <c r="BG156" i="6"/>
  <c r="BJ444" i="6"/>
  <c r="BN300" i="6"/>
  <c r="CE515" i="6"/>
  <c r="CC515" i="6"/>
  <c r="BY371" i="6"/>
  <c r="CB155" i="6"/>
  <c r="CC227" i="6"/>
  <c r="BF515" i="6"/>
  <c r="BH227" i="6"/>
  <c r="BN371" i="6"/>
  <c r="BJ155" i="6"/>
  <c r="BN155" i="6"/>
  <c r="BJ227" i="6"/>
  <c r="CB301" i="6"/>
  <c r="BV373" i="6"/>
  <c r="CE229" i="6"/>
  <c r="BY85" i="6"/>
  <c r="BW229" i="6"/>
  <c r="BJ373" i="6"/>
  <c r="BL301" i="6"/>
  <c r="BE157" i="6"/>
  <c r="BJ13" i="6"/>
  <c r="BL85" i="6"/>
  <c r="CB154" i="6"/>
  <c r="CA298" i="6"/>
  <c r="BI442" i="6"/>
  <c r="BK298" i="6"/>
  <c r="BX444" i="6"/>
  <c r="BG84" i="6"/>
  <c r="CC371" i="6"/>
  <c r="CE299" i="6"/>
  <c r="CB11" i="6"/>
  <c r="BH155" i="6"/>
  <c r="BJ83" i="6"/>
  <c r="BE227" i="6"/>
  <c r="BU517" i="6"/>
  <c r="BY373" i="6"/>
  <c r="CD13" i="6"/>
  <c r="BI445" i="6"/>
  <c r="BF13" i="6"/>
  <c r="BM373" i="6"/>
  <c r="BZ514" i="6"/>
  <c r="CB370" i="6"/>
  <c r="CC226" i="6"/>
  <c r="BE514" i="6"/>
  <c r="BJ10" i="6"/>
  <c r="CC156" i="6"/>
  <c r="BU300" i="6"/>
  <c r="BN516" i="6"/>
  <c r="BE156" i="6"/>
  <c r="BE372" i="6"/>
  <c r="BY299" i="6"/>
  <c r="CD299" i="6"/>
  <c r="BW83" i="6"/>
  <c r="BI299" i="6"/>
  <c r="BV443" i="6"/>
  <c r="BE371" i="6"/>
  <c r="BM11" i="6"/>
  <c r="BU445" i="6"/>
  <c r="BZ301" i="6"/>
  <c r="CD229" i="6"/>
  <c r="BX85" i="6"/>
  <c r="BI373" i="6"/>
  <c r="BV13" i="6"/>
  <c r="BI13" i="6"/>
  <c r="BM13" i="6"/>
  <c r="BX442" i="6"/>
  <c r="CA10" i="6"/>
  <c r="CB226" i="6"/>
  <c r="BM82" i="6"/>
  <c r="BX82" i="6"/>
  <c r="CE84" i="6"/>
  <c r="BX84" i="6"/>
  <c r="BG444" i="6"/>
  <c r="BE84" i="6"/>
  <c r="BM156" i="6"/>
  <c r="BW227" i="6"/>
  <c r="BV371" i="6"/>
  <c r="CA11" i="6"/>
  <c r="BI11" i="6"/>
  <c r="BY83" i="6"/>
  <c r="BL155" i="6"/>
  <c r="BL11" i="6"/>
  <c r="CA517" i="6"/>
  <c r="BW373" i="6"/>
  <c r="BZ157" i="6"/>
  <c r="BW85" i="6"/>
  <c r="BI301" i="6"/>
  <c r="BL13" i="6"/>
  <c r="BI517" i="6"/>
  <c r="BE301" i="6"/>
  <c r="BU370" i="6"/>
  <c r="CF370" i="6" s="1"/>
  <c r="BY154" i="6"/>
  <c r="BF226" i="6"/>
  <c r="BM10" i="6"/>
  <c r="CB228" i="6"/>
  <c r="CD516" i="6"/>
  <c r="BY228" i="6"/>
  <c r="BH228" i="6"/>
  <c r="BG12" i="6"/>
  <c r="BL156" i="6"/>
  <c r="CA371" i="6"/>
  <c r="CA443" i="6"/>
  <c r="BW371" i="6"/>
  <c r="CE155" i="6"/>
  <c r="BG371" i="6"/>
  <c r="BU11" i="6"/>
  <c r="BL83" i="6"/>
  <c r="BG83" i="6"/>
  <c r="CE517" i="6"/>
  <c r="CC85" i="6"/>
  <c r="BZ85" i="6"/>
  <c r="CA85" i="6"/>
  <c r="BH445" i="6"/>
  <c r="BO445" i="6"/>
  <c r="BE85" i="6"/>
  <c r="BP85" i="6" s="1"/>
  <c r="BV154" i="6"/>
  <c r="CE154" i="6"/>
  <c r="BE10" i="6"/>
  <c r="CE12" i="6"/>
  <c r="BY156" i="6"/>
  <c r="BJ516" i="6"/>
  <c r="BK84" i="6"/>
  <c r="BZ155" i="6"/>
  <c r="BW443" i="6"/>
  <c r="BL515" i="6"/>
  <c r="BM515" i="6"/>
  <c r="BN443" i="6"/>
  <c r="CA301" i="6"/>
  <c r="BW301" i="6"/>
  <c r="BK445" i="6"/>
  <c r="BF301" i="6"/>
  <c r="BL517" i="6"/>
  <c r="BX155" i="6"/>
  <c r="BI371" i="6"/>
  <c r="BG11" i="6"/>
  <c r="BM83" i="6"/>
  <c r="BZ373" i="6"/>
  <c r="BY157" i="6"/>
  <c r="BK301" i="6"/>
  <c r="BN517" i="6"/>
  <c r="BZ82" i="6"/>
  <c r="BJ442" i="6"/>
  <c r="BI82" i="6"/>
  <c r="CE516" i="6"/>
  <c r="BY12" i="6"/>
  <c r="BO444" i="6"/>
  <c r="BG516" i="6"/>
  <c r="CD83" i="6"/>
  <c r="BX227" i="6"/>
  <c r="BE443" i="6"/>
  <c r="BJ371" i="6"/>
  <c r="BM155" i="6"/>
  <c r="CA229" i="6"/>
  <c r="BY229" i="6"/>
  <c r="BK373" i="6"/>
  <c r="BX229" i="6"/>
  <c r="BO229" i="6"/>
  <c r="CC10" i="6"/>
  <c r="CD226" i="6"/>
  <c r="BN10" i="6"/>
  <c r="BV228" i="6"/>
  <c r="CD372" i="6"/>
  <c r="BM300" i="6"/>
  <c r="BO228" i="6"/>
  <c r="CE11" i="6"/>
  <c r="BG157" i="6"/>
  <c r="CD514" i="6"/>
  <c r="BX226" i="6"/>
  <c r="BG226" i="6"/>
  <c r="BK226" i="6"/>
  <c r="BW444" i="6"/>
  <c r="BW84" i="6"/>
  <c r="BU156" i="6"/>
  <c r="CC12" i="6"/>
  <c r="CD443" i="6"/>
  <c r="BV155" i="6"/>
  <c r="BW515" i="6"/>
  <c r="BJ515" i="6"/>
  <c r="BI443" i="6"/>
  <c r="BO11" i="6"/>
  <c r="CE301" i="6"/>
  <c r="BF517" i="6"/>
  <c r="BK85" i="6"/>
  <c r="BH517" i="6"/>
  <c r="BO157" i="6"/>
  <c r="CD442" i="6"/>
  <c r="BX370" i="6"/>
  <c r="BF154" i="6"/>
  <c r="BI154" i="6"/>
  <c r="BX516" i="6"/>
  <c r="BV12" i="6"/>
  <c r="BI372" i="6"/>
  <c r="BE12" i="6"/>
  <c r="BZ371" i="6"/>
  <c r="BU83" i="6"/>
  <c r="BV83" i="6"/>
  <c r="BI515" i="6"/>
  <c r="BE155" i="6"/>
  <c r="BK11" i="6"/>
  <c r="BZ445" i="6"/>
  <c r="BY517" i="6"/>
  <c r="BF445" i="6"/>
  <c r="BI229" i="6"/>
  <c r="BG517" i="6"/>
  <c r="BJ85" i="6"/>
  <c r="BZ298" i="6"/>
  <c r="BH154" i="6"/>
  <c r="BO298" i="6"/>
  <c r="BU12" i="6"/>
  <c r="BK372" i="6"/>
  <c r="CD515" i="6"/>
  <c r="BZ11" i="6"/>
  <c r="BK443" i="6"/>
  <c r="BO371" i="6"/>
  <c r="CC157" i="6"/>
  <c r="BI157" i="6"/>
  <c r="BH13" i="6"/>
  <c r="BL442" i="6"/>
  <c r="BE516" i="6"/>
  <c r="CB12" i="6"/>
  <c r="BU299" i="6"/>
  <c r="BW155" i="6"/>
  <c r="CD373" i="6"/>
  <c r="CB517" i="6"/>
  <c r="CB82" i="6"/>
  <c r="BE370" i="6"/>
  <c r="BZ228" i="6"/>
  <c r="CB371" i="6"/>
  <c r="BH515" i="6"/>
  <c r="BZ517" i="6"/>
  <c r="BX445" i="6"/>
  <c r="BH301" i="6"/>
  <c r="BG301" i="6"/>
  <c r="BY514" i="6"/>
  <c r="BE298" i="6"/>
  <c r="BP298" i="6" s="1"/>
  <c r="CA372" i="6"/>
  <c r="BW156" i="6"/>
  <c r="BF300" i="6"/>
  <c r="BX299" i="6"/>
  <c r="CC299" i="6"/>
  <c r="BX157" i="6"/>
  <c r="BF373" i="6"/>
  <c r="BO13" i="6"/>
  <c r="BX372" i="6"/>
  <c r="CD371" i="6"/>
  <c r="BO227" i="6"/>
  <c r="BU301" i="6"/>
  <c r="CF301" i="6" s="1"/>
  <c r="BM301" i="6"/>
  <c r="BO442" i="6"/>
  <c r="BK514" i="6"/>
  <c r="BU228" i="6"/>
  <c r="BG372" i="6"/>
  <c r="BX443" i="6"/>
  <c r="BF299" i="6"/>
  <c r="BU85" i="6"/>
  <c r="CD85" i="6"/>
  <c r="BH442" i="6"/>
  <c r="BV156" i="6"/>
  <c r="CC84" i="6"/>
  <c r="BZ299" i="6"/>
  <c r="BX515" i="6"/>
  <c r="BJ299" i="6"/>
  <c r="CE373" i="6"/>
  <c r="BK229" i="6"/>
  <c r="BO85" i="6"/>
  <c r="BX10" i="6"/>
  <c r="BI10" i="6"/>
  <c r="BZ84" i="6"/>
  <c r="BO84" i="6"/>
  <c r="BZ227" i="6"/>
  <c r="CE227" i="6"/>
  <c r="BF155" i="6"/>
  <c r="BE83" i="6"/>
  <c r="BK157" i="6"/>
  <c r="BE373" i="6"/>
  <c r="BY370" i="6"/>
  <c r="BF514" i="6"/>
  <c r="CD300" i="6"/>
  <c r="BL372" i="6"/>
  <c r="BU371" i="6"/>
  <c r="BW299" i="6"/>
  <c r="BO299" i="6"/>
  <c r="BX517" i="6"/>
  <c r="BO517" i="6"/>
  <c r="BU157" i="6"/>
  <c r="CC154" i="6"/>
  <c r="BH83" i="6"/>
  <c r="BH373" i="6"/>
  <c r="BN372" i="6"/>
  <c r="BY11" i="6"/>
  <c r="BJ443" i="6"/>
  <c r="BY445" i="6"/>
  <c r="BY82" i="6"/>
  <c r="BF227" i="6"/>
  <c r="BV298" i="6"/>
  <c r="BE226" i="6"/>
  <c r="CA300" i="6"/>
  <c r="BZ372" i="6"/>
  <c r="BE228" i="6"/>
  <c r="BY443" i="6"/>
  <c r="CB299" i="6"/>
  <c r="BN11" i="6"/>
  <c r="CB445" i="6"/>
  <c r="CD445" i="6"/>
  <c r="BK517" i="6"/>
  <c r="BN13" i="6"/>
  <c r="BZ154" i="6"/>
  <c r="BK370" i="6"/>
  <c r="CA228" i="6"/>
  <c r="BI300" i="6"/>
  <c r="BI84" i="6"/>
  <c r="BX371" i="6"/>
  <c r="BK515" i="6"/>
  <c r="BE11" i="6"/>
  <c r="CC373" i="6"/>
  <c r="CD157" i="6"/>
  <c r="BN229" i="6"/>
  <c r="CD82" i="6"/>
  <c r="BL82" i="6"/>
  <c r="CA444" i="6"/>
  <c r="BI228" i="6"/>
  <c r="BK156" i="6"/>
  <c r="CB515" i="6"/>
  <c r="BO443" i="6"/>
  <c r="BM443" i="6"/>
  <c r="CA373" i="6"/>
  <c r="CB13" i="6"/>
  <c r="BN445" i="6"/>
  <c r="BO10" i="6"/>
  <c r="BH156" i="6"/>
  <c r="BF371" i="6"/>
  <c r="BV229" i="6"/>
  <c r="BJ11" i="6"/>
  <c r="BF229" i="6"/>
  <c r="BX298" i="6"/>
  <c r="BZ370" i="6"/>
  <c r="BV301" i="6"/>
  <c r="BG11" i="5"/>
  <c r="BP88" i="5"/>
  <c r="BP94" i="5"/>
  <c r="CB519" i="6"/>
  <c r="CD303" i="6"/>
  <c r="BW15" i="6"/>
  <c r="BV519" i="6"/>
  <c r="CA159" i="6"/>
  <c r="CE87" i="6"/>
  <c r="CA519" i="6"/>
  <c r="BK519" i="6"/>
  <c r="BI519" i="6"/>
  <c r="BJ87" i="6"/>
  <c r="BI87" i="6"/>
  <c r="BH87" i="6"/>
  <c r="BL87" i="6"/>
  <c r="BE303" i="6"/>
  <c r="BI375" i="6"/>
  <c r="CC446" i="6"/>
  <c r="BU518" i="6"/>
  <c r="BV14" i="6"/>
  <c r="BU230" i="6"/>
  <c r="CB230" i="6"/>
  <c r="CE158" i="6"/>
  <c r="CA86" i="6"/>
  <c r="BL158" i="6"/>
  <c r="BJ374" i="6"/>
  <c r="BN518" i="6"/>
  <c r="BN14" i="6"/>
  <c r="BH302" i="6"/>
  <c r="BK14" i="6"/>
  <c r="BF158" i="6"/>
  <c r="BO86" i="6"/>
  <c r="BU448" i="6"/>
  <c r="BX232" i="6"/>
  <c r="CD160" i="6"/>
  <c r="BU520" i="6"/>
  <c r="BY232" i="6"/>
  <c r="BI448" i="6"/>
  <c r="BZ304" i="6"/>
  <c r="BN88" i="6"/>
  <c r="BL376" i="6"/>
  <c r="BM448" i="6"/>
  <c r="BJ304" i="6"/>
  <c r="CD376" i="6"/>
  <c r="BJ88" i="6"/>
  <c r="BI232" i="6"/>
  <c r="BI16" i="6"/>
  <c r="BW449" i="6"/>
  <c r="CA377" i="6"/>
  <c r="CB305" i="6"/>
  <c r="CD233" i="6"/>
  <c r="CC377" i="6"/>
  <c r="BJ521" i="6"/>
  <c r="CB449" i="6"/>
  <c r="BO17" i="6"/>
  <c r="BM233" i="6"/>
  <c r="CE305" i="6"/>
  <c r="BJ305" i="6"/>
  <c r="BF17" i="6"/>
  <c r="BE377" i="6"/>
  <c r="BI89" i="6"/>
  <c r="BF305" i="6"/>
  <c r="BW447" i="6"/>
  <c r="CD231" i="6"/>
  <c r="CB231" i="6"/>
  <c r="CC447" i="6"/>
  <c r="CA447" i="6"/>
  <c r="CD87" i="6"/>
  <c r="BV87" i="6"/>
  <c r="BM375" i="6"/>
  <c r="BO447" i="6"/>
  <c r="BF375" i="6"/>
  <c r="BY447" i="6"/>
  <c r="BG87" i="6"/>
  <c r="BL15" i="6"/>
  <c r="BL519" i="6"/>
  <c r="BN159" i="6"/>
  <c r="CE518" i="6"/>
  <c r="BX446" i="6"/>
  <c r="CC518" i="6"/>
  <c r="BX158" i="6"/>
  <c r="BX86" i="6"/>
  <c r="BW14" i="6"/>
  <c r="BW302" i="6"/>
  <c r="BL86" i="6"/>
  <c r="BJ302" i="6"/>
  <c r="BO446" i="6"/>
  <c r="BH446" i="6"/>
  <c r="BF230" i="6"/>
  <c r="BO158" i="6"/>
  <c r="BE158" i="6"/>
  <c r="BN86" i="6"/>
  <c r="CA520" i="6"/>
  <c r="BX160" i="6"/>
  <c r="CA88" i="6"/>
  <c r="BU232" i="6"/>
  <c r="CB88" i="6"/>
  <c r="BV376" i="6"/>
  <c r="CD232" i="6"/>
  <c r="BN16" i="6"/>
  <c r="BL304" i="6"/>
  <c r="BO376" i="6"/>
  <c r="BF232" i="6"/>
  <c r="BN448" i="6"/>
  <c r="BF304" i="6"/>
  <c r="BH232" i="6"/>
  <c r="BE376" i="6"/>
  <c r="BY377" i="6"/>
  <c r="BZ305" i="6"/>
  <c r="BX233" i="6"/>
  <c r="CA161" i="6"/>
  <c r="CD161" i="6"/>
  <c r="BJ449" i="6"/>
  <c r="BE521" i="6"/>
  <c r="BX89" i="6"/>
  <c r="BM161" i="6"/>
  <c r="BI521" i="6"/>
  <c r="BF233" i="6"/>
  <c r="BH233" i="6"/>
  <c r="BI233" i="6"/>
  <c r="BI17" i="6"/>
  <c r="BE305" i="6"/>
  <c r="BU519" i="6"/>
  <c r="CD159" i="6"/>
  <c r="BY159" i="6"/>
  <c r="BX303" i="6"/>
  <c r="CB303" i="6"/>
  <c r="CB15" i="6"/>
  <c r="BZ519" i="6"/>
  <c r="BM303" i="6"/>
  <c r="BK375" i="6"/>
  <c r="BF303" i="6"/>
  <c r="BN303" i="6"/>
  <c r="BF447" i="6"/>
  <c r="BK87" i="6"/>
  <c r="BK447" i="6"/>
  <c r="BI159" i="6"/>
  <c r="CB446" i="6"/>
  <c r="CE374" i="6"/>
  <c r="CA374" i="6"/>
  <c r="BY374" i="6"/>
  <c r="CC14" i="6"/>
  <c r="CD158" i="6"/>
  <c r="BU86" i="6"/>
  <c r="BL14" i="6"/>
  <c r="BJ230" i="6"/>
  <c r="BM518" i="6"/>
  <c r="BE302" i="6"/>
  <c r="BK86" i="6"/>
  <c r="BF86" i="6"/>
  <c r="BO14" i="6"/>
  <c r="CC448" i="6"/>
  <c r="BW520" i="6"/>
  <c r="BX16" i="6"/>
  <c r="CA376" i="6"/>
  <c r="BZ160" i="6"/>
  <c r="CD304" i="6"/>
  <c r="CC232" i="6"/>
  <c r="CB160" i="6"/>
  <c r="BL232" i="6"/>
  <c r="BO304" i="6"/>
  <c r="BE88" i="6"/>
  <c r="BG376" i="6"/>
  <c r="BJ160" i="6"/>
  <c r="BG232" i="6"/>
  <c r="CC521" i="6"/>
  <c r="BZ233" i="6"/>
  <c r="CB89" i="6"/>
  <c r="CD521" i="6"/>
  <c r="BZ377" i="6"/>
  <c r="BW161" i="6"/>
  <c r="BL449" i="6"/>
  <c r="BH449" i="6"/>
  <c r="BU89" i="6"/>
  <c r="BO449" i="6"/>
  <c r="BI305" i="6"/>
  <c r="BG521" i="6"/>
  <c r="BE89" i="6"/>
  <c r="BJ161" i="6"/>
  <c r="CD519" i="6"/>
  <c r="BX87" i="6"/>
  <c r="CB447" i="6"/>
  <c r="BW231" i="6"/>
  <c r="BW519" i="6"/>
  <c r="BM15" i="6"/>
  <c r="BJ303" i="6"/>
  <c r="BI15" i="6"/>
  <c r="BN87" i="6"/>
  <c r="BG303" i="6"/>
  <c r="BH15" i="6"/>
  <c r="CD230" i="6"/>
  <c r="BZ302" i="6"/>
  <c r="BZ446" i="6"/>
  <c r="BZ158" i="6"/>
  <c r="CA302" i="6"/>
  <c r="BL230" i="6"/>
  <c r="BK446" i="6"/>
  <c r="BJ518" i="6"/>
  <c r="BI518" i="6"/>
  <c r="BN374" i="6"/>
  <c r="BH230" i="6"/>
  <c r="CE304" i="6"/>
  <c r="BV88" i="6"/>
  <c r="CC88" i="6"/>
  <c r="BY160" i="6"/>
  <c r="CB304" i="6"/>
  <c r="BN160" i="6"/>
  <c r="BK520" i="6"/>
  <c r="BK448" i="6"/>
  <c r="BL16" i="6"/>
  <c r="BM16" i="6"/>
  <c r="BF16" i="6"/>
  <c r="BU233" i="6"/>
  <c r="CC89" i="6"/>
  <c r="BX305" i="6"/>
  <c r="CE89" i="6"/>
  <c r="CB233" i="6"/>
  <c r="BO89" i="6"/>
  <c r="BL377" i="6"/>
  <c r="BX377" i="6"/>
  <c r="BG89" i="6"/>
  <c r="BG161" i="6"/>
  <c r="BK377" i="6"/>
  <c r="BU447" i="6"/>
  <c r="BV15" i="6"/>
  <c r="CB375" i="6"/>
  <c r="BV375" i="6"/>
  <c r="BY15" i="6"/>
  <c r="BJ519" i="6"/>
  <c r="BJ231" i="6"/>
  <c r="BY231" i="6"/>
  <c r="BN15" i="6"/>
  <c r="BE15" i="6"/>
  <c r="BP15" i="6" s="1"/>
  <c r="CC374" i="6"/>
  <c r="BX230" i="6"/>
  <c r="BZ374" i="6"/>
  <c r="BG518" i="6"/>
  <c r="CB86" i="6"/>
  <c r="BF518" i="6"/>
  <c r="BI374" i="6"/>
  <c r="BM302" i="6"/>
  <c r="BM14" i="6"/>
  <c r="BF302" i="6"/>
  <c r="BV374" i="6"/>
  <c r="CE232" i="6"/>
  <c r="CA448" i="6"/>
  <c r="CD448" i="6"/>
  <c r="BU88" i="6"/>
  <c r="CC16" i="6"/>
  <c r="CE16" i="6"/>
  <c r="BK376" i="6"/>
  <c r="BI376" i="6"/>
  <c r="BG160" i="6"/>
  <c r="BO448" i="6"/>
  <c r="BH88" i="6"/>
  <c r="CB521" i="6"/>
  <c r="BY17" i="6"/>
  <c r="CD305" i="6"/>
  <c r="CC17" i="6"/>
  <c r="BW233" i="6"/>
  <c r="BN377" i="6"/>
  <c r="BL305" i="6"/>
  <c r="CA89" i="6"/>
  <c r="BM449" i="6"/>
  <c r="BK89" i="6"/>
  <c r="BI161" i="6"/>
  <c r="BX519" i="6"/>
  <c r="CA303" i="6"/>
  <c r="BH519" i="6"/>
  <c r="BL303" i="6"/>
  <c r="BG375" i="6"/>
  <c r="BF87" i="6"/>
  <c r="BW86" i="6"/>
  <c r="BZ230" i="6"/>
  <c r="BK374" i="6"/>
  <c r="BM86" i="6"/>
  <c r="BJ14" i="6"/>
  <c r="BV304" i="6"/>
  <c r="BV160" i="6"/>
  <c r="BE448" i="6"/>
  <c r="BE520" i="6"/>
  <c r="BH448" i="6"/>
  <c r="BY519" i="6"/>
  <c r="CD375" i="6"/>
  <c r="BY375" i="6"/>
  <c r="CB159" i="6"/>
  <c r="BV303" i="6"/>
  <c r="BX15" i="6"/>
  <c r="BL375" i="6"/>
  <c r="BJ159" i="6"/>
  <c r="BI447" i="6"/>
  <c r="BE231" i="6"/>
  <c r="BO375" i="6"/>
  <c r="CC302" i="6"/>
  <c r="BW158" i="6"/>
  <c r="CB14" i="6"/>
  <c r="BG446" i="6"/>
  <c r="CA518" i="6"/>
  <c r="BM446" i="6"/>
  <c r="BI302" i="6"/>
  <c r="BG230" i="6"/>
  <c r="BM374" i="6"/>
  <c r="BH86" i="6"/>
  <c r="BN230" i="6"/>
  <c r="CE160" i="6"/>
  <c r="BZ376" i="6"/>
  <c r="BU376" i="6"/>
  <c r="BY16" i="6"/>
  <c r="CA304" i="6"/>
  <c r="BM520" i="6"/>
  <c r="BK304" i="6"/>
  <c r="BI304" i="6"/>
  <c r="BL88" i="6"/>
  <c r="BK16" i="6"/>
  <c r="BJ16" i="6"/>
  <c r="CB377" i="6"/>
  <c r="BX521" i="6"/>
  <c r="BV233" i="6"/>
  <c r="CD89" i="6"/>
  <c r="CD449" i="6"/>
  <c r="BN305" i="6"/>
  <c r="BL233" i="6"/>
  <c r="BK305" i="6"/>
  <c r="BF377" i="6"/>
  <c r="BK17" i="6"/>
  <c r="BJ377" i="6"/>
  <c r="BU375" i="6"/>
  <c r="BZ87" i="6"/>
  <c r="BU15" i="6"/>
  <c r="BF231" i="6"/>
  <c r="BE447" i="6"/>
  <c r="CC230" i="6"/>
  <c r="BX374" i="6"/>
  <c r="BX302" i="6"/>
  <c r="BI230" i="6"/>
  <c r="BG86" i="6"/>
  <c r="BM230" i="6"/>
  <c r="BX520" i="6"/>
  <c r="BU160" i="6"/>
  <c r="CB16" i="6"/>
  <c r="BK232" i="6"/>
  <c r="CC376" i="6"/>
  <c r="BG88" i="6"/>
  <c r="BU303" i="6"/>
  <c r="CC159" i="6"/>
  <c r="BH447" i="6"/>
  <c r="BG447" i="6"/>
  <c r="CD15" i="6"/>
  <c r="BG231" i="6"/>
  <c r="BO159" i="6"/>
  <c r="BZ518" i="6"/>
  <c r="BU446" i="6"/>
  <c r="BZ86" i="6"/>
  <c r="CC86" i="6"/>
  <c r="BK158" i="6"/>
  <c r="BO374" i="6"/>
  <c r="BM158" i="6"/>
  <c r="BE14" i="6"/>
  <c r="BY448" i="6"/>
  <c r="BW232" i="6"/>
  <c r="CE88" i="6"/>
  <c r="CD16" i="6"/>
  <c r="BM232" i="6"/>
  <c r="BL448" i="6"/>
  <c r="BE232" i="6"/>
  <c r="BH16" i="6"/>
  <c r="BY449" i="6"/>
  <c r="BY233" i="6"/>
  <c r="BV521" i="6"/>
  <c r="BV161" i="6"/>
  <c r="BO161" i="6"/>
  <c r="BZ89" i="6"/>
  <c r="BN449" i="6"/>
  <c r="BL17" i="6"/>
  <c r="BW446" i="6"/>
  <c r="CB374" i="6"/>
  <c r="CE14" i="6"/>
  <c r="CB518" i="6"/>
  <c r="CC158" i="6"/>
  <c r="BG302" i="6"/>
  <c r="BO518" i="6"/>
  <c r="CE520" i="6"/>
  <c r="BW160" i="6"/>
  <c r="CE448" i="6"/>
  <c r="BM160" i="6"/>
  <c r="BH520" i="6"/>
  <c r="BG304" i="6"/>
  <c r="BE160" i="6"/>
  <c r="BU231" i="6"/>
  <c r="BV231" i="6"/>
  <c r="CC87" i="6"/>
  <c r="BM231" i="6"/>
  <c r="BJ447" i="6"/>
  <c r="BE375" i="6"/>
  <c r="BE87" i="6"/>
  <c r="BO302" i="6"/>
  <c r="CC520" i="6"/>
  <c r="BX447" i="6"/>
  <c r="CC231" i="6"/>
  <c r="CC303" i="6"/>
  <c r="BZ15" i="6"/>
  <c r="BL159" i="6"/>
  <c r="BK15" i="6"/>
  <c r="BE159" i="6"/>
  <c r="BL447" i="6"/>
  <c r="BV159" i="6"/>
  <c r="BX159" i="6"/>
  <c r="CA231" i="6"/>
  <c r="BH375" i="6"/>
  <c r="BZ231" i="6"/>
  <c r="BX518" i="6"/>
  <c r="BY302" i="6"/>
  <c r="CD446" i="6"/>
  <c r="BH518" i="6"/>
  <c r="BU302" i="6"/>
  <c r="BI14" i="6"/>
  <c r="BX304" i="6"/>
  <c r="BY304" i="6"/>
  <c r="CB232" i="6"/>
  <c r="BL160" i="6"/>
  <c r="BF520" i="6"/>
  <c r="BG16" i="6"/>
  <c r="BZ521" i="6"/>
  <c r="BY521" i="6"/>
  <c r="BW521" i="6"/>
  <c r="BV17" i="6"/>
  <c r="BN161" i="6"/>
  <c r="BF161" i="6"/>
  <c r="BJ233" i="6"/>
  <c r="BH17" i="6"/>
  <c r="BH376" i="6"/>
  <c r="CC305" i="6"/>
  <c r="CA449" i="6"/>
  <c r="BW305" i="6"/>
  <c r="BV89" i="6"/>
  <c r="CF89" i="6" s="1"/>
  <c r="BH89" i="6"/>
  <c r="BF89" i="6"/>
  <c r="BI377" i="6"/>
  <c r="BU87" i="6"/>
  <c r="BY303" i="6"/>
  <c r="BI231" i="6"/>
  <c r="BM519" i="6"/>
  <c r="BY518" i="6"/>
  <c r="BY230" i="6"/>
  <c r="BL374" i="6"/>
  <c r="BK518" i="6"/>
  <c r="BE230" i="6"/>
  <c r="BW376" i="6"/>
  <c r="BJ448" i="6"/>
  <c r="BH160" i="6"/>
  <c r="BI88" i="6"/>
  <c r="BZ449" i="6"/>
  <c r="CD377" i="6"/>
  <c r="CC233" i="6"/>
  <c r="BO521" i="6"/>
  <c r="BE17" i="6"/>
  <c r="BH305" i="6"/>
  <c r="BU159" i="6"/>
  <c r="BZ375" i="6"/>
  <c r="CC15" i="6"/>
  <c r="BH159" i="6"/>
  <c r="BO519" i="6"/>
  <c r="BW518" i="6"/>
  <c r="BW230" i="6"/>
  <c r="CA230" i="6"/>
  <c r="BN446" i="6"/>
  <c r="BJ446" i="6"/>
  <c r="BN158" i="6"/>
  <c r="BV448" i="6"/>
  <c r="CA232" i="6"/>
  <c r="BY88" i="6"/>
  <c r="BU16" i="6"/>
  <c r="BG448" i="6"/>
  <c r="BU521" i="6"/>
  <c r="BN519" i="6"/>
  <c r="BV158" i="6"/>
  <c r="BZ232" i="6"/>
  <c r="BK160" i="6"/>
  <c r="CE377" i="6"/>
  <c r="BG17" i="6"/>
  <c r="CC519" i="6"/>
  <c r="CE159" i="6"/>
  <c r="BW303" i="6"/>
  <c r="BL231" i="6"/>
  <c r="BG159" i="6"/>
  <c r="BF15" i="6"/>
  <c r="CD302" i="6"/>
  <c r="CA446" i="6"/>
  <c r="CD86" i="6"/>
  <c r="BK230" i="6"/>
  <c r="BH374" i="6"/>
  <c r="CA158" i="6"/>
  <c r="BY520" i="6"/>
  <c r="BY376" i="6"/>
  <c r="BZ16" i="6"/>
  <c r="BN376" i="6"/>
  <c r="BO232" i="6"/>
  <c r="BH304" i="6"/>
  <c r="BU305" i="6"/>
  <c r="BW377" i="6"/>
  <c r="CC161" i="6"/>
  <c r="BY89" i="6"/>
  <c r="BM305" i="6"/>
  <c r="BE233" i="6"/>
  <c r="BF521" i="6"/>
  <c r="BH161" i="6"/>
  <c r="CE447" i="6"/>
  <c r="BW87" i="6"/>
  <c r="CA15" i="6"/>
  <c r="BK303" i="6"/>
  <c r="BO87" i="6"/>
  <c r="BF519" i="6"/>
  <c r="BZ159" i="6"/>
  <c r="CA87" i="6"/>
  <c r="BJ15" i="6"/>
  <c r="CD374" i="6"/>
  <c r="CE86" i="6"/>
  <c r="BK302" i="6"/>
  <c r="BF374" i="6"/>
  <c r="BZ520" i="6"/>
  <c r="BW16" i="6"/>
  <c r="BF448" i="6"/>
  <c r="BJ376" i="6"/>
  <c r="BV449" i="6"/>
  <c r="BX161" i="6"/>
  <c r="BM377" i="6"/>
  <c r="BG377" i="6"/>
  <c r="CE17" i="6"/>
  <c r="CA17" i="6"/>
  <c r="BN521" i="6"/>
  <c r="BK233" i="6"/>
  <c r="BM159" i="6"/>
  <c r="BF159" i="6"/>
  <c r="BY446" i="6"/>
  <c r="CD14" i="6"/>
  <c r="BL446" i="6"/>
  <c r="CB520" i="6"/>
  <c r="BV232" i="6"/>
  <c r="BO88" i="6"/>
  <c r="CA521" i="6"/>
  <c r="CE233" i="6"/>
  <c r="BF449" i="6"/>
  <c r="BE161" i="6"/>
  <c r="BP161" i="6" s="1"/>
  <c r="BM87" i="6"/>
  <c r="BN231" i="6"/>
  <c r="BU158" i="6"/>
  <c r="BY14" i="6"/>
  <c r="BJ158" i="6"/>
  <c r="CB448" i="6"/>
  <c r="BM376" i="6"/>
  <c r="BM88" i="6"/>
  <c r="BX449" i="6"/>
  <c r="CC449" i="6"/>
  <c r="BL161" i="6"/>
  <c r="CD447" i="6"/>
  <c r="BI303" i="6"/>
  <c r="CE302" i="6"/>
  <c r="CB158" i="6"/>
  <c r="BG374" i="6"/>
  <c r="BW88" i="6"/>
  <c r="BM304" i="6"/>
  <c r="BF376" i="6"/>
  <c r="BU377" i="6"/>
  <c r="BU449" i="6"/>
  <c r="BU161" i="6"/>
  <c r="BM17" i="6"/>
  <c r="BZ161" i="6"/>
  <c r="BO377" i="6"/>
  <c r="BL521" i="6"/>
  <c r="BW375" i="6"/>
  <c r="BJ375" i="6"/>
  <c r="BL518" i="6"/>
  <c r="BN302" i="6"/>
  <c r="BZ448" i="6"/>
  <c r="BO520" i="6"/>
  <c r="BE304" i="6"/>
  <c r="CE449" i="6"/>
  <c r="BO305" i="6"/>
  <c r="BG233" i="6"/>
  <c r="CE375" i="6"/>
  <c r="BO303" i="6"/>
  <c r="BG15" i="6"/>
  <c r="BV230" i="6"/>
  <c r="BH14" i="6"/>
  <c r="BU304" i="6"/>
  <c r="CA160" i="6"/>
  <c r="CD88" i="6"/>
  <c r="BY161" i="6"/>
  <c r="BO233" i="6"/>
  <c r="BJ17" i="6"/>
  <c r="CE303" i="6"/>
  <c r="CB87" i="6"/>
  <c r="BH231" i="6"/>
  <c r="BZ14" i="6"/>
  <c r="BE86" i="6"/>
  <c r="BO230" i="6"/>
  <c r="CC160" i="6"/>
  <c r="BJ520" i="6"/>
  <c r="BJ232" i="6"/>
  <c r="BW89" i="6"/>
  <c r="CB17" i="6"/>
  <c r="BN233" i="6"/>
  <c r="BN89" i="6"/>
  <c r="CE231" i="6"/>
  <c r="BW159" i="6"/>
  <c r="BO15" i="6"/>
  <c r="BV446" i="6"/>
  <c r="BW374" i="6"/>
  <c r="BG14" i="6"/>
  <c r="BZ88" i="6"/>
  <c r="BN520" i="6"/>
  <c r="BF88" i="6"/>
  <c r="BX17" i="6"/>
  <c r="BV305" i="6"/>
  <c r="BH521" i="6"/>
  <c r="BY87" i="6"/>
  <c r="BZ447" i="6"/>
  <c r="BO231" i="6"/>
  <c r="BV518" i="6"/>
  <c r="BY86" i="6"/>
  <c r="BE518" i="6"/>
  <c r="BH158" i="6"/>
  <c r="BX448" i="6"/>
  <c r="BV520" i="6"/>
  <c r="BN304" i="6"/>
  <c r="BI160" i="6"/>
  <c r="BY305" i="6"/>
  <c r="BX375" i="6"/>
  <c r="BV302" i="6"/>
  <c r="BN232" i="6"/>
  <c r="BZ17" i="6"/>
  <c r="BZ303" i="6"/>
  <c r="BJ86" i="6"/>
  <c r="CD520" i="6"/>
  <c r="CB161" i="6"/>
  <c r="BN17" i="6"/>
  <c r="BK231" i="6"/>
  <c r="BX14" i="6"/>
  <c r="CE376" i="6"/>
  <c r="BL89" i="6"/>
  <c r="BW17" i="6"/>
  <c r="CF17" i="6" s="1"/>
  <c r="BV447" i="6"/>
  <c r="BU14" i="6"/>
  <c r="CC304" i="6"/>
  <c r="CE521" i="6"/>
  <c r="CA375" i="6"/>
  <c r="BF14" i="6"/>
  <c r="BK161" i="6"/>
  <c r="BL302" i="6"/>
  <c r="BE16" i="6"/>
  <c r="BG305" i="6"/>
  <c r="CC375" i="6"/>
  <c r="BK159" i="6"/>
  <c r="BH303" i="6"/>
  <c r="CE230" i="6"/>
  <c r="BU374" i="6"/>
  <c r="BI158" i="6"/>
  <c r="CE446" i="6"/>
  <c r="BW448" i="6"/>
  <c r="BV16" i="6"/>
  <c r="CA16" i="6"/>
  <c r="BO160" i="6"/>
  <c r="CA305" i="6"/>
  <c r="BV377" i="6"/>
  <c r="BU17" i="6"/>
  <c r="BM521" i="6"/>
  <c r="BK449" i="6"/>
  <c r="CE15" i="6"/>
  <c r="BG519" i="6"/>
  <c r="BM447" i="6"/>
  <c r="CD518" i="6"/>
  <c r="CB302" i="6"/>
  <c r="BI86" i="6"/>
  <c r="BE374" i="6"/>
  <c r="BX376" i="6"/>
  <c r="CB376" i="6"/>
  <c r="BL520" i="6"/>
  <c r="BG520" i="6"/>
  <c r="CA233" i="6"/>
  <c r="CE161" i="6"/>
  <c r="BI449" i="6"/>
  <c r="BH377" i="6"/>
  <c r="BM89" i="6"/>
  <c r="CE519" i="6"/>
  <c r="BX231" i="6"/>
  <c r="BN447" i="6"/>
  <c r="BE519" i="6"/>
  <c r="BV86" i="6"/>
  <c r="CA14" i="6"/>
  <c r="BI446" i="6"/>
  <c r="BG158" i="6"/>
  <c r="BW304" i="6"/>
  <c r="BI520" i="6"/>
  <c r="BK88" i="6"/>
  <c r="BO16" i="6"/>
  <c r="BE449" i="6"/>
  <c r="BN375" i="6"/>
  <c r="BF446" i="6"/>
  <c r="BJ89" i="6"/>
  <c r="BE446" i="6"/>
  <c r="BF160" i="6"/>
  <c r="CD17" i="6"/>
  <c r="BY158" i="6"/>
  <c r="BX88" i="6"/>
  <c r="BK521" i="6"/>
  <c r="BG449" i="6"/>
  <c r="BO11" i="5"/>
  <c r="CE182" i="5"/>
  <c r="BH11" i="5"/>
  <c r="BP190" i="5"/>
  <c r="BP182" i="5"/>
  <c r="BP196" i="5"/>
  <c r="CE196" i="5"/>
  <c r="CE136" i="5"/>
  <c r="BP533" i="6"/>
  <c r="CF242" i="6"/>
  <c r="CF171" i="6"/>
  <c r="BP29" i="6"/>
  <c r="BP460" i="6"/>
  <c r="CF317" i="6"/>
  <c r="BP316" i="6"/>
  <c r="CE48" i="5"/>
  <c r="CE116" i="5"/>
  <c r="CF539" i="6"/>
  <c r="BP539" i="6"/>
  <c r="CF106" i="6"/>
  <c r="CF34" i="6"/>
  <c r="CF540" i="6"/>
  <c r="BP188" i="5"/>
  <c r="BP76" i="5"/>
  <c r="CE178" i="5"/>
  <c r="CF80" i="6"/>
  <c r="CF366" i="6"/>
  <c r="CG366" i="6" s="1"/>
  <c r="BP151" i="6"/>
  <c r="CF510" i="6"/>
  <c r="BP18" i="5"/>
  <c r="BP8" i="5"/>
  <c r="BQ8" i="5" s="1"/>
  <c r="BP12" i="5"/>
  <c r="BP20" i="5"/>
  <c r="BP14" i="5"/>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F11" i="4" s="1"/>
  <c r="BO7" i="5"/>
  <c r="BF7" i="5"/>
  <c r="BL7" i="5"/>
  <c r="BN7" i="5"/>
  <c r="BJ7" i="5"/>
  <c r="BM7" i="5"/>
  <c r="BE7" i="5"/>
  <c r="BH7" i="5"/>
  <c r="BK7" i="5"/>
  <c r="BG7" i="5"/>
  <c r="BI7" i="5"/>
  <c r="BK17" i="5"/>
  <c r="BM17" i="5"/>
  <c r="BJ17" i="5"/>
  <c r="BE17" i="5"/>
  <c r="BH17" i="5"/>
  <c r="BL17" i="5"/>
  <c r="BF17" i="5"/>
  <c r="BI17" i="5"/>
  <c r="BG17" i="5"/>
  <c r="BO17" i="5"/>
  <c r="BN17" i="5"/>
  <c r="BF23" i="5"/>
  <c r="BJ23" i="5"/>
  <c r="BM23" i="5"/>
  <c r="BE23" i="5"/>
  <c r="BI23" i="5"/>
  <c r="BL23" i="5"/>
  <c r="BG23" i="5"/>
  <c r="BN23" i="5"/>
  <c r="BO23" i="5"/>
  <c r="BK23" i="5"/>
  <c r="BH23" i="5"/>
  <c r="H31" i="1"/>
  <c r="H32" i="1" s="1"/>
  <c r="H34" i="1" s="1"/>
  <c r="O31" i="1"/>
  <c r="O32" i="1" s="1"/>
  <c r="O34" i="1" s="1"/>
  <c r="CF521" i="6" l="1"/>
  <c r="BP520" i="6"/>
  <c r="BQ298" i="6"/>
  <c r="CE226" i="5"/>
  <c r="CF186" i="6"/>
  <c r="CG186" i="6" s="1"/>
  <c r="CE96" i="5"/>
  <c r="CF446" i="6"/>
  <c r="BP443" i="6"/>
  <c r="CF373" i="6"/>
  <c r="CE192" i="5"/>
  <c r="CE84" i="5"/>
  <c r="BP84" i="5"/>
  <c r="BP405" i="6"/>
  <c r="CE78" i="5"/>
  <c r="BP378" i="6"/>
  <c r="CF237" i="6"/>
  <c r="CE210" i="5"/>
  <c r="BP519" i="6"/>
  <c r="CF375" i="6"/>
  <c r="CF160" i="6"/>
  <c r="CF12" i="6"/>
  <c r="BP549" i="6"/>
  <c r="CF307" i="6"/>
  <c r="BP165" i="6"/>
  <c r="BP163" i="6"/>
  <c r="CF381" i="6"/>
  <c r="BP16" i="6"/>
  <c r="CF371" i="6"/>
  <c r="CG370" i="6" s="1"/>
  <c r="CE50" i="5"/>
  <c r="CF330" i="6"/>
  <c r="CF549" i="6"/>
  <c r="BP403" i="6"/>
  <c r="CF525" i="6"/>
  <c r="BP162" i="6"/>
  <c r="BQ322" i="6"/>
  <c r="BP268" i="5"/>
  <c r="BP516" i="6"/>
  <c r="BP154" i="6"/>
  <c r="BP260" i="5"/>
  <c r="BP114" i="6"/>
  <c r="CG78" i="6"/>
  <c r="CH6" i="6" s="1"/>
  <c r="CE10" i="5"/>
  <c r="BP20" i="6"/>
  <c r="CF379" i="6"/>
  <c r="CG378" i="6" s="1"/>
  <c r="CF90" i="6"/>
  <c r="CG90" i="6" s="1"/>
  <c r="BQ510" i="6"/>
  <c r="BP176" i="5"/>
  <c r="BP62" i="5"/>
  <c r="CF449" i="6"/>
  <c r="BP233" i="6"/>
  <c r="CF520" i="6"/>
  <c r="BP372" i="6"/>
  <c r="BP158" i="5"/>
  <c r="BP192" i="5"/>
  <c r="CE186" i="5"/>
  <c r="BP188" i="6"/>
  <c r="BP180" i="5"/>
  <c r="BQ98" i="6"/>
  <c r="BP90" i="6"/>
  <c r="CF21" i="6"/>
  <c r="CE142" i="5"/>
  <c r="BP244" i="5"/>
  <c r="CG458" i="6"/>
  <c r="BP200" i="5"/>
  <c r="CF377" i="6"/>
  <c r="CF159" i="6"/>
  <c r="CF303" i="6"/>
  <c r="BP156" i="6"/>
  <c r="BP515" i="6"/>
  <c r="BP44" i="5"/>
  <c r="BQ10" i="5" s="1"/>
  <c r="CF452" i="6"/>
  <c r="CF235" i="6"/>
  <c r="CF12" i="5"/>
  <c r="BP166" i="5"/>
  <c r="BP89" i="6"/>
  <c r="BP115" i="6"/>
  <c r="BP42" i="6"/>
  <c r="CF331" i="6"/>
  <c r="BP474" i="6"/>
  <c r="BP112" i="5"/>
  <c r="CF18" i="6"/>
  <c r="CF522" i="6"/>
  <c r="BP19" i="6"/>
  <c r="CF164" i="6"/>
  <c r="BQ6" i="6"/>
  <c r="CG170" i="6"/>
  <c r="CE132" i="5"/>
  <c r="BP234" i="5"/>
  <c r="BQ14" i="5"/>
  <c r="BP518" i="6"/>
  <c r="CF304" i="6"/>
  <c r="CF161" i="6"/>
  <c r="CF87" i="6"/>
  <c r="CF448" i="6"/>
  <c r="CF230" i="6"/>
  <c r="BP228" i="6"/>
  <c r="BP373" i="6"/>
  <c r="CF228" i="6"/>
  <c r="CF300" i="6"/>
  <c r="CF517" i="6"/>
  <c r="BP444" i="6"/>
  <c r="CF154" i="6"/>
  <c r="BP226" i="5"/>
  <c r="BP220" i="5"/>
  <c r="BP187" i="6"/>
  <c r="BQ186" i="6" s="1"/>
  <c r="CF188" i="6"/>
  <c r="CF476" i="6"/>
  <c r="BP186" i="6"/>
  <c r="CF187" i="6"/>
  <c r="CF261" i="6"/>
  <c r="BP402" i="6"/>
  <c r="BP261" i="6"/>
  <c r="CF45" i="6"/>
  <c r="BP259" i="6"/>
  <c r="BP330" i="6"/>
  <c r="BP117" i="6"/>
  <c r="CF19" i="6"/>
  <c r="BP450" i="6"/>
  <c r="CF165" i="6"/>
  <c r="CF91" i="6"/>
  <c r="BP306" i="6"/>
  <c r="BP523" i="6"/>
  <c r="CF92" i="6"/>
  <c r="BQ530" i="6"/>
  <c r="BP74" i="5"/>
  <c r="CE6" i="5"/>
  <c r="CG222" i="6"/>
  <c r="CE164" i="5"/>
  <c r="BQ150" i="6"/>
  <c r="BP98" i="5"/>
  <c r="CF84" i="6"/>
  <c r="BT262" i="5"/>
  <c r="CC194" i="5"/>
  <c r="BW126" i="5"/>
  <c r="BV126" i="5"/>
  <c r="BX92" i="5"/>
  <c r="BW194" i="5"/>
  <c r="BM194" i="5"/>
  <c r="BJ92" i="5"/>
  <c r="BF194" i="5"/>
  <c r="BJ126" i="5"/>
  <c r="BG126" i="5"/>
  <c r="BZ126" i="5"/>
  <c r="BE24" i="5"/>
  <c r="BT126" i="5"/>
  <c r="CB58" i="5"/>
  <c r="BV228" i="5"/>
  <c r="CC160" i="5"/>
  <c r="CA92" i="5"/>
  <c r="BZ92" i="5"/>
  <c r="CC58" i="5"/>
  <c r="CB92" i="5"/>
  <c r="BV160" i="5"/>
  <c r="BI24" i="5"/>
  <c r="BM160" i="5"/>
  <c r="BG24" i="5"/>
  <c r="BI58" i="5"/>
  <c r="BG58" i="5"/>
  <c r="BT92" i="5"/>
  <c r="BK262" i="5"/>
  <c r="CA24" i="5"/>
  <c r="BX194" i="5"/>
  <c r="CA126" i="5"/>
  <c r="CD24" i="5"/>
  <c r="CD58" i="5"/>
  <c r="CB24" i="5"/>
  <c r="BZ228" i="5"/>
  <c r="BU160" i="5"/>
  <c r="BT24" i="5"/>
  <c r="BH92" i="5"/>
  <c r="BM228" i="5"/>
  <c r="BM24" i="5"/>
  <c r="BZ58" i="5"/>
  <c r="BX58" i="5"/>
  <c r="BN126" i="5"/>
  <c r="CD92" i="5"/>
  <c r="BY160" i="5"/>
  <c r="CD160" i="5"/>
  <c r="BG194" i="5"/>
  <c r="BZ24" i="5"/>
  <c r="BE126" i="5"/>
  <c r="BE194" i="5"/>
  <c r="BJ58" i="5"/>
  <c r="BZ194" i="5"/>
  <c r="BX126" i="5"/>
  <c r="BX24" i="5"/>
  <c r="BJ194" i="5"/>
  <c r="BT58" i="5"/>
  <c r="BY126" i="5"/>
  <c r="CC24" i="5"/>
  <c r="BI160" i="5"/>
  <c r="BX160" i="5"/>
  <c r="BE262" i="5"/>
  <c r="BL160" i="5"/>
  <c r="BK24" i="5"/>
  <c r="BO262" i="5"/>
  <c r="BW58" i="5"/>
  <c r="BV194" i="5"/>
  <c r="BM92" i="5"/>
  <c r="BU92" i="5"/>
  <c r="BV24" i="5"/>
  <c r="BY92" i="5"/>
  <c r="BH262" i="5"/>
  <c r="BK126" i="5"/>
  <c r="BU24" i="5"/>
  <c r="BF228" i="5"/>
  <c r="BG92" i="5"/>
  <c r="CD194" i="5"/>
  <c r="BF126" i="5"/>
  <c r="BL262" i="5"/>
  <c r="BO194" i="5"/>
  <c r="BI262" i="5"/>
  <c r="BU228" i="5"/>
  <c r="BH194" i="5"/>
  <c r="BL228" i="5"/>
  <c r="BL58" i="5"/>
  <c r="BI228" i="5"/>
  <c r="BO126" i="5"/>
  <c r="BT194" i="5"/>
  <c r="BY194" i="5"/>
  <c r="CA228" i="5"/>
  <c r="BN92" i="5"/>
  <c r="BV92" i="5"/>
  <c r="BN58" i="5"/>
  <c r="BJ228" i="5"/>
  <c r="BH160" i="5"/>
  <c r="BX262" i="5"/>
  <c r="CA160" i="5"/>
  <c r="CA194" i="5"/>
  <c r="CD262" i="5"/>
  <c r="CA58" i="5"/>
  <c r="BX228" i="5"/>
  <c r="BH126" i="5"/>
  <c r="BF92" i="5"/>
  <c r="BY24" i="5"/>
  <c r="CB126" i="5"/>
  <c r="BM126" i="5"/>
  <c r="BO228" i="5"/>
  <c r="BW24" i="5"/>
  <c r="BW92" i="5"/>
  <c r="CD126" i="5"/>
  <c r="BW262" i="5"/>
  <c r="CA262" i="5"/>
  <c r="BG262" i="5"/>
  <c r="BK194" i="5"/>
  <c r="BJ24" i="5"/>
  <c r="BM262" i="5"/>
  <c r="BI194" i="5"/>
  <c r="BH24" i="5"/>
  <c r="BN160" i="5"/>
  <c r="BF58" i="5"/>
  <c r="BJ262" i="5"/>
  <c r="BO58" i="5"/>
  <c r="BO160" i="5"/>
  <c r="BN194" i="5"/>
  <c r="BL92" i="5"/>
  <c r="BU262" i="5"/>
  <c r="BF160" i="5"/>
  <c r="BU58" i="5"/>
  <c r="BE58" i="5"/>
  <c r="BU194" i="5"/>
  <c r="BE228" i="5"/>
  <c r="BL194" i="5"/>
  <c r="BN24" i="5"/>
  <c r="BO92" i="5"/>
  <c r="BV262" i="5"/>
  <c r="BH228" i="5"/>
  <c r="BT228" i="5"/>
  <c r="BG228" i="5"/>
  <c r="BH58" i="5"/>
  <c r="BW228" i="5"/>
  <c r="BI92" i="5"/>
  <c r="CC126" i="5"/>
  <c r="BL126" i="5"/>
  <c r="CC92" i="5"/>
  <c r="BN262" i="5"/>
  <c r="BY228" i="5"/>
  <c r="BN228" i="5"/>
  <c r="BK92" i="5"/>
  <c r="CB262" i="5"/>
  <c r="BW160" i="5"/>
  <c r="BI126" i="5"/>
  <c r="CB228" i="5"/>
  <c r="BZ262" i="5"/>
  <c r="BK58" i="5"/>
  <c r="BK160" i="5"/>
  <c r="BT160" i="5"/>
  <c r="CB194" i="5"/>
  <c r="BF24" i="5"/>
  <c r="BF262" i="5"/>
  <c r="BE160" i="5"/>
  <c r="BJ160" i="5"/>
  <c r="BY58" i="5"/>
  <c r="CC228" i="5"/>
  <c r="BO24" i="5"/>
  <c r="BZ160" i="5"/>
  <c r="CB160" i="5"/>
  <c r="BM58" i="5"/>
  <c r="BY262" i="5"/>
  <c r="BK228" i="5"/>
  <c r="BU126" i="5"/>
  <c r="BL24" i="5"/>
  <c r="BG160" i="5"/>
  <c r="CC262" i="5"/>
  <c r="CD228" i="5"/>
  <c r="BV58" i="5"/>
  <c r="BE92" i="5"/>
  <c r="BV59" i="5"/>
  <c r="CD195" i="5"/>
  <c r="BL161" i="5"/>
  <c r="BM127" i="5"/>
  <c r="BN93" i="5"/>
  <c r="CA59" i="5"/>
  <c r="BX127" i="5"/>
  <c r="BM229" i="5"/>
  <c r="BZ59" i="5"/>
  <c r="BM263" i="5"/>
  <c r="BX161" i="5"/>
  <c r="BV161" i="5"/>
  <c r="BM25" i="5"/>
  <c r="BN59" i="5"/>
  <c r="BI25" i="5"/>
  <c r="BT263" i="5"/>
  <c r="BM93" i="5"/>
  <c r="BX93" i="5"/>
  <c r="BZ263" i="5"/>
  <c r="BG195" i="5"/>
  <c r="BZ127" i="5"/>
  <c r="BF127" i="5"/>
  <c r="BJ59" i="5"/>
  <c r="BX195" i="5"/>
  <c r="BI127" i="5"/>
  <c r="BO161" i="5"/>
  <c r="BT161" i="5"/>
  <c r="BG59" i="5"/>
  <c r="BF93" i="5"/>
  <c r="BN195" i="5"/>
  <c r="BE229" i="5"/>
  <c r="BZ229" i="5"/>
  <c r="BU93" i="5"/>
  <c r="BH25" i="5"/>
  <c r="BI59" i="5"/>
  <c r="BF195" i="5"/>
  <c r="CD127" i="5"/>
  <c r="BF229" i="5"/>
  <c r="BJ161" i="5"/>
  <c r="BU229" i="5"/>
  <c r="BL93" i="5"/>
  <c r="BG161" i="5"/>
  <c r="BO25" i="5"/>
  <c r="BE195" i="5"/>
  <c r="CD229" i="5"/>
  <c r="BK161" i="5"/>
  <c r="BY93" i="5"/>
  <c r="CC25" i="5"/>
  <c r="BY25" i="5"/>
  <c r="BJ127" i="5"/>
  <c r="BG25" i="5"/>
  <c r="BU263" i="5"/>
  <c r="CD161" i="5"/>
  <c r="BN127" i="5"/>
  <c r="BO93" i="5"/>
  <c r="CA263" i="5"/>
  <c r="CB25" i="5"/>
  <c r="BV93" i="5"/>
  <c r="BO195" i="5"/>
  <c r="BZ25" i="5"/>
  <c r="BL195" i="5"/>
  <c r="BT127" i="5"/>
  <c r="BY59" i="5"/>
  <c r="BO229" i="5"/>
  <c r="BL59" i="5"/>
  <c r="BJ25" i="5"/>
  <c r="CB93" i="5"/>
  <c r="CB263" i="5"/>
  <c r="BJ93" i="5"/>
  <c r="BH229" i="5"/>
  <c r="CB229" i="5"/>
  <c r="BM195" i="5"/>
  <c r="BE93" i="5"/>
  <c r="CC229" i="5"/>
  <c r="BN229" i="5"/>
  <c r="BF161" i="5"/>
  <c r="BV263" i="5"/>
  <c r="BU127" i="5"/>
  <c r="BV127" i="5"/>
  <c r="BX229" i="5"/>
  <c r="CD25" i="5"/>
  <c r="BI161" i="5"/>
  <c r="BL25" i="5"/>
  <c r="BZ195" i="5"/>
  <c r="BK263" i="5"/>
  <c r="CA195" i="5"/>
  <c r="BH263" i="5"/>
  <c r="BE161" i="5"/>
  <c r="BL263" i="5"/>
  <c r="BH195" i="5"/>
  <c r="BY127" i="5"/>
  <c r="BG127" i="5"/>
  <c r="BK195" i="5"/>
  <c r="BF25" i="5"/>
  <c r="BI229" i="5"/>
  <c r="CD263" i="5"/>
  <c r="BI195" i="5"/>
  <c r="CC195" i="5"/>
  <c r="CC59" i="5"/>
  <c r="BZ161" i="5"/>
  <c r="BW161" i="5"/>
  <c r="CA93" i="5"/>
  <c r="BT93" i="5"/>
  <c r="BJ195" i="5"/>
  <c r="BL127" i="5"/>
  <c r="BU195" i="5"/>
  <c r="CC161" i="5"/>
  <c r="BI93" i="5"/>
  <c r="BN25" i="5"/>
  <c r="BO59" i="5"/>
  <c r="BW229" i="5"/>
  <c r="CB127" i="5"/>
  <c r="BF59" i="5"/>
  <c r="BE59" i="5"/>
  <c r="BU161" i="5"/>
  <c r="BF263" i="5"/>
  <c r="BX59" i="5"/>
  <c r="BH127" i="5"/>
  <c r="BN263" i="5"/>
  <c r="BH161" i="5"/>
  <c r="BV25" i="5"/>
  <c r="BE127" i="5"/>
  <c r="BN161" i="5"/>
  <c r="BZ93" i="5"/>
  <c r="BY195" i="5"/>
  <c r="CA229" i="5"/>
  <c r="BW127" i="5"/>
  <c r="BW93" i="5"/>
  <c r="BJ229" i="5"/>
  <c r="BE263" i="5"/>
  <c r="BO127" i="5"/>
  <c r="CA161" i="5"/>
  <c r="BW263" i="5"/>
  <c r="BV195" i="5"/>
  <c r="BY229" i="5"/>
  <c r="CD59" i="5"/>
  <c r="CB59" i="5"/>
  <c r="BT195" i="5"/>
  <c r="BU25" i="5"/>
  <c r="BK25" i="5"/>
  <c r="CC127" i="5"/>
  <c r="BW195" i="5"/>
  <c r="BY263" i="5"/>
  <c r="CB195" i="5"/>
  <c r="CA25" i="5"/>
  <c r="BY161" i="5"/>
  <c r="BG93" i="5"/>
  <c r="BW59" i="5"/>
  <c r="BU59" i="5"/>
  <c r="CA127" i="5"/>
  <c r="CC93" i="5"/>
  <c r="BX263" i="5"/>
  <c r="BO263" i="5"/>
  <c r="BK93" i="5"/>
  <c r="BH93" i="5"/>
  <c r="BE25" i="5"/>
  <c r="BM59" i="5"/>
  <c r="BW25" i="5"/>
  <c r="CD93" i="5"/>
  <c r="BG263" i="5"/>
  <c r="BV229" i="5"/>
  <c r="BK229" i="5"/>
  <c r="BX25" i="5"/>
  <c r="BG229" i="5"/>
  <c r="BM161" i="5"/>
  <c r="BJ263" i="5"/>
  <c r="BT59" i="5"/>
  <c r="BI263" i="5"/>
  <c r="CC263" i="5"/>
  <c r="BT229" i="5"/>
  <c r="BH59" i="5"/>
  <c r="BK127" i="5"/>
  <c r="BK59" i="5"/>
  <c r="BT25" i="5"/>
  <c r="CB161" i="5"/>
  <c r="BL229" i="5"/>
  <c r="CF42" i="5"/>
  <c r="BQ18" i="5"/>
  <c r="BP448" i="6"/>
  <c r="BP302" i="6"/>
  <c r="BP303" i="6"/>
  <c r="BP266" i="5"/>
  <c r="CG510" i="6"/>
  <c r="CF156" i="6"/>
  <c r="CF515" i="6"/>
  <c r="CF20" i="5"/>
  <c r="BP91" i="6"/>
  <c r="BQ250" i="6"/>
  <c r="BP305" i="6"/>
  <c r="BP477" i="6"/>
  <c r="BP108" i="5"/>
  <c r="CE28" i="5"/>
  <c r="CG466" i="6"/>
  <c r="CF85" i="6"/>
  <c r="CE158" i="5"/>
  <c r="CE152" i="5"/>
  <c r="CG438" i="6"/>
  <c r="BP546" i="6"/>
  <c r="BP451" i="6"/>
  <c r="BP11" i="6"/>
  <c r="BQ106" i="6"/>
  <c r="BR34" i="6" s="1"/>
  <c r="CE112" i="5"/>
  <c r="CG530" i="6"/>
  <c r="BP12" i="6"/>
  <c r="CE124" i="5"/>
  <c r="CF189" i="6"/>
  <c r="CF308" i="6"/>
  <c r="CF236" i="6"/>
  <c r="CG294" i="6"/>
  <c r="CF16" i="6"/>
  <c r="BP28" i="5"/>
  <c r="BP517" i="6"/>
  <c r="CF10" i="6"/>
  <c r="CF516" i="6"/>
  <c r="BP90" i="5"/>
  <c r="BP186" i="5"/>
  <c r="CE16" i="5"/>
  <c r="BQ26" i="5"/>
  <c r="BP44" i="6"/>
  <c r="CF547" i="6"/>
  <c r="CF402" i="6"/>
  <c r="CF475" i="6"/>
  <c r="CF258" i="6"/>
  <c r="CG258" i="6" s="1"/>
  <c r="BP548" i="6"/>
  <c r="CE146" i="5"/>
  <c r="BP248" i="5"/>
  <c r="CF450" i="6"/>
  <c r="CG450" i="6" s="1"/>
  <c r="BQ26" i="6"/>
  <c r="CF18" i="5"/>
  <c r="BQ466" i="6"/>
  <c r="CE176" i="5"/>
  <c r="CE198" i="5"/>
  <c r="CF60" i="5"/>
  <c r="CF14" i="5"/>
  <c r="CE30" i="5"/>
  <c r="BP446" i="6"/>
  <c r="BQ446" i="6" s="1"/>
  <c r="CF442" i="6"/>
  <c r="CG442" i="6" s="1"/>
  <c r="CF333" i="6"/>
  <c r="BW168" i="5"/>
  <c r="BE270" i="5"/>
  <c r="BW100" i="5"/>
  <c r="BN32" i="5"/>
  <c r="BL66" i="5"/>
  <c r="BE32" i="5"/>
  <c r="CB32" i="5"/>
  <c r="BV202" i="5"/>
  <c r="BG66" i="5"/>
  <c r="BL32" i="5"/>
  <c r="BN202" i="5"/>
  <c r="BF270" i="5"/>
  <c r="BG32" i="5"/>
  <c r="CD100" i="5"/>
  <c r="CA32" i="5"/>
  <c r="BY134" i="5"/>
  <c r="BG236" i="5"/>
  <c r="BY270" i="5"/>
  <c r="BX270" i="5"/>
  <c r="BW270" i="5"/>
  <c r="BV100" i="5"/>
  <c r="BG270" i="5"/>
  <c r="BV32" i="5"/>
  <c r="BX66" i="5"/>
  <c r="BX168" i="5"/>
  <c r="BG100" i="5"/>
  <c r="BJ32" i="5"/>
  <c r="BN66" i="5"/>
  <c r="BK202" i="5"/>
  <c r="BE134" i="5"/>
  <c r="CA100" i="5"/>
  <c r="CA236" i="5"/>
  <c r="CC168" i="5"/>
  <c r="CC236" i="5"/>
  <c r="CB236" i="5"/>
  <c r="CD270" i="5"/>
  <c r="BL236" i="5"/>
  <c r="BN236" i="5"/>
  <c r="BK236" i="5"/>
  <c r="BZ134" i="5"/>
  <c r="CB202" i="5"/>
  <c r="BW236" i="5"/>
  <c r="CC134" i="5"/>
  <c r="BO66" i="5"/>
  <c r="BJ270" i="5"/>
  <c r="BX134" i="5"/>
  <c r="BW134" i="5"/>
  <c r="CD66" i="5"/>
  <c r="BE168" i="5"/>
  <c r="BY100" i="5"/>
  <c r="BM134" i="5"/>
  <c r="BG202" i="5"/>
  <c r="BI236" i="5"/>
  <c r="BN100" i="5"/>
  <c r="BH270" i="5"/>
  <c r="BJ168" i="5"/>
  <c r="BF236" i="5"/>
  <c r="BM168" i="5"/>
  <c r="BZ100" i="5"/>
  <c r="BU134" i="5"/>
  <c r="BT32" i="5"/>
  <c r="BG134" i="5"/>
  <c r="BF202" i="5"/>
  <c r="BH66" i="5"/>
  <c r="BJ134" i="5"/>
  <c r="BM202" i="5"/>
  <c r="BM32" i="5"/>
  <c r="BH32" i="5"/>
  <c r="CC32" i="5"/>
  <c r="BM270" i="5"/>
  <c r="BY66" i="5"/>
  <c r="BX236" i="5"/>
  <c r="CB66" i="5"/>
  <c r="BU32" i="5"/>
  <c r="BL270" i="5"/>
  <c r="BI100" i="5"/>
  <c r="BU270" i="5"/>
  <c r="BI32" i="5"/>
  <c r="BO100" i="5"/>
  <c r="BF100" i="5"/>
  <c r="BW202" i="5"/>
  <c r="BI66" i="5"/>
  <c r="BF134" i="5"/>
  <c r="CD32" i="5"/>
  <c r="BK66" i="5"/>
  <c r="BT236" i="5"/>
  <c r="BE66" i="5"/>
  <c r="BO32" i="5"/>
  <c r="BF32" i="5"/>
  <c r="BT202" i="5"/>
  <c r="BG168" i="5"/>
  <c r="BE236" i="5"/>
  <c r="BU100" i="5"/>
  <c r="BW66" i="5"/>
  <c r="BO134" i="5"/>
  <c r="BN168" i="5"/>
  <c r="BV168" i="5"/>
  <c r="BI134" i="5"/>
  <c r="BO202" i="5"/>
  <c r="CD134" i="5"/>
  <c r="BJ236" i="5"/>
  <c r="BE100" i="5"/>
  <c r="BU66" i="5"/>
  <c r="BU202" i="5"/>
  <c r="BH236" i="5"/>
  <c r="CD202" i="5"/>
  <c r="BJ202" i="5"/>
  <c r="BH100" i="5"/>
  <c r="BI270" i="5"/>
  <c r="CC66" i="5"/>
  <c r="BE202" i="5"/>
  <c r="CA270" i="5"/>
  <c r="BH168" i="5"/>
  <c r="BU168" i="5"/>
  <c r="BO168" i="5"/>
  <c r="BK100" i="5"/>
  <c r="CC202" i="5"/>
  <c r="BM236" i="5"/>
  <c r="BV134" i="5"/>
  <c r="CB270" i="5"/>
  <c r="BM100" i="5"/>
  <c r="CA168" i="5"/>
  <c r="BT134" i="5"/>
  <c r="BV270" i="5"/>
  <c r="BH202" i="5"/>
  <c r="BL202" i="5"/>
  <c r="BN134" i="5"/>
  <c r="BY236" i="5"/>
  <c r="BZ32" i="5"/>
  <c r="BW32" i="5"/>
  <c r="CB134" i="5"/>
  <c r="BY168" i="5"/>
  <c r="BI168" i="5"/>
  <c r="CD168" i="5"/>
  <c r="BM66" i="5"/>
  <c r="CB100" i="5"/>
  <c r="BL168" i="5"/>
  <c r="BT270" i="5"/>
  <c r="BX202" i="5"/>
  <c r="BO270" i="5"/>
  <c r="CA202" i="5"/>
  <c r="BV236" i="5"/>
  <c r="CA134" i="5"/>
  <c r="BZ270" i="5"/>
  <c r="BZ236" i="5"/>
  <c r="BK270" i="5"/>
  <c r="BF66" i="5"/>
  <c r="BV66" i="5"/>
  <c r="BT100" i="5"/>
  <c r="BY202" i="5"/>
  <c r="BU236" i="5"/>
  <c r="BO236" i="5"/>
  <c r="BL100" i="5"/>
  <c r="BT168" i="5"/>
  <c r="BX100" i="5"/>
  <c r="CB168" i="5"/>
  <c r="BK32" i="5"/>
  <c r="BL134" i="5"/>
  <c r="CA66" i="5"/>
  <c r="BZ202" i="5"/>
  <c r="CC100" i="5"/>
  <c r="BF168" i="5"/>
  <c r="BZ66" i="5"/>
  <c r="BT66" i="5"/>
  <c r="BK168" i="5"/>
  <c r="CC270" i="5"/>
  <c r="BH134" i="5"/>
  <c r="BX32" i="5"/>
  <c r="BY32" i="5"/>
  <c r="BN270" i="5"/>
  <c r="CD236" i="5"/>
  <c r="BJ100" i="5"/>
  <c r="BI202" i="5"/>
  <c r="BZ168" i="5"/>
  <c r="BK134" i="5"/>
  <c r="BJ66" i="5"/>
  <c r="BT237" i="5"/>
  <c r="BF271" i="5"/>
  <c r="BU271" i="5"/>
  <c r="BW33" i="5"/>
  <c r="BN271" i="5"/>
  <c r="BG237" i="5"/>
  <c r="BY67" i="5"/>
  <c r="BL169" i="5"/>
  <c r="BY237" i="5"/>
  <c r="BZ169" i="5"/>
  <c r="BW237" i="5"/>
  <c r="BF67" i="5"/>
  <c r="BO33" i="5"/>
  <c r="BW101" i="5"/>
  <c r="BX33" i="5"/>
  <c r="CD237" i="5"/>
  <c r="BJ203" i="5"/>
  <c r="BH101" i="5"/>
  <c r="BJ135" i="5"/>
  <c r="BI169" i="5"/>
  <c r="CD169" i="5"/>
  <c r="BT203" i="5"/>
  <c r="CA67" i="5"/>
  <c r="BU237" i="5"/>
  <c r="BO135" i="5"/>
  <c r="BO101" i="5"/>
  <c r="BZ203" i="5"/>
  <c r="BE101" i="5"/>
  <c r="BK33" i="5"/>
  <c r="BV271" i="5"/>
  <c r="BU67" i="5"/>
  <c r="BE67" i="5"/>
  <c r="CC237" i="5"/>
  <c r="BU101" i="5"/>
  <c r="BT169" i="5"/>
  <c r="BK67" i="5"/>
  <c r="BG135" i="5"/>
  <c r="BO237" i="5"/>
  <c r="BJ33" i="5"/>
  <c r="CC67" i="5"/>
  <c r="BT67" i="5"/>
  <c r="BM271" i="5"/>
  <c r="BO203" i="5"/>
  <c r="BX237" i="5"/>
  <c r="BN169" i="5"/>
  <c r="BM101" i="5"/>
  <c r="BV203" i="5"/>
  <c r="BH237" i="5"/>
  <c r="CB237" i="5"/>
  <c r="BO271" i="5"/>
  <c r="BI237" i="5"/>
  <c r="BF169" i="5"/>
  <c r="BH271" i="5"/>
  <c r="BG101" i="5"/>
  <c r="CA169" i="5"/>
  <c r="BY101" i="5"/>
  <c r="BW203" i="5"/>
  <c r="BE237" i="5"/>
  <c r="BZ33" i="5"/>
  <c r="BM237" i="5"/>
  <c r="BU169" i="5"/>
  <c r="BM169" i="5"/>
  <c r="BI135" i="5"/>
  <c r="BL203" i="5"/>
  <c r="BI33" i="5"/>
  <c r="BX271" i="5"/>
  <c r="BY169" i="5"/>
  <c r="BL101" i="5"/>
  <c r="BJ169" i="5"/>
  <c r="BL237" i="5"/>
  <c r="BY203" i="5"/>
  <c r="BO169" i="5"/>
  <c r="BW169" i="5"/>
  <c r="CA237" i="5"/>
  <c r="BE135" i="5"/>
  <c r="CC135" i="5"/>
  <c r="BJ67" i="5"/>
  <c r="BM135" i="5"/>
  <c r="CA101" i="5"/>
  <c r="BV101" i="5"/>
  <c r="BU33" i="5"/>
  <c r="BK271" i="5"/>
  <c r="BY271" i="5"/>
  <c r="BX67" i="5"/>
  <c r="BN33" i="5"/>
  <c r="CD271" i="5"/>
  <c r="CC203" i="5"/>
  <c r="BV33" i="5"/>
  <c r="BV135" i="5"/>
  <c r="BZ271" i="5"/>
  <c r="BL33" i="5"/>
  <c r="BK203" i="5"/>
  <c r="BY33" i="5"/>
  <c r="BX169" i="5"/>
  <c r="BT271" i="5"/>
  <c r="CB203" i="5"/>
  <c r="BJ237" i="5"/>
  <c r="BE203" i="5"/>
  <c r="BH135" i="5"/>
  <c r="BW135" i="5"/>
  <c r="BO67" i="5"/>
  <c r="CC101" i="5"/>
  <c r="CA33" i="5"/>
  <c r="CB67" i="5"/>
  <c r="BI101" i="5"/>
  <c r="BK237" i="5"/>
  <c r="BH203" i="5"/>
  <c r="BE33" i="5"/>
  <c r="BZ135" i="5"/>
  <c r="BW271" i="5"/>
  <c r="CB169" i="5"/>
  <c r="BF203" i="5"/>
  <c r="BG169" i="5"/>
  <c r="BJ101" i="5"/>
  <c r="BW67" i="5"/>
  <c r="CA271" i="5"/>
  <c r="CB33" i="5"/>
  <c r="BG271" i="5"/>
  <c r="BF135" i="5"/>
  <c r="BN101" i="5"/>
  <c r="BM33" i="5"/>
  <c r="BV67" i="5"/>
  <c r="CB101" i="5"/>
  <c r="CB135" i="5"/>
  <c r="BH169" i="5"/>
  <c r="BL67" i="5"/>
  <c r="CC169" i="5"/>
  <c r="BI271" i="5"/>
  <c r="BH67" i="5"/>
  <c r="BF237" i="5"/>
  <c r="BE271" i="5"/>
  <c r="CD67" i="5"/>
  <c r="CD203" i="5"/>
  <c r="BZ101" i="5"/>
  <c r="BK101" i="5"/>
  <c r="BU135" i="5"/>
  <c r="CC33" i="5"/>
  <c r="BM203" i="5"/>
  <c r="BV237" i="5"/>
  <c r="BL135" i="5"/>
  <c r="BH33" i="5"/>
  <c r="BG33" i="5"/>
  <c r="CC271" i="5"/>
  <c r="BZ67" i="5"/>
  <c r="BM67" i="5"/>
  <c r="BT135" i="5"/>
  <c r="BJ271" i="5"/>
  <c r="BN135" i="5"/>
  <c r="BX101" i="5"/>
  <c r="BK135" i="5"/>
  <c r="BF33" i="5"/>
  <c r="BU203" i="5"/>
  <c r="CD135" i="5"/>
  <c r="BN67" i="5"/>
  <c r="BV169" i="5"/>
  <c r="CD33" i="5"/>
  <c r="BN203" i="5"/>
  <c r="BI67" i="5"/>
  <c r="BE169" i="5"/>
  <c r="BT33" i="5"/>
  <c r="CD101" i="5"/>
  <c r="CA203" i="5"/>
  <c r="BX135" i="5"/>
  <c r="CB271" i="5"/>
  <c r="BK169" i="5"/>
  <c r="BX203" i="5"/>
  <c r="BL271" i="5"/>
  <c r="BN237" i="5"/>
  <c r="BY135" i="5"/>
  <c r="CA135" i="5"/>
  <c r="BT101" i="5"/>
  <c r="BZ237" i="5"/>
  <c r="BF101" i="5"/>
  <c r="BG203" i="5"/>
  <c r="BG67" i="5"/>
  <c r="BI203" i="5"/>
  <c r="BP309" i="6"/>
  <c r="CF26" i="5"/>
  <c r="BP30" i="5"/>
  <c r="BP230" i="6"/>
  <c r="CF299" i="6"/>
  <c r="CF13" i="6"/>
  <c r="BP198" i="5"/>
  <c r="BP232" i="5"/>
  <c r="BP374" i="6"/>
  <c r="CE220" i="5"/>
  <c r="BQ294" i="6"/>
  <c r="CF451" i="6"/>
  <c r="BP21" i="6"/>
  <c r="CE74" i="5"/>
  <c r="CF231" i="6"/>
  <c r="BP13" i="6"/>
  <c r="CF155" i="6"/>
  <c r="CG250" i="6"/>
  <c r="BP142" i="5"/>
  <c r="BQ538" i="6"/>
  <c r="BP17" i="6"/>
  <c r="BP84" i="6"/>
  <c r="CE98" i="5"/>
  <c r="BP299" i="6"/>
  <c r="BP404" i="6"/>
  <c r="CF114" i="6"/>
  <c r="BP331" i="6"/>
  <c r="CE56" i="5"/>
  <c r="CF56" i="5" s="1"/>
  <c r="CF404" i="6"/>
  <c r="CF88" i="6"/>
  <c r="CG34" i="6"/>
  <c r="CH34" i="6" s="1"/>
  <c r="CF14" i="6"/>
  <c r="BP447" i="6"/>
  <c r="BP158" i="6"/>
  <c r="CF518" i="6"/>
  <c r="CF157" i="6"/>
  <c r="BP83" i="6"/>
  <c r="CF372" i="6"/>
  <c r="CF298" i="6"/>
  <c r="CE254" i="5"/>
  <c r="BQ366" i="6"/>
  <c r="CF405" i="6"/>
  <c r="BP260" i="6"/>
  <c r="BP475" i="6"/>
  <c r="CF306" i="6"/>
  <c r="CF93" i="6"/>
  <c r="BP92" i="6"/>
  <c r="CF162" i="6"/>
  <c r="CE40" i="5"/>
  <c r="CF8" i="5"/>
  <c r="BP96" i="5"/>
  <c r="BP130" i="5"/>
  <c r="BP64" i="5"/>
  <c r="CE200" i="5"/>
  <c r="BZ483" i="6"/>
  <c r="CD339" i="6"/>
  <c r="BU51" i="6"/>
  <c r="BZ51" i="6"/>
  <c r="CD483" i="6"/>
  <c r="BX267" i="6"/>
  <c r="BY123" i="6"/>
  <c r="BF411" i="6"/>
  <c r="BI555" i="6"/>
  <c r="BJ51" i="6"/>
  <c r="BN483" i="6"/>
  <c r="BO339" i="6"/>
  <c r="BF123" i="6"/>
  <c r="BN51" i="6"/>
  <c r="BZ413" i="6"/>
  <c r="BX125" i="6"/>
  <c r="BY125" i="6"/>
  <c r="BU125" i="6"/>
  <c r="BY269" i="6"/>
  <c r="CB53" i="6"/>
  <c r="BX485" i="6"/>
  <c r="BO341" i="6"/>
  <c r="BM341" i="6"/>
  <c r="BK413" i="6"/>
  <c r="BJ125" i="6"/>
  <c r="BG557" i="6"/>
  <c r="BJ341" i="6"/>
  <c r="BE341" i="6"/>
  <c r="BN413" i="6"/>
  <c r="CD266" i="6"/>
  <c r="BU122" i="6"/>
  <c r="BV194" i="6"/>
  <c r="BV50" i="6"/>
  <c r="BU338" i="6"/>
  <c r="CA194" i="6"/>
  <c r="CC50" i="6"/>
  <c r="BL338" i="6"/>
  <c r="BJ194" i="6"/>
  <c r="BE338" i="6"/>
  <c r="BN122" i="6"/>
  <c r="BM194" i="6"/>
  <c r="BK50" i="6"/>
  <c r="BF50" i="6"/>
  <c r="CC412" i="6"/>
  <c r="BU484" i="6"/>
  <c r="BV52" i="6"/>
  <c r="BW484" i="6"/>
  <c r="BZ124" i="6"/>
  <c r="CA268" i="6"/>
  <c r="CA52" i="6"/>
  <c r="BN124" i="6"/>
  <c r="BL340" i="6"/>
  <c r="BO340" i="6"/>
  <c r="BH196" i="6"/>
  <c r="BF196" i="6"/>
  <c r="BH52" i="6"/>
  <c r="BL484" i="6"/>
  <c r="BZ411" i="6"/>
  <c r="CD267" i="6"/>
  <c r="CC195" i="6"/>
  <c r="CD555" i="6"/>
  <c r="CC411" i="6"/>
  <c r="CB411" i="6"/>
  <c r="BV51" i="6"/>
  <c r="BM339" i="6"/>
  <c r="BE483" i="6"/>
  <c r="BM483" i="6"/>
  <c r="BG411" i="6"/>
  <c r="BN267" i="6"/>
  <c r="BF51" i="6"/>
  <c r="BL411" i="6"/>
  <c r="CB557" i="6"/>
  <c r="CC485" i="6"/>
  <c r="CE53" i="6"/>
  <c r="BU413" i="6"/>
  <c r="CC197" i="6"/>
  <c r="CA53" i="6"/>
  <c r="BZ197" i="6"/>
  <c r="BO269" i="6"/>
  <c r="BM269" i="6"/>
  <c r="CD125" i="6"/>
  <c r="BJ53" i="6"/>
  <c r="BK197" i="6"/>
  <c r="BH269" i="6"/>
  <c r="BJ197" i="6"/>
  <c r="BE53" i="6"/>
  <c r="CD194" i="6"/>
  <c r="BY554" i="6"/>
  <c r="CC122" i="6"/>
  <c r="BY194" i="6"/>
  <c r="CE266" i="6"/>
  <c r="BX50" i="6"/>
  <c r="CA122" i="6"/>
  <c r="BL266" i="6"/>
  <c r="BN482" i="6"/>
  <c r="BE266" i="6"/>
  <c r="BK554" i="6"/>
  <c r="BO554" i="6"/>
  <c r="BH482" i="6"/>
  <c r="BM266" i="6"/>
  <c r="CC556" i="6"/>
  <c r="BW412" i="6"/>
  <c r="CA484" i="6"/>
  <c r="BX196" i="6"/>
  <c r="BX52" i="6"/>
  <c r="BZ268" i="6"/>
  <c r="BM556" i="6"/>
  <c r="BN52" i="6"/>
  <c r="BL268" i="6"/>
  <c r="BO268" i="6"/>
  <c r="BO484" i="6"/>
  <c r="BM412" i="6"/>
  <c r="BF124" i="6"/>
  <c r="BK556" i="6"/>
  <c r="BV555" i="6"/>
  <c r="CD195" i="6"/>
  <c r="CB51" i="6"/>
  <c r="BU411" i="6"/>
  <c r="BV339" i="6"/>
  <c r="BW267" i="6"/>
  <c r="CC51" i="6"/>
  <c r="BM267" i="6"/>
  <c r="BK339" i="6"/>
  <c r="BK411" i="6"/>
  <c r="BO267" i="6"/>
  <c r="BG195" i="6"/>
  <c r="BI339" i="6"/>
  <c r="BO195" i="6"/>
  <c r="BY485" i="6"/>
  <c r="BW125" i="6"/>
  <c r="CB413" i="6"/>
  <c r="BV485" i="6"/>
  <c r="BV53" i="6"/>
  <c r="BJ557" i="6"/>
  <c r="BW485" i="6"/>
  <c r="BO197" i="6"/>
  <c r="BM197" i="6"/>
  <c r="BI485" i="6"/>
  <c r="CE557" i="6"/>
  <c r="BG53" i="6"/>
  <c r="BM125" i="6"/>
  <c r="BF125" i="6"/>
  <c r="BM413" i="6"/>
  <c r="BX554" i="6"/>
  <c r="CD410" i="6"/>
  <c r="BX482" i="6"/>
  <c r="BZ50" i="6"/>
  <c r="BV122" i="6"/>
  <c r="CB266" i="6"/>
  <c r="CD554" i="6"/>
  <c r="BW50" i="6"/>
  <c r="BL194" i="6"/>
  <c r="BM410" i="6"/>
  <c r="BE122" i="6"/>
  <c r="BJ482" i="6"/>
  <c r="BK410" i="6"/>
  <c r="BM338" i="6"/>
  <c r="BG194" i="6"/>
  <c r="BZ556" i="6"/>
  <c r="CB484" i="6"/>
  <c r="CD340" i="6"/>
  <c r="BU412" i="6"/>
  <c r="BV484" i="6"/>
  <c r="CE412" i="6"/>
  <c r="BZ340" i="6"/>
  <c r="BF484" i="6"/>
  <c r="BO556" i="6"/>
  <c r="BL196" i="6"/>
  <c r="BE556" i="6"/>
  <c r="BI412" i="6"/>
  <c r="BO196" i="6"/>
  <c r="BG556" i="6"/>
  <c r="BG268" i="6"/>
  <c r="BV483" i="6"/>
  <c r="BZ267" i="6"/>
  <c r="BX339" i="6"/>
  <c r="BW195" i="6"/>
  <c r="BZ123" i="6"/>
  <c r="BM195" i="6"/>
  <c r="BF555" i="6"/>
  <c r="BE555" i="6"/>
  <c r="BG123" i="6"/>
  <c r="BE51" i="6"/>
  <c r="BK51" i="6"/>
  <c r="BU197" i="6"/>
  <c r="BY341" i="6"/>
  <c r="CE125" i="6"/>
  <c r="BV413" i="6"/>
  <c r="BW197" i="6"/>
  <c r="BI413" i="6"/>
  <c r="BL53" i="6"/>
  <c r="BK557" i="6"/>
  <c r="BE197" i="6"/>
  <c r="BP197" i="6" s="1"/>
  <c r="BK53" i="6"/>
  <c r="BX53" i="6"/>
  <c r="CD338" i="6"/>
  <c r="BW266" i="6"/>
  <c r="CB122" i="6"/>
  <c r="CB482" i="6"/>
  <c r="CB554" i="6"/>
  <c r="BV266" i="6"/>
  <c r="BJ266" i="6"/>
  <c r="BI410" i="6"/>
  <c r="BN338" i="6"/>
  <c r="BK122" i="6"/>
  <c r="BG266" i="6"/>
  <c r="CC484" i="6"/>
  <c r="BW124" i="6"/>
  <c r="BZ484" i="6"/>
  <c r="CA124" i="6"/>
  <c r="BX268" i="6"/>
  <c r="BH412" i="6"/>
  <c r="BE412" i="6"/>
  <c r="CE124" i="6"/>
  <c r="BN412" i="6"/>
  <c r="BH124" i="6"/>
  <c r="BO52" i="6"/>
  <c r="CA482" i="6"/>
  <c r="CB410" i="6"/>
  <c r="BN50" i="6"/>
  <c r="BU52" i="6"/>
  <c r="BN196" i="6"/>
  <c r="BG52" i="6"/>
  <c r="BY555" i="6"/>
  <c r="CE339" i="6"/>
  <c r="BZ195" i="6"/>
  <c r="CB267" i="6"/>
  <c r="BZ555" i="6"/>
  <c r="BW51" i="6"/>
  <c r="BM123" i="6"/>
  <c r="BO411" i="6"/>
  <c r="CD51" i="6"/>
  <c r="BG51" i="6"/>
  <c r="BN411" i="6"/>
  <c r="BI51" i="6"/>
  <c r="BX557" i="6"/>
  <c r="CC269" i="6"/>
  <c r="BU485" i="6"/>
  <c r="CD53" i="6"/>
  <c r="CC413" i="6"/>
  <c r="BN341" i="6"/>
  <c r="BW413" i="6"/>
  <c r="BE485" i="6"/>
  <c r="BN125" i="6"/>
  <c r="BF485" i="6"/>
  <c r="CC338" i="6"/>
  <c r="BW194" i="6"/>
  <c r="BY50" i="6"/>
  <c r="BZ122" i="6"/>
  <c r="CC410" i="6"/>
  <c r="BU266" i="6"/>
  <c r="BI338" i="6"/>
  <c r="BO194" i="6"/>
  <c r="BH194" i="6"/>
  <c r="BJ50" i="6"/>
  <c r="BG122" i="6"/>
  <c r="CB412" i="6"/>
  <c r="CA556" i="6"/>
  <c r="BW340" i="6"/>
  <c r="BY124" i="6"/>
  <c r="BV340" i="6"/>
  <c r="BN340" i="6"/>
  <c r="BY196" i="6"/>
  <c r="CB52" i="6"/>
  <c r="BJ124" i="6"/>
  <c r="BE268" i="6"/>
  <c r="CE52" i="6"/>
  <c r="CE195" i="6"/>
  <c r="CA483" i="6"/>
  <c r="BX123" i="6"/>
  <c r="BJ267" i="6"/>
  <c r="BH195" i="6"/>
  <c r="BI123" i="6"/>
  <c r="BZ557" i="6"/>
  <c r="BZ341" i="6"/>
  <c r="BN197" i="6"/>
  <c r="BE269" i="6"/>
  <c r="BP269" i="6" s="1"/>
  <c r="BI197" i="6"/>
  <c r="CC194" i="6"/>
  <c r="CB50" i="6"/>
  <c r="BF554" i="6"/>
  <c r="BO50" i="6"/>
  <c r="BF122" i="6"/>
  <c r="CA412" i="6"/>
  <c r="CC52" i="6"/>
  <c r="CB196" i="6"/>
  <c r="BG484" i="6"/>
  <c r="BL124" i="6"/>
  <c r="BX555" i="6"/>
  <c r="CE267" i="6"/>
  <c r="BU123" i="6"/>
  <c r="CA123" i="6"/>
  <c r="BV195" i="6"/>
  <c r="BY195" i="6"/>
  <c r="BM51" i="6"/>
  <c r="BJ339" i="6"/>
  <c r="BN555" i="6"/>
  <c r="BG267" i="6"/>
  <c r="BI195" i="6"/>
  <c r="BO483" i="6"/>
  <c r="CA557" i="6"/>
  <c r="CD485" i="6"/>
  <c r="CE197" i="6"/>
  <c r="CA341" i="6"/>
  <c r="CC53" i="6"/>
  <c r="BO557" i="6"/>
  <c r="BN269" i="6"/>
  <c r="BO485" i="6"/>
  <c r="BG341" i="6"/>
  <c r="BN53" i="6"/>
  <c r="CD557" i="6"/>
  <c r="CC266" i="6"/>
  <c r="BV554" i="6"/>
  <c r="BZ194" i="6"/>
  <c r="CE338" i="6"/>
  <c r="CA554" i="6"/>
  <c r="BE554" i="6"/>
  <c r="BI266" i="6"/>
  <c r="BO122" i="6"/>
  <c r="BL410" i="6"/>
  <c r="BJ122" i="6"/>
  <c r="BF266" i="6"/>
  <c r="CE484" i="6"/>
  <c r="BV412" i="6"/>
  <c r="BU268" i="6"/>
  <c r="BW52" i="6"/>
  <c r="BW268" i="6"/>
  <c r="BN268" i="6"/>
  <c r="BL556" i="6"/>
  <c r="BE340" i="6"/>
  <c r="BJ52" i="6"/>
  <c r="BH340" i="6"/>
  <c r="BG340" i="6"/>
  <c r="BU555" i="6"/>
  <c r="CE411" i="6"/>
  <c r="CB483" i="6"/>
  <c r="BJ555" i="6"/>
  <c r="BG339" i="6"/>
  <c r="BW53" i="6"/>
  <c r="BV125" i="6"/>
  <c r="BJ485" i="6"/>
  <c r="BH485" i="6"/>
  <c r="CC125" i="6"/>
  <c r="BH53" i="6"/>
  <c r="BW122" i="6"/>
  <c r="BI194" i="6"/>
  <c r="BH122" i="6"/>
  <c r="CC340" i="6"/>
  <c r="BW555" i="6"/>
  <c r="CF555" i="6" s="1"/>
  <c r="CB195" i="6"/>
  <c r="CA555" i="6"/>
  <c r="BW123" i="6"/>
  <c r="CC339" i="6"/>
  <c r="BH123" i="6"/>
  <c r="BF195" i="6"/>
  <c r="BU557" i="6"/>
  <c r="CD197" i="6"/>
  <c r="CE269" i="6"/>
  <c r="BJ413" i="6"/>
  <c r="BN557" i="6"/>
  <c r="BH125" i="6"/>
  <c r="BE125" i="6"/>
  <c r="CA410" i="6"/>
  <c r="BY266" i="6"/>
  <c r="CB194" i="6"/>
  <c r="BI554" i="6"/>
  <c r="BH554" i="6"/>
  <c r="BJ554" i="6"/>
  <c r="BH50" i="6"/>
  <c r="CE340" i="6"/>
  <c r="CD52" i="6"/>
  <c r="BI484" i="6"/>
  <c r="BJ556" i="6"/>
  <c r="BK196" i="6"/>
  <c r="BN484" i="6"/>
  <c r="BM124" i="6"/>
  <c r="BY483" i="6"/>
  <c r="CE123" i="6"/>
  <c r="BU267" i="6"/>
  <c r="CC483" i="6"/>
  <c r="BK267" i="6"/>
  <c r="BH51" i="6"/>
  <c r="BH267" i="6"/>
  <c r="CC341" i="6"/>
  <c r="CD341" i="6"/>
  <c r="BZ53" i="6"/>
  <c r="BO125" i="6"/>
  <c r="BG485" i="6"/>
  <c r="BX413" i="6"/>
  <c r="BH197" i="6"/>
  <c r="BU483" i="6"/>
  <c r="BY339" i="6"/>
  <c r="BU195" i="6"/>
  <c r="BG555" i="6"/>
  <c r="BJ123" i="6"/>
  <c r="BO51" i="6"/>
  <c r="BN123" i="6"/>
  <c r="BZ485" i="6"/>
  <c r="CB341" i="6"/>
  <c r="BV341" i="6"/>
  <c r="CE341" i="6"/>
  <c r="BH413" i="6"/>
  <c r="BF197" i="6"/>
  <c r="CB125" i="6"/>
  <c r="BO413" i="6"/>
  <c r="BX411" i="6"/>
  <c r="CA51" i="6"/>
  <c r="CD123" i="6"/>
  <c r="BL339" i="6"/>
  <c r="BH339" i="6"/>
  <c r="BL123" i="6"/>
  <c r="BY413" i="6"/>
  <c r="CA413" i="6"/>
  <c r="CD269" i="6"/>
  <c r="BK485" i="6"/>
  <c r="BI53" i="6"/>
  <c r="BK269" i="6"/>
  <c r="BW410" i="6"/>
  <c r="BZ266" i="6"/>
  <c r="CD122" i="6"/>
  <c r="BU50" i="6"/>
  <c r="BI50" i="6"/>
  <c r="BF410" i="6"/>
  <c r="BG50" i="6"/>
  <c r="BY412" i="6"/>
  <c r="CC268" i="6"/>
  <c r="CC124" i="6"/>
  <c r="CD124" i="6"/>
  <c r="BH484" i="6"/>
  <c r="BG196" i="6"/>
  <c r="BO124" i="6"/>
  <c r="BV410" i="6"/>
  <c r="BU554" i="6"/>
  <c r="CF554" i="6" s="1"/>
  <c r="CE482" i="6"/>
  <c r="CA266" i="6"/>
  <c r="BM50" i="6"/>
  <c r="BF338" i="6"/>
  <c r="BW556" i="6"/>
  <c r="CC196" i="6"/>
  <c r="CB340" i="6"/>
  <c r="BF412" i="6"/>
  <c r="BK340" i="6"/>
  <c r="BE52" i="6"/>
  <c r="BH268" i="6"/>
  <c r="BW411" i="6"/>
  <c r="BV411" i="6"/>
  <c r="CC123" i="6"/>
  <c r="BO123" i="6"/>
  <c r="BK123" i="6"/>
  <c r="CE413" i="6"/>
  <c r="CB485" i="6"/>
  <c r="BL341" i="6"/>
  <c r="BF341" i="6"/>
  <c r="CE410" i="6"/>
  <c r="BZ482" i="6"/>
  <c r="BZ338" i="6"/>
  <c r="BE410" i="6"/>
  <c r="BP410" i="6" s="1"/>
  <c r="BN266" i="6"/>
  <c r="BH266" i="6"/>
  <c r="BV124" i="6"/>
  <c r="CA340" i="6"/>
  <c r="BK268" i="6"/>
  <c r="BI268" i="6"/>
  <c r="BE196" i="6"/>
  <c r="BW483" i="6"/>
  <c r="CE555" i="6"/>
  <c r="CA411" i="6"/>
  <c r="BL267" i="6"/>
  <c r="BE267" i="6"/>
  <c r="BP267" i="6" s="1"/>
  <c r="BN195" i="6"/>
  <c r="CE485" i="6"/>
  <c r="BX341" i="6"/>
  <c r="BY53" i="6"/>
  <c r="BF413" i="6"/>
  <c r="BH557" i="6"/>
  <c r="BG197" i="6"/>
  <c r="BE482" i="6"/>
  <c r="BL195" i="6"/>
  <c r="CB269" i="6"/>
  <c r="BF557" i="6"/>
  <c r="BO482" i="6"/>
  <c r="BX484" i="6"/>
  <c r="BZ52" i="6"/>
  <c r="CB555" i="6"/>
  <c r="CB339" i="6"/>
  <c r="BH483" i="6"/>
  <c r="BJ195" i="6"/>
  <c r="BE339" i="6"/>
  <c r="BH411" i="6"/>
  <c r="BU269" i="6"/>
  <c r="BW557" i="6"/>
  <c r="BG413" i="6"/>
  <c r="BL125" i="6"/>
  <c r="BG125" i="6"/>
  <c r="BX338" i="6"/>
  <c r="CC554" i="6"/>
  <c r="BY338" i="6"/>
  <c r="BO410" i="6"/>
  <c r="BL482" i="6"/>
  <c r="BJ410" i="6"/>
  <c r="CD484" i="6"/>
  <c r="BU124" i="6"/>
  <c r="BU196" i="6"/>
  <c r="BJ484" i="6"/>
  <c r="BF556" i="6"/>
  <c r="BI196" i="6"/>
  <c r="BH556" i="6"/>
  <c r="CA339" i="6"/>
  <c r="BV267" i="6"/>
  <c r="BK555" i="6"/>
  <c r="BF339" i="6"/>
  <c r="BI483" i="6"/>
  <c r="CA269" i="6"/>
  <c r="BV557" i="6"/>
  <c r="BL557" i="6"/>
  <c r="BI557" i="6"/>
  <c r="CC267" i="6"/>
  <c r="BG483" i="6"/>
  <c r="BI267" i="6"/>
  <c r="BY197" i="6"/>
  <c r="CA485" i="6"/>
  <c r="BF269" i="6"/>
  <c r="CE554" i="6"/>
  <c r="BU194" i="6"/>
  <c r="CD50" i="6"/>
  <c r="BE50" i="6"/>
  <c r="BF482" i="6"/>
  <c r="CB556" i="6"/>
  <c r="BI556" i="6"/>
  <c r="BM196" i="6"/>
  <c r="BI52" i="6"/>
  <c r="CD411" i="6"/>
  <c r="BE123" i="6"/>
  <c r="BE557" i="6"/>
  <c r="BK341" i="6"/>
  <c r="BU482" i="6"/>
  <c r="BY122" i="6"/>
  <c r="BH410" i="6"/>
  <c r="BG338" i="6"/>
  <c r="CD196" i="6"/>
  <c r="CB268" i="6"/>
  <c r="BN556" i="6"/>
  <c r="BW339" i="6"/>
  <c r="BM411" i="6"/>
  <c r="BX197" i="6"/>
  <c r="BN485" i="6"/>
  <c r="BI269" i="6"/>
  <c r="BZ554" i="6"/>
  <c r="BL122" i="6"/>
  <c r="BN194" i="6"/>
  <c r="BF194" i="6"/>
  <c r="BX340" i="6"/>
  <c r="BK124" i="6"/>
  <c r="BE124" i="6"/>
  <c r="BX483" i="6"/>
  <c r="BX195" i="6"/>
  <c r="BL51" i="6"/>
  <c r="BU53" i="6"/>
  <c r="BO53" i="6"/>
  <c r="BM53" i="6"/>
  <c r="BY482" i="6"/>
  <c r="CC482" i="6"/>
  <c r="BG410" i="6"/>
  <c r="BE194" i="6"/>
  <c r="BY556" i="6"/>
  <c r="BV268" i="6"/>
  <c r="BY340" i="6"/>
  <c r="BL412" i="6"/>
  <c r="BH555" i="6"/>
  <c r="BI411" i="6"/>
  <c r="BL197" i="6"/>
  <c r="BG269" i="6"/>
  <c r="BW338" i="6"/>
  <c r="CD482" i="6"/>
  <c r="BN410" i="6"/>
  <c r="BM482" i="6"/>
  <c r="CD412" i="6"/>
  <c r="BK484" i="6"/>
  <c r="BK412" i="6"/>
  <c r="BV123" i="6"/>
  <c r="BM555" i="6"/>
  <c r="CC557" i="6"/>
  <c r="CD413" i="6"/>
  <c r="BE413" i="6"/>
  <c r="BK125" i="6"/>
  <c r="BU410" i="6"/>
  <c r="BJ338" i="6"/>
  <c r="BX124" i="6"/>
  <c r="BJ412" i="6"/>
  <c r="BF268" i="6"/>
  <c r="CE51" i="6"/>
  <c r="BJ483" i="6"/>
  <c r="BY557" i="6"/>
  <c r="BJ269" i="6"/>
  <c r="BW554" i="6"/>
  <c r="CB338" i="6"/>
  <c r="BG482" i="6"/>
  <c r="BK482" i="6"/>
  <c r="CE268" i="6"/>
  <c r="BU556" i="6"/>
  <c r="BM340" i="6"/>
  <c r="BF340" i="6"/>
  <c r="BZ339" i="6"/>
  <c r="BL555" i="6"/>
  <c r="BN339" i="6"/>
  <c r="BU341" i="6"/>
  <c r="BH341" i="6"/>
  <c r="BL413" i="6"/>
  <c r="CA338" i="6"/>
  <c r="BO338" i="6"/>
  <c r="BV196" i="6"/>
  <c r="BM268" i="6"/>
  <c r="BI124" i="6"/>
  <c r="CB123" i="6"/>
  <c r="BF483" i="6"/>
  <c r="BE195" i="6"/>
  <c r="BZ125" i="6"/>
  <c r="BW341" i="6"/>
  <c r="BI125" i="6"/>
  <c r="BV482" i="6"/>
  <c r="BX410" i="6"/>
  <c r="CE122" i="6"/>
  <c r="BL554" i="6"/>
  <c r="BH338" i="6"/>
  <c r="CD268" i="6"/>
  <c r="CB124" i="6"/>
  <c r="BZ196" i="6"/>
  <c r="BG124" i="6"/>
  <c r="BK195" i="6"/>
  <c r="BZ269" i="6"/>
  <c r="CE194" i="6"/>
  <c r="BF52" i="6"/>
  <c r="BU339" i="6"/>
  <c r="BX122" i="6"/>
  <c r="BY268" i="6"/>
  <c r="BF267" i="6"/>
  <c r="BL50" i="6"/>
  <c r="BK52" i="6"/>
  <c r="BV556" i="6"/>
  <c r="CD556" i="6"/>
  <c r="BE411" i="6"/>
  <c r="BM554" i="6"/>
  <c r="BG412" i="6"/>
  <c r="BV269" i="6"/>
  <c r="BW482" i="6"/>
  <c r="BI482" i="6"/>
  <c r="BE484" i="6"/>
  <c r="BY411" i="6"/>
  <c r="BY51" i="6"/>
  <c r="BL483" i="6"/>
  <c r="BJ411" i="6"/>
  <c r="BX269" i="6"/>
  <c r="BM485" i="6"/>
  <c r="BM557" i="6"/>
  <c r="BX266" i="6"/>
  <c r="BY410" i="6"/>
  <c r="BK338" i="6"/>
  <c r="BO266" i="6"/>
  <c r="BX556" i="6"/>
  <c r="CE556" i="6"/>
  <c r="BU340" i="6"/>
  <c r="CF340" i="6" s="1"/>
  <c r="BO412" i="6"/>
  <c r="BJ196" i="6"/>
  <c r="CC555" i="6"/>
  <c r="BY267" i="6"/>
  <c r="BO555" i="6"/>
  <c r="BV197" i="6"/>
  <c r="BL485" i="6"/>
  <c r="CA125" i="6"/>
  <c r="BX194" i="6"/>
  <c r="BV338" i="6"/>
  <c r="BK266" i="6"/>
  <c r="BM122" i="6"/>
  <c r="BY484" i="6"/>
  <c r="BW196" i="6"/>
  <c r="CA196" i="6"/>
  <c r="BI340" i="6"/>
  <c r="BM484" i="6"/>
  <c r="CA267" i="6"/>
  <c r="BX51" i="6"/>
  <c r="BK483" i="6"/>
  <c r="BW269" i="6"/>
  <c r="BL269" i="6"/>
  <c r="BI341" i="6"/>
  <c r="BZ410" i="6"/>
  <c r="CA50" i="6"/>
  <c r="BK194" i="6"/>
  <c r="BN554" i="6"/>
  <c r="BX412" i="6"/>
  <c r="BY52" i="6"/>
  <c r="BL52" i="6"/>
  <c r="BM52" i="6"/>
  <c r="CA195" i="6"/>
  <c r="CB197" i="6"/>
  <c r="BJ340" i="6"/>
  <c r="BG554" i="6"/>
  <c r="BZ412" i="6"/>
  <c r="CE483" i="6"/>
  <c r="BF53" i="6"/>
  <c r="BI122" i="6"/>
  <c r="BJ268" i="6"/>
  <c r="CA197" i="6"/>
  <c r="CE50" i="6"/>
  <c r="CE196" i="6"/>
  <c r="BP232" i="6"/>
  <c r="CF15" i="6"/>
  <c r="BP118" i="5"/>
  <c r="BQ18" i="6"/>
  <c r="BQ522" i="6"/>
  <c r="BP380" i="6"/>
  <c r="CF34" i="5"/>
  <c r="BU527" i="6"/>
  <c r="BX527" i="6"/>
  <c r="CC383" i="6"/>
  <c r="CB239" i="6"/>
  <c r="CE527" i="6"/>
  <c r="BZ23" i="6"/>
  <c r="BU95" i="6"/>
  <c r="BI383" i="6"/>
  <c r="BH167" i="6"/>
  <c r="BF239" i="6"/>
  <c r="BE383" i="6"/>
  <c r="BF455" i="6"/>
  <c r="BN311" i="6"/>
  <c r="BH23" i="6"/>
  <c r="BJ455" i="6"/>
  <c r="BW457" i="6"/>
  <c r="CB457" i="6"/>
  <c r="CC529" i="6"/>
  <c r="BX169" i="6"/>
  <c r="CC385" i="6"/>
  <c r="CE169" i="6"/>
  <c r="BV97" i="6"/>
  <c r="BH457" i="6"/>
  <c r="BJ169" i="6"/>
  <c r="BH97" i="6"/>
  <c r="BL313" i="6"/>
  <c r="BJ457" i="6"/>
  <c r="BN385" i="6"/>
  <c r="BF313" i="6"/>
  <c r="BW382" i="6"/>
  <c r="BX382" i="6"/>
  <c r="BW310" i="6"/>
  <c r="BU526" i="6"/>
  <c r="CF526" i="6" s="1"/>
  <c r="BV22" i="6"/>
  <c r="CA94" i="6"/>
  <c r="CB238" i="6"/>
  <c r="BK454" i="6"/>
  <c r="BE382" i="6"/>
  <c r="BO382" i="6"/>
  <c r="BJ238" i="6"/>
  <c r="BM382" i="6"/>
  <c r="BG94" i="6"/>
  <c r="BN94" i="6"/>
  <c r="BU456" i="6"/>
  <c r="CA240" i="6"/>
  <c r="CE24" i="6"/>
  <c r="BY312" i="6"/>
  <c r="CC456" i="6"/>
  <c r="BY24" i="6"/>
  <c r="BX384" i="6"/>
  <c r="BJ240" i="6"/>
  <c r="BH240" i="6"/>
  <c r="BO384" i="6"/>
  <c r="BN456" i="6"/>
  <c r="BN528" i="6"/>
  <c r="BU96" i="6"/>
  <c r="BK168" i="6"/>
  <c r="BN312" i="6"/>
  <c r="CA527" i="6"/>
  <c r="BU455" i="6"/>
  <c r="BX167" i="6"/>
  <c r="CE167" i="6"/>
  <c r="BY311" i="6"/>
  <c r="BZ95" i="6"/>
  <c r="BU23" i="6"/>
  <c r="BI311" i="6"/>
  <c r="CA23" i="6"/>
  <c r="BF167" i="6"/>
  <c r="BE239" i="6"/>
  <c r="BK167" i="6"/>
  <c r="BO311" i="6"/>
  <c r="BM167" i="6"/>
  <c r="BM383" i="6"/>
  <c r="BU385" i="6"/>
  <c r="BZ385" i="6"/>
  <c r="BZ457" i="6"/>
  <c r="BU313" i="6"/>
  <c r="CD313" i="6"/>
  <c r="BY25" i="6"/>
  <c r="BU97" i="6"/>
  <c r="BK385" i="6"/>
  <c r="BM529" i="6"/>
  <c r="BK529" i="6"/>
  <c r="BO385" i="6"/>
  <c r="BH25" i="6"/>
  <c r="BL97" i="6"/>
  <c r="BM241" i="6"/>
  <c r="CE526" i="6"/>
  <c r="BZ310" i="6"/>
  <c r="CC310" i="6"/>
  <c r="BU238" i="6"/>
  <c r="BU382" i="6"/>
  <c r="BU22" i="6"/>
  <c r="BW22" i="6"/>
  <c r="CA238" i="6"/>
  <c r="BG382" i="6"/>
  <c r="BE310" i="6"/>
  <c r="BO310" i="6"/>
  <c r="BM166" i="6"/>
  <c r="BI310" i="6"/>
  <c r="BN22" i="6"/>
  <c r="BJ166" i="6"/>
  <c r="CC528" i="6"/>
  <c r="CA168" i="6"/>
  <c r="CE456" i="6"/>
  <c r="BW240" i="6"/>
  <c r="CE384" i="6"/>
  <c r="BZ240" i="6"/>
  <c r="BW96" i="6"/>
  <c r="BJ168" i="6"/>
  <c r="BH168" i="6"/>
  <c r="BO312" i="6"/>
  <c r="BK384" i="6"/>
  <c r="BG456" i="6"/>
  <c r="BN384" i="6"/>
  <c r="BO24" i="6"/>
  <c r="BE96" i="6"/>
  <c r="BZ527" i="6"/>
  <c r="BY383" i="6"/>
  <c r="CC95" i="6"/>
  <c r="CA95" i="6"/>
  <c r="CE239" i="6"/>
  <c r="BY23" i="6"/>
  <c r="CB311" i="6"/>
  <c r="BI239" i="6"/>
  <c r="BG527" i="6"/>
  <c r="BF95" i="6"/>
  <c r="BL167" i="6"/>
  <c r="BM95" i="6"/>
  <c r="BE167" i="6"/>
  <c r="BG23" i="6"/>
  <c r="BL527" i="6"/>
  <c r="BY529" i="6"/>
  <c r="BY313" i="6"/>
  <c r="CB385" i="6"/>
  <c r="CA241" i="6"/>
  <c r="CC457" i="6"/>
  <c r="BF529" i="6"/>
  <c r="CB25" i="6"/>
  <c r="BK313" i="6"/>
  <c r="BE457" i="6"/>
  <c r="BL457" i="6"/>
  <c r="BG313" i="6"/>
  <c r="BM97" i="6"/>
  <c r="BN169" i="6"/>
  <c r="BO25" i="6"/>
  <c r="BX526" i="6"/>
  <c r="BZ238" i="6"/>
  <c r="CC238" i="6"/>
  <c r="CA166" i="6"/>
  <c r="BU310" i="6"/>
  <c r="CB454" i="6"/>
  <c r="CE310" i="6"/>
  <c r="BX238" i="6"/>
  <c r="BG310" i="6"/>
  <c r="BE238" i="6"/>
  <c r="BK310" i="6"/>
  <c r="BK22" i="6"/>
  <c r="BN238" i="6"/>
  <c r="BH526" i="6"/>
  <c r="BI22" i="6"/>
  <c r="BZ528" i="6"/>
  <c r="BV312" i="6"/>
  <c r="BW384" i="6"/>
  <c r="BV168" i="6"/>
  <c r="CD240" i="6"/>
  <c r="BX24" i="6"/>
  <c r="CA24" i="6"/>
  <c r="BJ96" i="6"/>
  <c r="BI528" i="6"/>
  <c r="BO240" i="6"/>
  <c r="BK240" i="6"/>
  <c r="BF168" i="6"/>
  <c r="BE312" i="6"/>
  <c r="BE168" i="6"/>
  <c r="BL312" i="6"/>
  <c r="BZ311" i="6"/>
  <c r="CC239" i="6"/>
  <c r="BU383" i="6"/>
  <c r="BY95" i="6"/>
  <c r="BK455" i="6"/>
  <c r="BH383" i="6"/>
  <c r="BJ383" i="6"/>
  <c r="BM311" i="6"/>
  <c r="BE455" i="6"/>
  <c r="BO527" i="6"/>
  <c r="BL239" i="6"/>
  <c r="CE457" i="6"/>
  <c r="BX241" i="6"/>
  <c r="BX97" i="6"/>
  <c r="CA97" i="6"/>
  <c r="BV25" i="6"/>
  <c r="BK241" i="6"/>
  <c r="BI169" i="6"/>
  <c r="BN313" i="6"/>
  <c r="BH529" i="6"/>
  <c r="BN457" i="6"/>
  <c r="BL25" i="6"/>
  <c r="CA454" i="6"/>
  <c r="CD238" i="6"/>
  <c r="CC22" i="6"/>
  <c r="BX166" i="6"/>
  <c r="CC454" i="6"/>
  <c r="BL454" i="6"/>
  <c r="BF310" i="6"/>
  <c r="BI526" i="6"/>
  <c r="BI238" i="6"/>
  <c r="CD94" i="6"/>
  <c r="BO94" i="6"/>
  <c r="BY528" i="6"/>
  <c r="BZ168" i="6"/>
  <c r="BV456" i="6"/>
  <c r="CE528" i="6"/>
  <c r="CB96" i="6"/>
  <c r="BJ384" i="6"/>
  <c r="BG384" i="6"/>
  <c r="BH456" i="6"/>
  <c r="BE240" i="6"/>
  <c r="BO168" i="6"/>
  <c r="BW168" i="6"/>
  <c r="BH313" i="6"/>
  <c r="BZ239" i="6"/>
  <c r="CB95" i="6"/>
  <c r="BZ455" i="6"/>
  <c r="BX23" i="6"/>
  <c r="BX383" i="6"/>
  <c r="CF383" i="6" s="1"/>
  <c r="BH311" i="6"/>
  <c r="BJ311" i="6"/>
  <c r="BH95" i="6"/>
  <c r="BJ167" i="6"/>
  <c r="BN383" i="6"/>
  <c r="BK239" i="6"/>
  <c r="BW529" i="6"/>
  <c r="CE385" i="6"/>
  <c r="CC169" i="6"/>
  <c r="BZ241" i="6"/>
  <c r="BV313" i="6"/>
  <c r="BU241" i="6"/>
  <c r="CF241" i="6" s="1"/>
  <c r="BK169" i="6"/>
  <c r="BL529" i="6"/>
  <c r="BE529" i="6"/>
  <c r="BI457" i="6"/>
  <c r="BL385" i="6"/>
  <c r="BL169" i="6"/>
  <c r="CE382" i="6"/>
  <c r="BW166" i="6"/>
  <c r="BZ526" i="6"/>
  <c r="BU166" i="6"/>
  <c r="CE166" i="6"/>
  <c r="BH382" i="6"/>
  <c r="BF238" i="6"/>
  <c r="BF454" i="6"/>
  <c r="BN526" i="6"/>
  <c r="BL526" i="6"/>
  <c r="BE22" i="6"/>
  <c r="CA456" i="6"/>
  <c r="CD96" i="6"/>
  <c r="CD384" i="6"/>
  <c r="CB456" i="6"/>
  <c r="BX312" i="6"/>
  <c r="BJ312" i="6"/>
  <c r="BG312" i="6"/>
  <c r="BM384" i="6"/>
  <c r="BK96" i="6"/>
  <c r="BO96" i="6"/>
  <c r="BF456" i="6"/>
  <c r="CC526" i="6"/>
  <c r="BY454" i="6"/>
  <c r="BW94" i="6"/>
  <c r="BH310" i="6"/>
  <c r="BK94" i="6"/>
  <c r="BN382" i="6"/>
  <c r="BI166" i="6"/>
  <c r="BU168" i="6"/>
  <c r="CA384" i="6"/>
  <c r="BZ96" i="6"/>
  <c r="BJ24" i="6"/>
  <c r="BM312" i="6"/>
  <c r="BI96" i="6"/>
  <c r="BH96" i="6"/>
  <c r="BW527" i="6"/>
  <c r="BV95" i="6"/>
  <c r="BV167" i="6"/>
  <c r="BM455" i="6"/>
  <c r="BO383" i="6"/>
  <c r="BK383" i="6"/>
  <c r="BV457" i="6"/>
  <c r="CB241" i="6"/>
  <c r="CD97" i="6"/>
  <c r="BZ97" i="6"/>
  <c r="BK25" i="6"/>
  <c r="BG25" i="6"/>
  <c r="BZ167" i="6"/>
  <c r="CE23" i="6"/>
  <c r="BY455" i="6"/>
  <c r="BV383" i="6"/>
  <c r="BW383" i="6"/>
  <c r="BH239" i="6"/>
  <c r="BJ239" i="6"/>
  <c r="BM23" i="6"/>
  <c r="BL95" i="6"/>
  <c r="BK527" i="6"/>
  <c r="BV529" i="6"/>
  <c r="CB313" i="6"/>
  <c r="CE97" i="6"/>
  <c r="BW385" i="6"/>
  <c r="BV169" i="6"/>
  <c r="BW97" i="6"/>
  <c r="BK97" i="6"/>
  <c r="BH385" i="6"/>
  <c r="CE25" i="6"/>
  <c r="BO313" i="6"/>
  <c r="BI97" i="6"/>
  <c r="BG169" i="6"/>
  <c r="BV166" i="6"/>
  <c r="CE94" i="6"/>
  <c r="BF166" i="6"/>
  <c r="BN454" i="6"/>
  <c r="CC384" i="6"/>
  <c r="BY384" i="6"/>
  <c r="BG240" i="6"/>
  <c r="BF24" i="6"/>
  <c r="CE455" i="6"/>
  <c r="BW455" i="6"/>
  <c r="BV239" i="6"/>
  <c r="CB527" i="6"/>
  <c r="BK95" i="6"/>
  <c r="CA313" i="6"/>
  <c r="CA25" i="6"/>
  <c r="BN241" i="6"/>
  <c r="BM457" i="6"/>
  <c r="CD455" i="6"/>
  <c r="CA455" i="6"/>
  <c r="CC23" i="6"/>
  <c r="BV23" i="6"/>
  <c r="BG383" i="6"/>
  <c r="BG455" i="6"/>
  <c r="BJ95" i="6"/>
  <c r="BN527" i="6"/>
  <c r="CD529" i="6"/>
  <c r="BW241" i="6"/>
  <c r="CD457" i="6"/>
  <c r="CE241" i="6"/>
  <c r="BJ241" i="6"/>
  <c r="BK457" i="6"/>
  <c r="BO169" i="6"/>
  <c r="CD526" i="6"/>
  <c r="BX310" i="6"/>
  <c r="CA382" i="6"/>
  <c r="CE238" i="6"/>
  <c r="BH94" i="6"/>
  <c r="BM454" i="6"/>
  <c r="CB22" i="6"/>
  <c r="BE454" i="6"/>
  <c r="BU384" i="6"/>
  <c r="BY168" i="6"/>
  <c r="BY96" i="6"/>
  <c r="BZ312" i="6"/>
  <c r="BI312" i="6"/>
  <c r="BH528" i="6"/>
  <c r="BK456" i="6"/>
  <c r="BN168" i="6"/>
  <c r="CC455" i="6"/>
  <c r="BX455" i="6"/>
  <c r="CD527" i="6"/>
  <c r="CC311" i="6"/>
  <c r="BG311" i="6"/>
  <c r="BN95" i="6"/>
  <c r="BL311" i="6"/>
  <c r="BI455" i="6"/>
  <c r="CC313" i="6"/>
  <c r="BY169" i="6"/>
  <c r="BX385" i="6"/>
  <c r="BZ25" i="6"/>
  <c r="BI385" i="6"/>
  <c r="BE385" i="6"/>
  <c r="BM169" i="6"/>
  <c r="BZ383" i="6"/>
  <c r="CD311" i="6"/>
  <c r="BU311" i="6"/>
  <c r="BO455" i="6"/>
  <c r="BL455" i="6"/>
  <c r="CA167" i="6"/>
  <c r="BO167" i="6"/>
  <c r="CA529" i="6"/>
  <c r="CA385" i="6"/>
  <c r="BY97" i="6"/>
  <c r="BO457" i="6"/>
  <c r="BH169" i="6"/>
  <c r="BM313" i="6"/>
  <c r="BG97" i="6"/>
  <c r="CD383" i="6"/>
  <c r="BX311" i="6"/>
  <c r="BI167" i="6"/>
  <c r="BM527" i="6"/>
  <c r="BL23" i="6"/>
  <c r="BY241" i="6"/>
  <c r="BW25" i="6"/>
  <c r="CD241" i="6"/>
  <c r="BF385" i="6"/>
  <c r="BE25" i="6"/>
  <c r="BY310" i="6"/>
  <c r="CA526" i="6"/>
  <c r="BO526" i="6"/>
  <c r="CC94" i="6"/>
  <c r="BH454" i="6"/>
  <c r="BN166" i="6"/>
  <c r="BL382" i="6"/>
  <c r="BM310" i="6"/>
  <c r="CB312" i="6"/>
  <c r="BV384" i="6"/>
  <c r="CC24" i="6"/>
  <c r="BM456" i="6"/>
  <c r="BH312" i="6"/>
  <c r="BM168" i="6"/>
  <c r="BE384" i="6"/>
  <c r="BF96" i="6"/>
  <c r="BY238" i="6"/>
  <c r="BY94" i="6"/>
  <c r="BI454" i="6"/>
  <c r="BE166" i="6"/>
  <c r="BL22" i="6"/>
  <c r="BM238" i="6"/>
  <c r="CB240" i="6"/>
  <c r="CD312" i="6"/>
  <c r="BZ24" i="6"/>
  <c r="BO456" i="6"/>
  <c r="BL456" i="6"/>
  <c r="BK24" i="6"/>
  <c r="CC527" i="6"/>
  <c r="BI23" i="6"/>
  <c r="BJ527" i="6"/>
  <c r="BZ529" i="6"/>
  <c r="CE313" i="6"/>
  <c r="BF169" i="6"/>
  <c r="BN97" i="6"/>
  <c r="CD166" i="6"/>
  <c r="BF526" i="6"/>
  <c r="BI382" i="6"/>
  <c r="BL238" i="6"/>
  <c r="BX168" i="6"/>
  <c r="BV24" i="6"/>
  <c r="BG168" i="6"/>
  <c r="BM240" i="6"/>
  <c r="BY167" i="6"/>
  <c r="CD239" i="6"/>
  <c r="BI95" i="6"/>
  <c r="CB167" i="6"/>
  <c r="BK23" i="6"/>
  <c r="CD169" i="6"/>
  <c r="CD385" i="6"/>
  <c r="CC25" i="6"/>
  <c r="BE241" i="6"/>
  <c r="BO241" i="6"/>
  <c r="BO454" i="6"/>
  <c r="CE312" i="6"/>
  <c r="BN24" i="6"/>
  <c r="BV527" i="6"/>
  <c r="BE311" i="6"/>
  <c r="BI529" i="6"/>
  <c r="BY166" i="6"/>
  <c r="BW454" i="6"/>
  <c r="BE94" i="6"/>
  <c r="BZ456" i="6"/>
  <c r="CC240" i="6"/>
  <c r="BF384" i="6"/>
  <c r="BI24" i="6"/>
  <c r="CA383" i="6"/>
  <c r="BX95" i="6"/>
  <c r="BN455" i="6"/>
  <c r="BO239" i="6"/>
  <c r="BO95" i="6"/>
  <c r="BU457" i="6"/>
  <c r="BX313" i="6"/>
  <c r="BU169" i="6"/>
  <c r="BN529" i="6"/>
  <c r="BG529" i="6"/>
  <c r="BG385" i="6"/>
  <c r="CD310" i="6"/>
  <c r="BX454" i="6"/>
  <c r="CB382" i="6"/>
  <c r="BH22" i="6"/>
  <c r="BG454" i="6"/>
  <c r="BJ94" i="6"/>
  <c r="CA22" i="6"/>
  <c r="BV240" i="6"/>
  <c r="BZ384" i="6"/>
  <c r="BE456" i="6"/>
  <c r="BP456" i="6" s="1"/>
  <c r="BL528" i="6"/>
  <c r="BM528" i="6"/>
  <c r="BL96" i="6"/>
  <c r="BN96" i="6"/>
  <c r="CE383" i="6"/>
  <c r="CD23" i="6"/>
  <c r="BW23" i="6"/>
  <c r="BG239" i="6"/>
  <c r="BE23" i="6"/>
  <c r="BP23" i="6" s="1"/>
  <c r="BN239" i="6"/>
  <c r="CE529" i="6"/>
  <c r="BU25" i="6"/>
  <c r="BF457" i="6"/>
  <c r="BG457" i="6"/>
  <c r="BE169" i="6"/>
  <c r="BF241" i="6"/>
  <c r="CA239" i="6"/>
  <c r="BW95" i="6"/>
  <c r="BO23" i="6"/>
  <c r="BV241" i="6"/>
  <c r="BJ313" i="6"/>
  <c r="BJ97" i="6"/>
  <c r="CD454" i="6"/>
  <c r="BX94" i="6"/>
  <c r="CA310" i="6"/>
  <c r="BK526" i="6"/>
  <c r="BI94" i="6"/>
  <c r="CA528" i="6"/>
  <c r="BX240" i="6"/>
  <c r="BG96" i="6"/>
  <c r="BN240" i="6"/>
  <c r="BZ454" i="6"/>
  <c r="BY526" i="6"/>
  <c r="BU94" i="6"/>
  <c r="BJ526" i="6"/>
  <c r="BO22" i="6"/>
  <c r="BV528" i="6"/>
  <c r="BX456" i="6"/>
  <c r="BW312" i="6"/>
  <c r="BG24" i="6"/>
  <c r="CB383" i="6"/>
  <c r="BE527" i="6"/>
  <c r="BG95" i="6"/>
  <c r="BX457" i="6"/>
  <c r="BW313" i="6"/>
  <c r="BL241" i="6"/>
  <c r="CD382" i="6"/>
  <c r="CC166" i="6"/>
  <c r="BY22" i="6"/>
  <c r="BK382" i="6"/>
  <c r="BU528" i="6"/>
  <c r="BX96" i="6"/>
  <c r="BJ456" i="6"/>
  <c r="BM96" i="6"/>
  <c r="BI527" i="6"/>
  <c r="BK311" i="6"/>
  <c r="BV385" i="6"/>
  <c r="BW169" i="6"/>
  <c r="BN25" i="6"/>
  <c r="BZ166" i="6"/>
  <c r="BX22" i="6"/>
  <c r="BF94" i="6"/>
  <c r="CD528" i="6"/>
  <c r="CA96" i="6"/>
  <c r="BI456" i="6"/>
  <c r="BO528" i="6"/>
  <c r="BW311" i="6"/>
  <c r="CB23" i="6"/>
  <c r="BE95" i="6"/>
  <c r="CC241" i="6"/>
  <c r="CA169" i="6"/>
  <c r="BG241" i="6"/>
  <c r="BU454" i="6"/>
  <c r="CF454" i="6" s="1"/>
  <c r="BH238" i="6"/>
  <c r="BM22" i="6"/>
  <c r="BF22" i="6"/>
  <c r="CD168" i="6"/>
  <c r="BY456" i="6"/>
  <c r="BL384" i="6"/>
  <c r="BG238" i="6"/>
  <c r="BK238" i="6"/>
  <c r="BJ22" i="6"/>
  <c r="BU312" i="6"/>
  <c r="CD24" i="6"/>
  <c r="BH24" i="6"/>
  <c r="BX239" i="6"/>
  <c r="BM239" i="6"/>
  <c r="BY385" i="6"/>
  <c r="CB97" i="6"/>
  <c r="BO97" i="6"/>
  <c r="BV238" i="6"/>
  <c r="BG166" i="6"/>
  <c r="BJ310" i="6"/>
  <c r="BG22" i="6"/>
  <c r="BU240" i="6"/>
  <c r="BI240" i="6"/>
  <c r="BF240" i="6"/>
  <c r="BY527" i="6"/>
  <c r="BW239" i="6"/>
  <c r="BF311" i="6"/>
  <c r="CB529" i="6"/>
  <c r="CD25" i="6"/>
  <c r="BJ529" i="6"/>
  <c r="CB166" i="6"/>
  <c r="BV454" i="6"/>
  <c r="BO238" i="6"/>
  <c r="BE528" i="6"/>
  <c r="BI168" i="6"/>
  <c r="CC312" i="6"/>
  <c r="BV455" i="6"/>
  <c r="CD95" i="6"/>
  <c r="CC167" i="6"/>
  <c r="BL383" i="6"/>
  <c r="BY457" i="6"/>
  <c r="BF25" i="6"/>
  <c r="CE454" i="6"/>
  <c r="CB310" i="6"/>
  <c r="BO166" i="6"/>
  <c r="BM94" i="6"/>
  <c r="CC96" i="6"/>
  <c r="BY240" i="6"/>
  <c r="BX528" i="6"/>
  <c r="CA311" i="6"/>
  <c r="BF23" i="6"/>
  <c r="BH455" i="6"/>
  <c r="BZ313" i="6"/>
  <c r="BJ385" i="6"/>
  <c r="BM385" i="6"/>
  <c r="CD22" i="6"/>
  <c r="CE22" i="6"/>
  <c r="BM526" i="6"/>
  <c r="CD456" i="6"/>
  <c r="BW24" i="6"/>
  <c r="BH384" i="6"/>
  <c r="BL24" i="6"/>
  <c r="CB455" i="6"/>
  <c r="BU167" i="6"/>
  <c r="BN23" i="6"/>
  <c r="BU529" i="6"/>
  <c r="BI313" i="6"/>
  <c r="BE313" i="6"/>
  <c r="BW528" i="6"/>
  <c r="BI241" i="6"/>
  <c r="BV526" i="6"/>
  <c r="CE168" i="6"/>
  <c r="CE311" i="6"/>
  <c r="BH241" i="6"/>
  <c r="BV382" i="6"/>
  <c r="BL166" i="6"/>
  <c r="BG528" i="6"/>
  <c r="BF97" i="6"/>
  <c r="BZ22" i="6"/>
  <c r="CB384" i="6"/>
  <c r="BW456" i="6"/>
  <c r="CB526" i="6"/>
  <c r="BI384" i="6"/>
  <c r="BF383" i="6"/>
  <c r="CC382" i="6"/>
  <c r="CB528" i="6"/>
  <c r="BL310" i="6"/>
  <c r="CE96" i="6"/>
  <c r="BZ94" i="6"/>
  <c r="BJ528" i="6"/>
  <c r="BV94" i="6"/>
  <c r="BF312" i="6"/>
  <c r="BY239" i="6"/>
  <c r="BH527" i="6"/>
  <c r="BW167" i="6"/>
  <c r="BX529" i="6"/>
  <c r="CC97" i="6"/>
  <c r="BJ25" i="6"/>
  <c r="BM25" i="6"/>
  <c r="BY382" i="6"/>
  <c r="BZ382" i="6"/>
  <c r="BH166" i="6"/>
  <c r="BG526" i="6"/>
  <c r="BN310" i="6"/>
  <c r="CA312" i="6"/>
  <c r="CC168" i="6"/>
  <c r="BU24" i="6"/>
  <c r="BF528" i="6"/>
  <c r="BL240" i="6"/>
  <c r="CE95" i="6"/>
  <c r="BG167" i="6"/>
  <c r="BJ23" i="6"/>
  <c r="CB169" i="6"/>
  <c r="BX25" i="6"/>
  <c r="BE97" i="6"/>
  <c r="CB94" i="6"/>
  <c r="BV310" i="6"/>
  <c r="BE526" i="6"/>
  <c r="BJ382" i="6"/>
  <c r="BK166" i="6"/>
  <c r="CB168" i="6"/>
  <c r="CE240" i="6"/>
  <c r="BK528" i="6"/>
  <c r="BK312" i="6"/>
  <c r="BE24" i="6"/>
  <c r="BV311" i="6"/>
  <c r="BF527" i="6"/>
  <c r="BN167" i="6"/>
  <c r="CA457" i="6"/>
  <c r="BZ169" i="6"/>
  <c r="BI25" i="6"/>
  <c r="BW238" i="6"/>
  <c r="BM24" i="6"/>
  <c r="CB24" i="6"/>
  <c r="CD167" i="6"/>
  <c r="BJ454" i="6"/>
  <c r="BL168" i="6"/>
  <c r="BO529" i="6"/>
  <c r="BF382" i="6"/>
  <c r="BV96" i="6"/>
  <c r="BU239" i="6"/>
  <c r="BW526" i="6"/>
  <c r="BL94" i="6"/>
  <c r="BP160" i="6"/>
  <c r="BP231" i="6"/>
  <c r="BP155" i="6"/>
  <c r="BP301" i="6"/>
  <c r="BP152" i="5"/>
  <c r="BP547" i="6"/>
  <c r="BP236" i="6"/>
  <c r="BP308" i="6"/>
  <c r="BP235" i="6"/>
  <c r="BP307" i="6"/>
  <c r="CF376" i="6"/>
  <c r="CF519" i="6"/>
  <c r="CF227" i="6"/>
  <c r="BP229" i="6"/>
  <c r="BP442" i="6"/>
  <c r="CE260" i="5"/>
  <c r="BP124" i="5"/>
  <c r="CF474" i="6"/>
  <c r="CF477" i="6"/>
  <c r="BP45" i="6"/>
  <c r="CF42" i="6"/>
  <c r="BP164" i="6"/>
  <c r="BP452" i="6"/>
  <c r="BP237" i="6"/>
  <c r="CF453" i="6"/>
  <c r="CE244" i="5"/>
  <c r="CE62" i="5"/>
  <c r="CE64" i="5"/>
  <c r="CF48" i="5"/>
  <c r="CF305" i="6"/>
  <c r="CF233" i="6"/>
  <c r="CF226" i="6"/>
  <c r="CF82" i="6"/>
  <c r="CG82" i="6" s="1"/>
  <c r="CF443" i="6"/>
  <c r="CE118" i="5"/>
  <c r="CF548" i="6"/>
  <c r="BP333" i="6"/>
  <c r="CE44" i="5"/>
  <c r="CF44" i="5" s="1"/>
  <c r="CE130" i="5"/>
  <c r="CF52" i="5"/>
  <c r="CE268" i="5"/>
  <c r="CF83" i="6"/>
  <c r="BP82" i="6"/>
  <c r="BP476" i="6"/>
  <c r="CF403" i="6"/>
  <c r="CF524" i="6"/>
  <c r="CF234" i="6"/>
  <c r="CG234" i="6" s="1"/>
  <c r="BP381" i="6"/>
  <c r="CF163" i="6"/>
  <c r="BP234" i="6"/>
  <c r="BQ234" i="6" s="1"/>
  <c r="CE234" i="5"/>
  <c r="BP449" i="6"/>
  <c r="BP304" i="6"/>
  <c r="CF86" i="6"/>
  <c r="CF232" i="6"/>
  <c r="BP377" i="6"/>
  <c r="BP445" i="6"/>
  <c r="CE22" i="5"/>
  <c r="CF54" i="5"/>
  <c r="CF115" i="6"/>
  <c r="CF546" i="6"/>
  <c r="CG546" i="6" s="1"/>
  <c r="CF117" i="6"/>
  <c r="BP214" i="5"/>
  <c r="BP524" i="6"/>
  <c r="CF380" i="6"/>
  <c r="BQ178" i="6"/>
  <c r="BP210" i="5"/>
  <c r="BP164" i="5"/>
  <c r="BQ386" i="6"/>
  <c r="BP87" i="6"/>
  <c r="BP376" i="6"/>
  <c r="BP43" i="6"/>
  <c r="CE108" i="5"/>
  <c r="CE266" i="5"/>
  <c r="BP132" i="5"/>
  <c r="BP375" i="6"/>
  <c r="BP14" i="6"/>
  <c r="BP254" i="5"/>
  <c r="CF259" i="6"/>
  <c r="CF44" i="6"/>
  <c r="CG242" i="6"/>
  <c r="CH26" i="6" s="1"/>
  <c r="CF374" i="6"/>
  <c r="BP159" i="6"/>
  <c r="CF447" i="6"/>
  <c r="BP370" i="6"/>
  <c r="BQ370" i="6" s="1"/>
  <c r="BP10" i="6"/>
  <c r="BQ10" i="6" s="1"/>
  <c r="CF11" i="6"/>
  <c r="CF445" i="6"/>
  <c r="BP227" i="6"/>
  <c r="BQ20" i="5"/>
  <c r="BP86" i="6"/>
  <c r="CF302" i="6"/>
  <c r="BQ12" i="5"/>
  <c r="CG106" i="6"/>
  <c r="CF158" i="6"/>
  <c r="BP88" i="6"/>
  <c r="BP521" i="6"/>
  <c r="BP226" i="6"/>
  <c r="BQ226" i="6" s="1"/>
  <c r="BP371" i="6"/>
  <c r="BP514" i="6"/>
  <c r="BP157" i="6"/>
  <c r="CF229" i="6"/>
  <c r="BP300" i="6"/>
  <c r="CF514" i="6"/>
  <c r="CE90" i="5"/>
  <c r="BP50" i="5"/>
  <c r="BP189" i="6"/>
  <c r="BP258" i="6"/>
  <c r="CF116" i="6"/>
  <c r="CF332" i="6"/>
  <c r="BP146" i="5"/>
  <c r="BP78" i="5"/>
  <c r="CE248" i="5"/>
  <c r="CE180" i="5"/>
  <c r="CE214" i="5"/>
  <c r="BP525" i="6"/>
  <c r="BP93" i="6"/>
  <c r="BP453" i="6"/>
  <c r="CF309" i="6"/>
  <c r="CG538" i="6"/>
  <c r="BP40" i="5"/>
  <c r="CF46" i="5"/>
  <c r="BW72" i="5"/>
  <c r="BT106" i="5"/>
  <c r="BU276" i="5"/>
  <c r="CB276" i="5"/>
  <c r="BV242" i="5"/>
  <c r="BJ206" i="5"/>
  <c r="BX274" i="5"/>
  <c r="BF242" i="5"/>
  <c r="BT240" i="5"/>
  <c r="BN240" i="5"/>
  <c r="BN36" i="5"/>
  <c r="BE276" i="5"/>
  <c r="BP276" i="5" s="1"/>
  <c r="BZ140" i="5"/>
  <c r="CB140" i="5"/>
  <c r="BZ276" i="5"/>
  <c r="CD242" i="5"/>
  <c r="CC242" i="5"/>
  <c r="CA274" i="5"/>
  <c r="BZ274" i="5"/>
  <c r="BM274" i="5"/>
  <c r="BI106" i="5"/>
  <c r="BY36" i="5"/>
  <c r="BH106" i="5"/>
  <c r="BL72" i="5"/>
  <c r="BN174" i="5"/>
  <c r="BH38" i="5"/>
  <c r="BV70" i="5"/>
  <c r="CB38" i="5"/>
  <c r="BG138" i="5"/>
  <c r="BU70" i="5"/>
  <c r="CD104" i="5"/>
  <c r="CC274" i="5"/>
  <c r="BY240" i="5"/>
  <c r="BX240" i="5"/>
  <c r="BM174" i="5"/>
  <c r="BU242" i="5"/>
  <c r="BO240" i="5"/>
  <c r="CB208" i="5"/>
  <c r="BL208" i="5"/>
  <c r="BY276" i="5"/>
  <c r="BK274" i="5"/>
  <c r="BT138" i="5"/>
  <c r="BZ106" i="5"/>
  <c r="BT206" i="5"/>
  <c r="BU174" i="5"/>
  <c r="BT174" i="5"/>
  <c r="BX174" i="5"/>
  <c r="CC70" i="5"/>
  <c r="BH174" i="5"/>
  <c r="BI104" i="5"/>
  <c r="BI240" i="5"/>
  <c r="BM70" i="5"/>
  <c r="BZ174" i="5"/>
  <c r="BM36" i="5"/>
  <c r="BJ38" i="5"/>
  <c r="BE140" i="5"/>
  <c r="BI138" i="5"/>
  <c r="BH70" i="5"/>
  <c r="BW276" i="5"/>
  <c r="BV276" i="5"/>
  <c r="BV72" i="5"/>
  <c r="CD276" i="5"/>
  <c r="BW206" i="5"/>
  <c r="CD208" i="5"/>
  <c r="BK172" i="5"/>
  <c r="BU240" i="5"/>
  <c r="BM208" i="5"/>
  <c r="CA174" i="5"/>
  <c r="BH206" i="5"/>
  <c r="CB242" i="5"/>
  <c r="BV208" i="5"/>
  <c r="CC172" i="5"/>
  <c r="BY38" i="5"/>
  <c r="BV174" i="5"/>
  <c r="BV106" i="5"/>
  <c r="BO276" i="5"/>
  <c r="CA106" i="5"/>
  <c r="BN274" i="5"/>
  <c r="BJ106" i="5"/>
  <c r="BI36" i="5"/>
  <c r="BK140" i="5"/>
  <c r="BE36" i="5"/>
  <c r="BX72" i="5"/>
  <c r="BG206" i="5"/>
  <c r="BU172" i="5"/>
  <c r="BF174" i="5"/>
  <c r="CA38" i="5"/>
  <c r="BF206" i="5"/>
  <c r="BU106" i="5"/>
  <c r="BV36" i="5"/>
  <c r="BY104" i="5"/>
  <c r="BY274" i="5"/>
  <c r="BE106" i="5"/>
  <c r="BZ72" i="5"/>
  <c r="BT242" i="5"/>
  <c r="BM140" i="5"/>
  <c r="CA242" i="5"/>
  <c r="CD172" i="5"/>
  <c r="BE174" i="5"/>
  <c r="BI140" i="5"/>
  <c r="BJ70" i="5"/>
  <c r="BH242" i="5"/>
  <c r="BG36" i="5"/>
  <c r="BG174" i="5"/>
  <c r="BX70" i="5"/>
  <c r="BV138" i="5"/>
  <c r="BL206" i="5"/>
  <c r="BJ274" i="5"/>
  <c r="BN172" i="5"/>
  <c r="CD240" i="5"/>
  <c r="BT274" i="5"/>
  <c r="BK276" i="5"/>
  <c r="CC276" i="5"/>
  <c r="BY140" i="5"/>
  <c r="BO104" i="5"/>
  <c r="CB36" i="5"/>
  <c r="BW140" i="5"/>
  <c r="BK138" i="5"/>
  <c r="BZ242" i="5"/>
  <c r="BV140" i="5"/>
  <c r="BL172" i="5"/>
  <c r="BN106" i="5"/>
  <c r="BO274" i="5"/>
  <c r="BG208" i="5"/>
  <c r="BX172" i="5"/>
  <c r="CB206" i="5"/>
  <c r="BN276" i="5"/>
  <c r="CB72" i="5"/>
  <c r="BN70" i="5"/>
  <c r="BN242" i="5"/>
  <c r="BW242" i="5"/>
  <c r="BG70" i="5"/>
  <c r="BV240" i="5"/>
  <c r="BZ206" i="5"/>
  <c r="BE70" i="5"/>
  <c r="BU104" i="5"/>
  <c r="CC38" i="5"/>
  <c r="BG104" i="5"/>
  <c r="BK208" i="5"/>
  <c r="CA70" i="5"/>
  <c r="BF140" i="5"/>
  <c r="BO206" i="5"/>
  <c r="BM72" i="5"/>
  <c r="BJ138" i="5"/>
  <c r="BX242" i="5"/>
  <c r="BI274" i="5"/>
  <c r="BZ240" i="5"/>
  <c r="BX104" i="5"/>
  <c r="BG72" i="5"/>
  <c r="BL276" i="5"/>
  <c r="CA138" i="5"/>
  <c r="BO106" i="5"/>
  <c r="BW106" i="5"/>
  <c r="CA276" i="5"/>
  <c r="BJ140" i="5"/>
  <c r="BF104" i="5"/>
  <c r="BE240" i="5"/>
  <c r="BJ174" i="5"/>
  <c r="CB104" i="5"/>
  <c r="BU72" i="5"/>
  <c r="BJ208" i="5"/>
  <c r="BK242" i="5"/>
  <c r="BO36" i="5"/>
  <c r="BH208" i="5"/>
  <c r="CD38" i="5"/>
  <c r="BL240" i="5"/>
  <c r="BM242" i="5"/>
  <c r="CA72" i="5"/>
  <c r="BG274" i="5"/>
  <c r="BM104" i="5"/>
  <c r="CD206" i="5"/>
  <c r="BK70" i="5"/>
  <c r="BM172" i="5"/>
  <c r="BZ36" i="5"/>
  <c r="CC206" i="5"/>
  <c r="BE206" i="5"/>
  <c r="CB174" i="5"/>
  <c r="BY172" i="5"/>
  <c r="BM276" i="5"/>
  <c r="CD138" i="5"/>
  <c r="CA36" i="5"/>
  <c r="BY106" i="5"/>
  <c r="CC104" i="5"/>
  <c r="BG240" i="5"/>
  <c r="BN138" i="5"/>
  <c r="BK106" i="5"/>
  <c r="BJ72" i="5"/>
  <c r="BF138" i="5"/>
  <c r="BO72" i="5"/>
  <c r="BX208" i="5"/>
  <c r="BZ172" i="5"/>
  <c r="BY138" i="5"/>
  <c r="BV104" i="5"/>
  <c r="BJ276" i="5"/>
  <c r="BZ104" i="5"/>
  <c r="CB70" i="5"/>
  <c r="BH172" i="5"/>
  <c r="BL106" i="5"/>
  <c r="BK104" i="5"/>
  <c r="BO38" i="5"/>
  <c r="BG38" i="5"/>
  <c r="BH276" i="5"/>
  <c r="BH274" i="5"/>
  <c r="BF38" i="5"/>
  <c r="CA208" i="5"/>
  <c r="BX38" i="5"/>
  <c r="CC106" i="5"/>
  <c r="BM138" i="5"/>
  <c r="BN140" i="5"/>
  <c r="BI172" i="5"/>
  <c r="BW36" i="5"/>
  <c r="BH240" i="5"/>
  <c r="BG172" i="5"/>
  <c r="BZ38" i="5"/>
  <c r="BV172" i="5"/>
  <c r="BJ36" i="5"/>
  <c r="BF106" i="5"/>
  <c r="CD72" i="5"/>
  <c r="CB274" i="5"/>
  <c r="CA172" i="5"/>
  <c r="CA206" i="5"/>
  <c r="BO140" i="5"/>
  <c r="BF72" i="5"/>
  <c r="BT140" i="5"/>
  <c r="BX36" i="5"/>
  <c r="BM106" i="5"/>
  <c r="BE172" i="5"/>
  <c r="BH104" i="5"/>
  <c r="BY174" i="5"/>
  <c r="BF70" i="5"/>
  <c r="BK38" i="5"/>
  <c r="BZ208" i="5"/>
  <c r="BL36" i="5"/>
  <c r="BY72" i="5"/>
  <c r="BU138" i="5"/>
  <c r="BF172" i="5"/>
  <c r="BH36" i="5"/>
  <c r="BG276" i="5"/>
  <c r="CD274" i="5"/>
  <c r="CC138" i="5"/>
  <c r="BW172" i="5"/>
  <c r="BW274" i="5"/>
  <c r="CA140" i="5"/>
  <c r="BH72" i="5"/>
  <c r="BE104" i="5"/>
  <c r="BJ104" i="5"/>
  <c r="BK36" i="5"/>
  <c r="BI242" i="5"/>
  <c r="BH138" i="5"/>
  <c r="CC140" i="5"/>
  <c r="BL70" i="5"/>
  <c r="CD36" i="5"/>
  <c r="CB138" i="5"/>
  <c r="CC72" i="5"/>
  <c r="CD174" i="5"/>
  <c r="BE242" i="5"/>
  <c r="BF208" i="5"/>
  <c r="BW38" i="5"/>
  <c r="BF36" i="5"/>
  <c r="CA104" i="5"/>
  <c r="BW208" i="5"/>
  <c r="BN72" i="5"/>
  <c r="BT104" i="5"/>
  <c r="BW240" i="5"/>
  <c r="BW104" i="5"/>
  <c r="BJ172" i="5"/>
  <c r="BO242" i="5"/>
  <c r="BF240" i="5"/>
  <c r="BZ138" i="5"/>
  <c r="BO174" i="5"/>
  <c r="CB106" i="5"/>
  <c r="CC174" i="5"/>
  <c r="BN104" i="5"/>
  <c r="BU208" i="5"/>
  <c r="BO138" i="5"/>
  <c r="BL274" i="5"/>
  <c r="BL38" i="5"/>
  <c r="BX206" i="5"/>
  <c r="CD70" i="5"/>
  <c r="CB172" i="5"/>
  <c r="BG140" i="5"/>
  <c r="BJ240" i="5"/>
  <c r="CD140" i="5"/>
  <c r="BF274" i="5"/>
  <c r="BU140" i="5"/>
  <c r="BI70" i="5"/>
  <c r="BL140" i="5"/>
  <c r="BM206" i="5"/>
  <c r="BM38" i="5"/>
  <c r="BE38" i="5"/>
  <c r="CC240" i="5"/>
  <c r="BG106" i="5"/>
  <c r="BX140" i="5"/>
  <c r="BU36" i="5"/>
  <c r="BE208" i="5"/>
  <c r="BF276" i="5"/>
  <c r="BI276" i="5"/>
  <c r="BU274" i="5"/>
  <c r="BI206" i="5"/>
  <c r="BV38" i="5"/>
  <c r="BI174" i="5"/>
  <c r="BJ242" i="5"/>
  <c r="BY242" i="5"/>
  <c r="BL174" i="5"/>
  <c r="BT36" i="5"/>
  <c r="BY208" i="5"/>
  <c r="BN206" i="5"/>
  <c r="BY206" i="5"/>
  <c r="BW70" i="5"/>
  <c r="BL138" i="5"/>
  <c r="BK206" i="5"/>
  <c r="BH140" i="5"/>
  <c r="BZ70" i="5"/>
  <c r="BK72" i="5"/>
  <c r="BT172" i="5"/>
  <c r="BX276" i="5"/>
  <c r="BM240" i="5"/>
  <c r="BT38" i="5"/>
  <c r="BE138" i="5"/>
  <c r="CC36" i="5"/>
  <c r="BI208" i="5"/>
  <c r="CC208" i="5"/>
  <c r="CB240" i="5"/>
  <c r="CA240" i="5"/>
  <c r="BO172" i="5"/>
  <c r="BU38" i="5"/>
  <c r="BT70" i="5"/>
  <c r="BG242" i="5"/>
  <c r="BK174" i="5"/>
  <c r="BU206" i="5"/>
  <c r="BT72" i="5"/>
  <c r="BV206" i="5"/>
  <c r="BX138" i="5"/>
  <c r="BK240" i="5"/>
  <c r="BN208" i="5"/>
  <c r="BE72" i="5"/>
  <c r="BW174" i="5"/>
  <c r="BL104" i="5"/>
  <c r="BY70" i="5"/>
  <c r="BI38" i="5"/>
  <c r="BO208" i="5"/>
  <c r="BT276" i="5"/>
  <c r="BO70" i="5"/>
  <c r="BN38" i="5"/>
  <c r="BI72" i="5"/>
  <c r="BL242" i="5"/>
  <c r="BE274" i="5"/>
  <c r="BX106" i="5"/>
  <c r="BV274" i="5"/>
  <c r="BT208" i="5"/>
  <c r="BW138" i="5"/>
  <c r="CD106" i="5"/>
  <c r="CD139" i="5"/>
  <c r="CA173" i="5"/>
  <c r="BZ277" i="5"/>
  <c r="BY275" i="5"/>
  <c r="BZ139" i="5"/>
  <c r="BV39" i="5"/>
  <c r="CD277" i="5"/>
  <c r="BI275" i="5"/>
  <c r="CC277" i="5"/>
  <c r="BH275" i="5"/>
  <c r="CC275" i="5"/>
  <c r="BX37" i="5"/>
  <c r="BG275" i="5"/>
  <c r="BY175" i="5"/>
  <c r="BH277" i="5"/>
  <c r="CA139" i="5"/>
  <c r="BJ105" i="5"/>
  <c r="BF207" i="5"/>
  <c r="BX71" i="5"/>
  <c r="BU141" i="5"/>
  <c r="BJ141" i="5"/>
  <c r="BV37" i="5"/>
  <c r="BI277" i="5"/>
  <c r="CA243" i="5"/>
  <c r="BE73" i="5"/>
  <c r="BY73" i="5"/>
  <c r="BE243" i="5"/>
  <c r="BI37" i="5"/>
  <c r="CD107" i="5"/>
  <c r="BX73" i="5"/>
  <c r="CD243" i="5"/>
  <c r="BJ207" i="5"/>
  <c r="BO241" i="5"/>
  <c r="BW209" i="5"/>
  <c r="BE175" i="5"/>
  <c r="BV275" i="5"/>
  <c r="BV209" i="5"/>
  <c r="BM175" i="5"/>
  <c r="CB175" i="5"/>
  <c r="BL243" i="5"/>
  <c r="BO39" i="5"/>
  <c r="BG39" i="5"/>
  <c r="BW277" i="5"/>
  <c r="BL207" i="5"/>
  <c r="BX207" i="5"/>
  <c r="BH207" i="5"/>
  <c r="BE207" i="5"/>
  <c r="BI71" i="5"/>
  <c r="BK175" i="5"/>
  <c r="BU275" i="5"/>
  <c r="BX173" i="5"/>
  <c r="BN141" i="5"/>
  <c r="BI175" i="5"/>
  <c r="BX209" i="5"/>
  <c r="BM73" i="5"/>
  <c r="BG37" i="5"/>
  <c r="CB209" i="5"/>
  <c r="CB241" i="5"/>
  <c r="CD73" i="5"/>
  <c r="BT173" i="5"/>
  <c r="BF139" i="5"/>
  <c r="CC173" i="5"/>
  <c r="BG71" i="5"/>
  <c r="BE107" i="5"/>
  <c r="BY209" i="5"/>
  <c r="BE173" i="5"/>
  <c r="BM209" i="5"/>
  <c r="CD175" i="5"/>
  <c r="BN243" i="5"/>
  <c r="CB207" i="5"/>
  <c r="BF107" i="5"/>
  <c r="BO105" i="5"/>
  <c r="BF73" i="5"/>
  <c r="CA71" i="5"/>
  <c r="BY277" i="5"/>
  <c r="BO173" i="5"/>
  <c r="BW139" i="5"/>
  <c r="BX105" i="5"/>
  <c r="BG173" i="5"/>
  <c r="BT37" i="5"/>
  <c r="BW141" i="5"/>
  <c r="BU37" i="5"/>
  <c r="BY207" i="5"/>
  <c r="BT107" i="5"/>
  <c r="CD105" i="5"/>
  <c r="CD37" i="5"/>
  <c r="CC37" i="5"/>
  <c r="BV73" i="5"/>
  <c r="BY241" i="5"/>
  <c r="BL73" i="5"/>
  <c r="BM241" i="5"/>
  <c r="BI73" i="5"/>
  <c r="BO73" i="5"/>
  <c r="BH71" i="5"/>
  <c r="BL105" i="5"/>
  <c r="BF241" i="5"/>
  <c r="BT141" i="5"/>
  <c r="BN207" i="5"/>
  <c r="BZ173" i="5"/>
  <c r="BF71" i="5"/>
  <c r="BE71" i="5"/>
  <c r="BY173" i="5"/>
  <c r="BF277" i="5"/>
  <c r="CD71" i="5"/>
  <c r="BE139" i="5"/>
  <c r="CB73" i="5"/>
  <c r="BJ241" i="5"/>
  <c r="BE105" i="5"/>
  <c r="BO107" i="5"/>
  <c r="BN275" i="5"/>
  <c r="BT275" i="5"/>
  <c r="BV107" i="5"/>
  <c r="CC139" i="5"/>
  <c r="BZ275" i="5"/>
  <c r="BU243" i="5"/>
  <c r="BZ105" i="5"/>
  <c r="BO277" i="5"/>
  <c r="CC243" i="5"/>
  <c r="BH243" i="5"/>
  <c r="CD275" i="5"/>
  <c r="BG243" i="5"/>
  <c r="CD209" i="5"/>
  <c r="BJ277" i="5"/>
  <c r="BI241" i="5"/>
  <c r="CA107" i="5"/>
  <c r="BL275" i="5"/>
  <c r="CC71" i="5"/>
  <c r="BK73" i="5"/>
  <c r="BG175" i="5"/>
  <c r="CD39" i="5"/>
  <c r="BM275" i="5"/>
  <c r="BJ139" i="5"/>
  <c r="BK277" i="5"/>
  <c r="BO243" i="5"/>
  <c r="CA141" i="5"/>
  <c r="BH39" i="5"/>
  <c r="BO275" i="5"/>
  <c r="BJ107" i="5"/>
  <c r="BM39" i="5"/>
  <c r="BG105" i="5"/>
  <c r="CD241" i="5"/>
  <c r="BW173" i="5"/>
  <c r="BO175" i="5"/>
  <c r="BJ243" i="5"/>
  <c r="BI207" i="5"/>
  <c r="BH173" i="5"/>
  <c r="BU71" i="5"/>
  <c r="BE241" i="5"/>
  <c r="BL175" i="5"/>
  <c r="BW175" i="5"/>
  <c r="BI105" i="5"/>
  <c r="BJ175" i="5"/>
  <c r="BI173" i="5"/>
  <c r="BZ243" i="5"/>
  <c r="BX275" i="5"/>
  <c r="CB141" i="5"/>
  <c r="BZ241" i="5"/>
  <c r="BX139" i="5"/>
  <c r="BH139" i="5"/>
  <c r="BE37" i="5"/>
  <c r="BX241" i="5"/>
  <c r="BT243" i="5"/>
  <c r="BO141" i="5"/>
  <c r="CA175" i="5"/>
  <c r="CB71" i="5"/>
  <c r="BN73" i="5"/>
  <c r="BG141" i="5"/>
  <c r="BL277" i="5"/>
  <c r="CD141" i="5"/>
  <c r="CA105" i="5"/>
  <c r="CB107" i="5"/>
  <c r="BW275" i="5"/>
  <c r="BF243" i="5"/>
  <c r="BI107" i="5"/>
  <c r="BW241" i="5"/>
  <c r="BT139" i="5"/>
  <c r="BN105" i="5"/>
  <c r="BV105" i="5"/>
  <c r="BH175" i="5"/>
  <c r="BK141" i="5"/>
  <c r="BI209" i="5"/>
  <c r="BZ39" i="5"/>
  <c r="CA209" i="5"/>
  <c r="CB139" i="5"/>
  <c r="BZ107" i="5"/>
  <c r="BU39" i="5"/>
  <c r="BT39" i="5"/>
  <c r="BY139" i="5"/>
  <c r="BT277" i="5"/>
  <c r="BK105" i="5"/>
  <c r="BK243" i="5"/>
  <c r="BH105" i="5"/>
  <c r="BI139" i="5"/>
  <c r="BK107" i="5"/>
  <c r="CB277" i="5"/>
  <c r="BM37" i="5"/>
  <c r="CB173" i="5"/>
  <c r="BL241" i="5"/>
  <c r="BT175" i="5"/>
  <c r="BH73" i="5"/>
  <c r="BG73" i="5"/>
  <c r="BZ175" i="5"/>
  <c r="CB39" i="5"/>
  <c r="BX243" i="5"/>
  <c r="BM141" i="5"/>
  <c r="BY105" i="5"/>
  <c r="CA37" i="5"/>
  <c r="BM107" i="5"/>
  <c r="BL209" i="5"/>
  <c r="BU73" i="5"/>
  <c r="BJ39" i="5"/>
  <c r="CC175" i="5"/>
  <c r="CB105" i="5"/>
  <c r="BW71" i="5"/>
  <c r="BN277" i="5"/>
  <c r="BM277" i="5"/>
  <c r="BY71" i="5"/>
  <c r="BW207" i="5"/>
  <c r="BW243" i="5"/>
  <c r="BE209" i="5"/>
  <c r="BM71" i="5"/>
  <c r="BK71" i="5"/>
  <c r="CA277" i="5"/>
  <c r="BX141" i="5"/>
  <c r="BJ37" i="5"/>
  <c r="BT105" i="5"/>
  <c r="BU107" i="5"/>
  <c r="BV243" i="5"/>
  <c r="CC241" i="5"/>
  <c r="BZ71" i="5"/>
  <c r="BK275" i="5"/>
  <c r="BU207" i="5"/>
  <c r="BO209" i="5"/>
  <c r="CB243" i="5"/>
  <c r="BN209" i="5"/>
  <c r="CA207" i="5"/>
  <c r="BV277" i="5"/>
  <c r="BK209" i="5"/>
  <c r="BU105" i="5"/>
  <c r="BM243" i="5"/>
  <c r="BG277" i="5"/>
  <c r="BO71" i="5"/>
  <c r="BN173" i="5"/>
  <c r="CB37" i="5"/>
  <c r="BK139" i="5"/>
  <c r="BL71" i="5"/>
  <c r="BG241" i="5"/>
  <c r="BH209" i="5"/>
  <c r="BW39" i="5"/>
  <c r="BF37" i="5"/>
  <c r="BJ209" i="5"/>
  <c r="BF39" i="5"/>
  <c r="BU241" i="5"/>
  <c r="BI39" i="5"/>
  <c r="BX277" i="5"/>
  <c r="BW73" i="5"/>
  <c r="BU209" i="5"/>
  <c r="BI243" i="5"/>
  <c r="BK207" i="5"/>
  <c r="BT207" i="5"/>
  <c r="CB275" i="5"/>
  <c r="CA241" i="5"/>
  <c r="BV241" i="5"/>
  <c r="BF275" i="5"/>
  <c r="CA275" i="5"/>
  <c r="BL141" i="5"/>
  <c r="BH107" i="5"/>
  <c r="BM207" i="5"/>
  <c r="BF173" i="5"/>
  <c r="BN107" i="5"/>
  <c r="BO37" i="5"/>
  <c r="BL39" i="5"/>
  <c r="BV71" i="5"/>
  <c r="CC207" i="5"/>
  <c r="BV207" i="5"/>
  <c r="CC141" i="5"/>
  <c r="BV173" i="5"/>
  <c r="CC209" i="5"/>
  <c r="BU277" i="5"/>
  <c r="BG209" i="5"/>
  <c r="BZ209" i="5"/>
  <c r="BK241" i="5"/>
  <c r="BU139" i="5"/>
  <c r="BH141" i="5"/>
  <c r="BL107" i="5"/>
  <c r="BF141" i="5"/>
  <c r="BO139" i="5"/>
  <c r="BT241" i="5"/>
  <c r="BY39" i="5"/>
  <c r="CD207" i="5"/>
  <c r="BU175" i="5"/>
  <c r="BY107" i="5"/>
  <c r="BK173" i="5"/>
  <c r="BJ173" i="5"/>
  <c r="BU173" i="5"/>
  <c r="BW107" i="5"/>
  <c r="BN241" i="5"/>
  <c r="BJ73" i="5"/>
  <c r="BN37" i="5"/>
  <c r="BY37" i="5"/>
  <c r="BG139" i="5"/>
  <c r="BE141" i="5"/>
  <c r="BK39" i="5"/>
  <c r="BH37" i="5"/>
  <c r="BW37" i="5"/>
  <c r="BV175" i="5"/>
  <c r="BN175" i="5"/>
  <c r="CC105" i="5"/>
  <c r="BX107" i="5"/>
  <c r="BX175" i="5"/>
  <c r="CC107" i="5"/>
  <c r="BT73" i="5"/>
  <c r="BF209" i="5"/>
  <c r="BN71" i="5"/>
  <c r="BF175" i="5"/>
  <c r="BH241" i="5"/>
  <c r="CC39" i="5"/>
  <c r="CA39" i="5"/>
  <c r="BM105" i="5"/>
  <c r="BF105" i="5"/>
  <c r="BY243" i="5"/>
  <c r="CD173" i="5"/>
  <c r="BL173" i="5"/>
  <c r="BM139" i="5"/>
  <c r="BL139" i="5"/>
  <c r="BW105" i="5"/>
  <c r="BX39" i="5"/>
  <c r="BG207" i="5"/>
  <c r="BE277" i="5"/>
  <c r="BM173" i="5"/>
  <c r="BO207" i="5"/>
  <c r="BJ71" i="5"/>
  <c r="BY141" i="5"/>
  <c r="BL37" i="5"/>
  <c r="BK37" i="5"/>
  <c r="BZ207" i="5"/>
  <c r="BJ275" i="5"/>
  <c r="BV141" i="5"/>
  <c r="BT209" i="5"/>
  <c r="BN139" i="5"/>
  <c r="BT71" i="5"/>
  <c r="CC73" i="5"/>
  <c r="BZ141" i="5"/>
  <c r="BZ73" i="5"/>
  <c r="BZ37" i="5"/>
  <c r="BG107" i="5"/>
  <c r="BE275" i="5"/>
  <c r="BV139" i="5"/>
  <c r="BI141" i="5"/>
  <c r="CA73" i="5"/>
  <c r="BN39" i="5"/>
  <c r="BE39" i="5"/>
  <c r="CE166" i="5"/>
  <c r="BP22" i="5"/>
  <c r="BP6" i="5"/>
  <c r="BP16" i="5"/>
  <c r="BQ16" i="5" s="1"/>
  <c r="BC244" i="5"/>
  <c r="BC54" i="5" s="1"/>
  <c r="K29" i="4"/>
  <c r="J29" i="4"/>
  <c r="I29" i="4"/>
  <c r="M29" i="4" s="1"/>
  <c r="H29" i="4"/>
  <c r="L29" i="4" s="1"/>
  <c r="K37" i="4"/>
  <c r="J37" i="4"/>
  <c r="I37" i="4"/>
  <c r="M37" i="4" s="1"/>
  <c r="H37" i="4"/>
  <c r="L37" i="4" s="1"/>
  <c r="K45" i="4"/>
  <c r="J45" i="4"/>
  <c r="I45" i="4"/>
  <c r="M45" i="4" s="1"/>
  <c r="H45" i="4"/>
  <c r="L45" i="4" s="1"/>
  <c r="K53" i="4"/>
  <c r="J53" i="4"/>
  <c r="I53" i="4"/>
  <c r="M53" i="4" s="1"/>
  <c r="H53" i="4"/>
  <c r="L53" i="4" s="1"/>
  <c r="K22" i="4"/>
  <c r="J22" i="4"/>
  <c r="I22" i="4"/>
  <c r="M22" i="4" s="1"/>
  <c r="H22" i="4"/>
  <c r="L22" i="4" s="1"/>
  <c r="K30" i="4"/>
  <c r="J30" i="4"/>
  <c r="I30" i="4"/>
  <c r="M30" i="4" s="1"/>
  <c r="H30" i="4"/>
  <c r="L30" i="4" s="1"/>
  <c r="K38" i="4"/>
  <c r="J38" i="4"/>
  <c r="I38" i="4"/>
  <c r="M38" i="4" s="1"/>
  <c r="H38" i="4"/>
  <c r="L38" i="4" s="1"/>
  <c r="K46" i="4"/>
  <c r="J46" i="4"/>
  <c r="I46" i="4"/>
  <c r="M46" i="4" s="1"/>
  <c r="H46" i="4"/>
  <c r="L46" i="4" s="1"/>
  <c r="K54" i="4"/>
  <c r="J54" i="4"/>
  <c r="I54" i="4"/>
  <c r="M54" i="4" s="1"/>
  <c r="H54" i="4"/>
  <c r="L54" i="4" s="1"/>
  <c r="K31" i="4"/>
  <c r="J31" i="4"/>
  <c r="I31" i="4"/>
  <c r="M31" i="4" s="1"/>
  <c r="H31" i="4"/>
  <c r="L31" i="4" s="1"/>
  <c r="K39" i="4"/>
  <c r="J39" i="4"/>
  <c r="I39" i="4"/>
  <c r="M39" i="4" s="1"/>
  <c r="H39" i="4"/>
  <c r="L39" i="4" s="1"/>
  <c r="K47" i="4"/>
  <c r="J47" i="4"/>
  <c r="I47" i="4"/>
  <c r="M47" i="4" s="1"/>
  <c r="H47" i="4"/>
  <c r="L47" i="4" s="1"/>
  <c r="K55" i="4"/>
  <c r="J55" i="4"/>
  <c r="I55" i="4"/>
  <c r="M55" i="4" s="1"/>
  <c r="H55" i="4"/>
  <c r="L55" i="4" s="1"/>
  <c r="K16" i="4"/>
  <c r="J16" i="4"/>
  <c r="I16" i="4"/>
  <c r="M16" i="4" s="1"/>
  <c r="H16" i="4"/>
  <c r="L16" i="4" s="1"/>
  <c r="K32" i="4"/>
  <c r="J32" i="4"/>
  <c r="I32" i="4"/>
  <c r="M32" i="4" s="1"/>
  <c r="H32" i="4"/>
  <c r="L32" i="4" s="1"/>
  <c r="K40" i="4"/>
  <c r="J40" i="4"/>
  <c r="I40" i="4"/>
  <c r="M40" i="4" s="1"/>
  <c r="H40" i="4"/>
  <c r="L40" i="4" s="1"/>
  <c r="K48" i="4"/>
  <c r="J48" i="4"/>
  <c r="I48" i="4"/>
  <c r="M48" i="4" s="1"/>
  <c r="H48" i="4"/>
  <c r="L48" i="4" s="1"/>
  <c r="K56" i="4"/>
  <c r="J56" i="4"/>
  <c r="I56" i="4"/>
  <c r="M56" i="4" s="1"/>
  <c r="H56" i="4"/>
  <c r="L56" i="4" s="1"/>
  <c r="K17" i="4"/>
  <c r="J17" i="4"/>
  <c r="I17" i="4"/>
  <c r="M17" i="4" s="1"/>
  <c r="H17" i="4"/>
  <c r="L17" i="4" s="1"/>
  <c r="K25" i="4"/>
  <c r="J25" i="4"/>
  <c r="I25" i="4"/>
  <c r="M25" i="4" s="1"/>
  <c r="H25" i="4"/>
  <c r="L25" i="4" s="1"/>
  <c r="K33" i="4"/>
  <c r="J33" i="4"/>
  <c r="I33" i="4"/>
  <c r="M33" i="4" s="1"/>
  <c r="H33" i="4"/>
  <c r="L33" i="4" s="1"/>
  <c r="K41" i="4"/>
  <c r="J41" i="4"/>
  <c r="I41" i="4"/>
  <c r="M41" i="4" s="1"/>
  <c r="H41" i="4"/>
  <c r="L41" i="4" s="1"/>
  <c r="K49" i="4"/>
  <c r="J49" i="4"/>
  <c r="I49" i="4"/>
  <c r="M49" i="4" s="1"/>
  <c r="H49" i="4"/>
  <c r="L49" i="4" s="1"/>
  <c r="K57" i="4"/>
  <c r="J57" i="4"/>
  <c r="I57" i="4"/>
  <c r="M57" i="4" s="1"/>
  <c r="H57" i="4"/>
  <c r="L57" i="4" s="1"/>
  <c r="K23" i="4"/>
  <c r="J23" i="4"/>
  <c r="I23" i="4"/>
  <c r="M23" i="4" s="1"/>
  <c r="H23" i="4"/>
  <c r="L23" i="4" s="1"/>
  <c r="K18" i="4"/>
  <c r="J18" i="4"/>
  <c r="I18" i="4"/>
  <c r="M18" i="4" s="1"/>
  <c r="H18" i="4"/>
  <c r="L18" i="4" s="1"/>
  <c r="K26" i="4"/>
  <c r="J26" i="4"/>
  <c r="I26" i="4"/>
  <c r="M26" i="4" s="1"/>
  <c r="H26" i="4"/>
  <c r="L26" i="4" s="1"/>
  <c r="K34" i="4"/>
  <c r="J34" i="4"/>
  <c r="I34" i="4"/>
  <c r="M34" i="4" s="1"/>
  <c r="H34" i="4"/>
  <c r="L34" i="4" s="1"/>
  <c r="K42" i="4"/>
  <c r="J42" i="4"/>
  <c r="I42" i="4"/>
  <c r="M42" i="4" s="1"/>
  <c r="H42" i="4"/>
  <c r="L42" i="4" s="1"/>
  <c r="K50" i="4"/>
  <c r="J50" i="4"/>
  <c r="I50" i="4"/>
  <c r="M50" i="4" s="1"/>
  <c r="H50" i="4"/>
  <c r="L50" i="4" s="1"/>
  <c r="K58" i="4"/>
  <c r="J58" i="4"/>
  <c r="I58" i="4"/>
  <c r="M58" i="4" s="1"/>
  <c r="H58" i="4"/>
  <c r="L58" i="4" s="1"/>
  <c r="K21" i="4"/>
  <c r="J21" i="4"/>
  <c r="I21" i="4"/>
  <c r="M21" i="4" s="1"/>
  <c r="H21" i="4"/>
  <c r="L21" i="4" s="1"/>
  <c r="K24" i="4"/>
  <c r="J24" i="4"/>
  <c r="I24" i="4"/>
  <c r="M24" i="4" s="1"/>
  <c r="H24" i="4"/>
  <c r="L24" i="4" s="1"/>
  <c r="K19" i="4"/>
  <c r="J19" i="4"/>
  <c r="I19" i="4"/>
  <c r="M19" i="4" s="1"/>
  <c r="H19" i="4"/>
  <c r="L19" i="4" s="1"/>
  <c r="K27" i="4"/>
  <c r="J27" i="4"/>
  <c r="I27" i="4"/>
  <c r="M27" i="4" s="1"/>
  <c r="H27" i="4"/>
  <c r="L27" i="4" s="1"/>
  <c r="K35" i="4"/>
  <c r="J35" i="4"/>
  <c r="I35" i="4"/>
  <c r="M35" i="4" s="1"/>
  <c r="H35" i="4"/>
  <c r="L35" i="4" s="1"/>
  <c r="K43" i="4"/>
  <c r="J43" i="4"/>
  <c r="I43" i="4"/>
  <c r="M43" i="4" s="1"/>
  <c r="H43" i="4"/>
  <c r="L43" i="4" s="1"/>
  <c r="K51" i="4"/>
  <c r="J51" i="4"/>
  <c r="I51" i="4"/>
  <c r="M51" i="4" s="1"/>
  <c r="H51" i="4"/>
  <c r="L51" i="4" s="1"/>
  <c r="K59" i="4"/>
  <c r="J59" i="4"/>
  <c r="I59" i="4"/>
  <c r="M59" i="4" s="1"/>
  <c r="H59" i="4"/>
  <c r="L59" i="4" s="1"/>
  <c r="K20" i="4"/>
  <c r="J20" i="4"/>
  <c r="I20" i="4"/>
  <c r="M20" i="4" s="1"/>
  <c r="H20" i="4"/>
  <c r="L20" i="4" s="1"/>
  <c r="K28" i="4"/>
  <c r="J28" i="4"/>
  <c r="I28" i="4"/>
  <c r="M28" i="4" s="1"/>
  <c r="H28" i="4"/>
  <c r="L28" i="4" s="1"/>
  <c r="K36" i="4"/>
  <c r="J36" i="4"/>
  <c r="I36" i="4"/>
  <c r="M36" i="4" s="1"/>
  <c r="H36" i="4"/>
  <c r="L36" i="4" s="1"/>
  <c r="K44" i="4"/>
  <c r="J44" i="4"/>
  <c r="I44" i="4"/>
  <c r="M44" i="4" s="1"/>
  <c r="H44" i="4"/>
  <c r="L44" i="4" s="1"/>
  <c r="K52" i="4"/>
  <c r="J52" i="4"/>
  <c r="I52" i="4"/>
  <c r="M52" i="4" s="1"/>
  <c r="H52" i="4"/>
  <c r="L52" i="4" s="1"/>
  <c r="K60" i="4"/>
  <c r="J60" i="4"/>
  <c r="I60" i="4"/>
  <c r="M60" i="4" s="1"/>
  <c r="H60" i="4"/>
  <c r="L60" i="4" s="1"/>
  <c r="BC67" i="5"/>
  <c r="BC111" i="5"/>
  <c r="BC122" i="5"/>
  <c r="BC94" i="5"/>
  <c r="BC7" i="5"/>
  <c r="BC26" i="5"/>
  <c r="BC112" i="5"/>
  <c r="BC123" i="5"/>
  <c r="BC157" i="5"/>
  <c r="BC14" i="5"/>
  <c r="BC116" i="5"/>
  <c r="BC63" i="5"/>
  <c r="BC77" i="5"/>
  <c r="BC32" i="5"/>
  <c r="BC43" i="5"/>
  <c r="BC85" i="5"/>
  <c r="BC48" i="5"/>
  <c r="BC114" i="5"/>
  <c r="BC41" i="5"/>
  <c r="BC31" i="5"/>
  <c r="BC42" i="5"/>
  <c r="BC45" i="5"/>
  <c r="BC78" i="5"/>
  <c r="BC33" i="5"/>
  <c r="BC44" i="5"/>
  <c r="BC159" i="5"/>
  <c r="BC172" i="5"/>
  <c r="BC127" i="5"/>
  <c r="BC96" i="5"/>
  <c r="BC107" i="5"/>
  <c r="BC110" i="5"/>
  <c r="BC62" i="5"/>
  <c r="BC117" i="5"/>
  <c r="BC13" i="5"/>
  <c r="BC73" i="5"/>
  <c r="BC84" i="5"/>
  <c r="BC106" i="5"/>
  <c r="BC139" i="5"/>
  <c r="BC142" i="5"/>
  <c r="BC97" i="5"/>
  <c r="BC108" i="5"/>
  <c r="BC55" i="5"/>
  <c r="BC66" i="5"/>
  <c r="BC69" i="5"/>
  <c r="BC24" i="5"/>
  <c r="BC38" i="5"/>
  <c r="BC15" i="5"/>
  <c r="BC140" i="5"/>
  <c r="BC59" i="5"/>
  <c r="BC103" i="5"/>
  <c r="BC72" i="5"/>
  <c r="BC86" i="5"/>
  <c r="BC52" i="5"/>
  <c r="BC10" i="5"/>
  <c r="BC29" i="5"/>
  <c r="BC161" i="5"/>
  <c r="BC173" i="5"/>
  <c r="BC6" i="5"/>
  <c r="BC25" i="5"/>
  <c r="BC36" i="5"/>
  <c r="BC167" i="5"/>
  <c r="BC163" i="5"/>
  <c r="BC176" i="5"/>
  <c r="BC130" i="5"/>
  <c r="BC99" i="5"/>
  <c r="BC102" i="5"/>
  <c r="BC57" i="5"/>
  <c r="BC68" i="5"/>
  <c r="BC79" i="5"/>
  <c r="BC143" i="5"/>
  <c r="BC171" i="5"/>
  <c r="BC65" i="5"/>
  <c r="BC90" i="5"/>
  <c r="BC40" i="5"/>
  <c r="BC51" i="5"/>
  <c r="BC104" i="5"/>
  <c r="BC115" i="5"/>
  <c r="BC12" i="5"/>
  <c r="BC93" i="5"/>
  <c r="BC158" i="5"/>
  <c r="J31" i="1"/>
  <c r="J32" i="1" s="1"/>
  <c r="J34" i="1" s="1"/>
  <c r="Q31" i="1"/>
  <c r="Q32" i="1" s="1"/>
  <c r="Q34" i="1" s="1"/>
  <c r="CF168" i="6" l="1"/>
  <c r="CG554" i="6"/>
  <c r="BP58" i="5"/>
  <c r="CE58" i="5"/>
  <c r="BP172" i="5"/>
  <c r="BP239" i="6"/>
  <c r="BP92" i="5"/>
  <c r="BQ22" i="5"/>
  <c r="BQ258" i="6"/>
  <c r="CF24" i="6"/>
  <c r="CF311" i="6"/>
  <c r="CF312" i="6"/>
  <c r="CF382" i="6"/>
  <c r="CG382" i="6" s="1"/>
  <c r="CF196" i="6"/>
  <c r="CF266" i="6"/>
  <c r="CE168" i="5"/>
  <c r="BQ330" i="6"/>
  <c r="CG446" i="6"/>
  <c r="BP526" i="6"/>
  <c r="BP94" i="6"/>
  <c r="BP168" i="6"/>
  <c r="CF124" i="6"/>
  <c r="CF411" i="6"/>
  <c r="BQ230" i="6"/>
  <c r="CF6" i="5"/>
  <c r="CG154" i="6"/>
  <c r="BQ518" i="6"/>
  <c r="BP206" i="5"/>
  <c r="CF22" i="5"/>
  <c r="CF239" i="6"/>
  <c r="BP454" i="6"/>
  <c r="BQ454" i="6" s="1"/>
  <c r="BP312" i="6"/>
  <c r="CF339" i="6"/>
  <c r="BP482" i="6"/>
  <c r="CF484" i="6"/>
  <c r="BP138" i="5"/>
  <c r="BP95" i="6"/>
  <c r="BP25" i="6"/>
  <c r="BP455" i="6"/>
  <c r="CF313" i="6"/>
  <c r="CF482" i="6"/>
  <c r="BP339" i="6"/>
  <c r="CF50" i="6"/>
  <c r="CE194" i="5"/>
  <c r="CE276" i="5"/>
  <c r="CG302" i="6"/>
  <c r="BP97" i="6"/>
  <c r="CF455" i="6"/>
  <c r="CG454" i="6" s="1"/>
  <c r="CF267" i="6"/>
  <c r="CE202" i="5"/>
  <c r="BP32" i="5"/>
  <c r="CG402" i="6"/>
  <c r="BQ546" i="6"/>
  <c r="BQ402" i="6"/>
  <c r="BQ378" i="6"/>
  <c r="BC148" i="5"/>
  <c r="BC9" i="5"/>
  <c r="BC120" i="5"/>
  <c r="CE36" i="5"/>
  <c r="BP104" i="5"/>
  <c r="BQ86" i="6"/>
  <c r="BQ82" i="6"/>
  <c r="CF529" i="6"/>
  <c r="BP311" i="6"/>
  <c r="CF384" i="6"/>
  <c r="BP22" i="6"/>
  <c r="CF341" i="6"/>
  <c r="CF53" i="6"/>
  <c r="BP557" i="6"/>
  <c r="BP340" i="6"/>
  <c r="CF412" i="6"/>
  <c r="BP483" i="6"/>
  <c r="CF125" i="6"/>
  <c r="CG162" i="6"/>
  <c r="CE100" i="5"/>
  <c r="BP262" i="5"/>
  <c r="BP126" i="5"/>
  <c r="CE24" i="5"/>
  <c r="CE126" i="5"/>
  <c r="CF268" i="6"/>
  <c r="BP555" i="6"/>
  <c r="CF28" i="5"/>
  <c r="CG18" i="6"/>
  <c r="CH18" i="6" s="1"/>
  <c r="CE104" i="5"/>
  <c r="BP241" i="6"/>
  <c r="BP96" i="6"/>
  <c r="CF22" i="6"/>
  <c r="BQ302" i="6"/>
  <c r="BP36" i="5"/>
  <c r="CE174" i="5"/>
  <c r="BP384" i="6"/>
  <c r="CF97" i="6"/>
  <c r="BP484" i="6"/>
  <c r="CF557" i="6"/>
  <c r="BQ474" i="6"/>
  <c r="BP106" i="5"/>
  <c r="CE240" i="5"/>
  <c r="CG158" i="6"/>
  <c r="BP528" i="6"/>
  <c r="CF238" i="6"/>
  <c r="BP50" i="6"/>
  <c r="CF485" i="6"/>
  <c r="CF338" i="6"/>
  <c r="CE140" i="5"/>
  <c r="BP140" i="5"/>
  <c r="BP412" i="6"/>
  <c r="BQ410" i="6" s="1"/>
  <c r="BQ30" i="5"/>
  <c r="CF30" i="5"/>
  <c r="BQ42" i="6"/>
  <c r="CE72" i="5"/>
  <c r="BP208" i="5"/>
  <c r="CF96" i="6"/>
  <c r="CF194" i="6"/>
  <c r="CG114" i="6"/>
  <c r="BP160" i="5"/>
  <c r="CE92" i="5"/>
  <c r="BQ114" i="6"/>
  <c r="CE38" i="5"/>
  <c r="CE138" i="5"/>
  <c r="CG514" i="6"/>
  <c r="CG226" i="6"/>
  <c r="CF457" i="6"/>
  <c r="BP385" i="6"/>
  <c r="CF483" i="6"/>
  <c r="CF40" i="5"/>
  <c r="CE270" i="5"/>
  <c r="BP100" i="5"/>
  <c r="BP134" i="5"/>
  <c r="BP194" i="5"/>
  <c r="BC155" i="5"/>
  <c r="BC88" i="5"/>
  <c r="BC174" i="5"/>
  <c r="BC128" i="5"/>
  <c r="BC141" i="5"/>
  <c r="BC147" i="5"/>
  <c r="BC175" i="5"/>
  <c r="BC133" i="5"/>
  <c r="BC137" i="5"/>
  <c r="BC162" i="5"/>
  <c r="BC109" i="5"/>
  <c r="BC138" i="5"/>
  <c r="BC149" i="5"/>
  <c r="BC136" i="5"/>
  <c r="BC169" i="5"/>
  <c r="BP242" i="5"/>
  <c r="CG86" i="6"/>
  <c r="CG474" i="6"/>
  <c r="BP24" i="6"/>
  <c r="BP527" i="6"/>
  <c r="BP240" i="6"/>
  <c r="CF385" i="6"/>
  <c r="BP382" i="6"/>
  <c r="BP411" i="6"/>
  <c r="BP123" i="6"/>
  <c r="BP554" i="6"/>
  <c r="CF52" i="6"/>
  <c r="CF197" i="6"/>
  <c r="CG518" i="6"/>
  <c r="BP24" i="5"/>
  <c r="CE262" i="5"/>
  <c r="BQ306" i="6"/>
  <c r="BR18" i="6" s="1"/>
  <c r="BR6" i="6"/>
  <c r="BP72" i="5"/>
  <c r="BP457" i="6"/>
  <c r="BP266" i="6"/>
  <c r="CG10" i="6"/>
  <c r="CF240" i="6"/>
  <c r="CF169" i="6"/>
  <c r="CF122" i="6"/>
  <c r="CF10" i="5"/>
  <c r="CF94" i="6"/>
  <c r="CG94" i="6" s="1"/>
  <c r="CF410" i="6"/>
  <c r="BP236" i="5"/>
  <c r="BP196" i="6"/>
  <c r="CE70" i="5"/>
  <c r="CE172" i="5"/>
  <c r="BP70" i="5"/>
  <c r="CE274" i="5"/>
  <c r="BP174" i="5"/>
  <c r="BQ14" i="6"/>
  <c r="CF95" i="6"/>
  <c r="BP166" i="6"/>
  <c r="BQ166" i="6" s="1"/>
  <c r="BP529" i="6"/>
  <c r="BP310" i="6"/>
  <c r="CF167" i="6"/>
  <c r="CF527" i="6"/>
  <c r="BP195" i="6"/>
  <c r="BP341" i="6"/>
  <c r="BQ158" i="6"/>
  <c r="CE134" i="5"/>
  <c r="BP202" i="5"/>
  <c r="BP66" i="5"/>
  <c r="CE160" i="5"/>
  <c r="BQ6" i="5"/>
  <c r="BP274" i="5"/>
  <c r="CE242" i="5"/>
  <c r="BP194" i="6"/>
  <c r="BQ194" i="6" s="1"/>
  <c r="CF166" i="6"/>
  <c r="CF310" i="6"/>
  <c r="BP122" i="6"/>
  <c r="BQ122" i="6" s="1"/>
  <c r="CG330" i="6"/>
  <c r="CF195" i="6"/>
  <c r="CG298" i="6"/>
  <c r="CE66" i="5"/>
  <c r="BQ28" i="5"/>
  <c r="CE228" i="5"/>
  <c r="CG42" i="6"/>
  <c r="BP313" i="6"/>
  <c r="CE562" i="6"/>
  <c r="BZ202" i="6"/>
  <c r="BU274" i="6"/>
  <c r="CF274" i="6" s="1"/>
  <c r="BZ130" i="6"/>
  <c r="CA418" i="6"/>
  <c r="CD130" i="6"/>
  <c r="BX130" i="6"/>
  <c r="BL418" i="6"/>
  <c r="BH202" i="6"/>
  <c r="BE418" i="6"/>
  <c r="BM418" i="6"/>
  <c r="BN418" i="6"/>
  <c r="BL58" i="6"/>
  <c r="BN58" i="6"/>
  <c r="BF58" i="6"/>
  <c r="BV564" i="6"/>
  <c r="CC492" i="6"/>
  <c r="CD276" i="6"/>
  <c r="CC564" i="6"/>
  <c r="BZ564" i="6"/>
  <c r="CE204" i="6"/>
  <c r="BE564" i="6"/>
  <c r="BX132" i="6"/>
  <c r="BJ276" i="6"/>
  <c r="BH348" i="6"/>
  <c r="BO276" i="6"/>
  <c r="BN492" i="6"/>
  <c r="CE492" i="6"/>
  <c r="BO492" i="6"/>
  <c r="BK492" i="6"/>
  <c r="BU563" i="6"/>
  <c r="CA275" i="6"/>
  <c r="BY203" i="6"/>
  <c r="CE275" i="6"/>
  <c r="BZ131" i="6"/>
  <c r="BU131" i="6"/>
  <c r="CD59" i="6"/>
  <c r="CD347" i="6"/>
  <c r="BI59" i="6"/>
  <c r="BF419" i="6"/>
  <c r="BL491" i="6"/>
  <c r="BG491" i="6"/>
  <c r="BO59" i="6"/>
  <c r="BK59" i="6"/>
  <c r="BE563" i="6"/>
  <c r="CA565" i="6"/>
  <c r="CC277" i="6"/>
  <c r="CE133" i="6"/>
  <c r="BX277" i="6"/>
  <c r="BZ205" i="6"/>
  <c r="BV349" i="6"/>
  <c r="BW349" i="6"/>
  <c r="BK493" i="6"/>
  <c r="BJ205" i="6"/>
  <c r="BH205" i="6"/>
  <c r="BN349" i="6"/>
  <c r="BF61" i="6"/>
  <c r="BO493" i="6"/>
  <c r="BI61" i="6"/>
  <c r="CB61" i="6"/>
  <c r="CD562" i="6"/>
  <c r="CB418" i="6"/>
  <c r="BU202" i="6"/>
  <c r="CC58" i="6"/>
  <c r="CA562" i="6"/>
  <c r="BX490" i="6"/>
  <c r="BV58" i="6"/>
  <c r="BX202" i="6"/>
  <c r="BH130" i="6"/>
  <c r="BF346" i="6"/>
  <c r="BG562" i="6"/>
  <c r="BN346" i="6"/>
  <c r="BK418" i="6"/>
  <c r="BJ274" i="6"/>
  <c r="BO274" i="6"/>
  <c r="BU564" i="6"/>
  <c r="BY420" i="6"/>
  <c r="CD204" i="6"/>
  <c r="BU348" i="6"/>
  <c r="BX348" i="6"/>
  <c r="CA132" i="6"/>
  <c r="BE492" i="6"/>
  <c r="BW132" i="6"/>
  <c r="BJ204" i="6"/>
  <c r="BH276" i="6"/>
  <c r="BK564" i="6"/>
  <c r="BL204" i="6"/>
  <c r="BO564" i="6"/>
  <c r="BM492" i="6"/>
  <c r="BE420" i="6"/>
  <c r="CE491" i="6"/>
  <c r="CA203" i="6"/>
  <c r="CD131" i="6"/>
  <c r="CC203" i="6"/>
  <c r="BY419" i="6"/>
  <c r="BX59" i="6"/>
  <c r="CB563" i="6"/>
  <c r="BW131" i="6"/>
  <c r="BH419" i="6"/>
  <c r="BF347" i="6"/>
  <c r="BL419" i="6"/>
  <c r="BK419" i="6"/>
  <c r="BI563" i="6"/>
  <c r="BK275" i="6"/>
  <c r="BN491" i="6"/>
  <c r="BV493" i="6"/>
  <c r="CC205" i="6"/>
  <c r="CE61" i="6"/>
  <c r="BV205" i="6"/>
  <c r="BU133" i="6"/>
  <c r="CC133" i="6"/>
  <c r="BY205" i="6"/>
  <c r="BM421" i="6"/>
  <c r="BI565" i="6"/>
  <c r="BH133" i="6"/>
  <c r="BF205" i="6"/>
  <c r="CC61" i="6"/>
  <c r="BH421" i="6"/>
  <c r="BE421" i="6"/>
  <c r="BN565" i="6"/>
  <c r="BY274" i="6"/>
  <c r="CB276" i="6"/>
  <c r="BO204" i="6"/>
  <c r="CE490" i="6"/>
  <c r="BY346" i="6"/>
  <c r="CB130" i="6"/>
  <c r="BZ562" i="6"/>
  <c r="CB274" i="6"/>
  <c r="BY418" i="6"/>
  <c r="CC274" i="6"/>
  <c r="BY58" i="6"/>
  <c r="BH58" i="6"/>
  <c r="BF274" i="6"/>
  <c r="BF562" i="6"/>
  <c r="BI274" i="6"/>
  <c r="BL346" i="6"/>
  <c r="BI490" i="6"/>
  <c r="BH418" i="6"/>
  <c r="BX564" i="6"/>
  <c r="CB348" i="6"/>
  <c r="CE132" i="6"/>
  <c r="BY492" i="6"/>
  <c r="BW348" i="6"/>
  <c r="BZ204" i="6"/>
  <c r="CC420" i="6"/>
  <c r="BX276" i="6"/>
  <c r="BJ132" i="6"/>
  <c r="BH204" i="6"/>
  <c r="BJ564" i="6"/>
  <c r="BN348" i="6"/>
  <c r="BK276" i="6"/>
  <c r="BO420" i="6"/>
  <c r="BF348" i="6"/>
  <c r="CE419" i="6"/>
  <c r="BX563" i="6"/>
  <c r="BZ563" i="6"/>
  <c r="BY491" i="6"/>
  <c r="BV275" i="6"/>
  <c r="BV347" i="6"/>
  <c r="CB275" i="6"/>
  <c r="CC347" i="6"/>
  <c r="BH347" i="6"/>
  <c r="BF275" i="6"/>
  <c r="BN347" i="6"/>
  <c r="BM347" i="6"/>
  <c r="BU203" i="6"/>
  <c r="BN419" i="6"/>
  <c r="BN203" i="6"/>
  <c r="BV421" i="6"/>
  <c r="CE421" i="6"/>
  <c r="CB493" i="6"/>
  <c r="BW133" i="6"/>
  <c r="BX565" i="6"/>
  <c r="BF565" i="6"/>
  <c r="CE277" i="6"/>
  <c r="BK349" i="6"/>
  <c r="BI493" i="6"/>
  <c r="BH61" i="6"/>
  <c r="BN133" i="6"/>
  <c r="BO205" i="6"/>
  <c r="BL349" i="6"/>
  <c r="BG133" i="6"/>
  <c r="BL205" i="6"/>
  <c r="CE418" i="6"/>
  <c r="CB58" i="6"/>
  <c r="BW490" i="6"/>
  <c r="CD202" i="6"/>
  <c r="CC346" i="6"/>
  <c r="BW130" i="6"/>
  <c r="BW202" i="6"/>
  <c r="BV130" i="6"/>
  <c r="BF202" i="6"/>
  <c r="BJ418" i="6"/>
  <c r="BN202" i="6"/>
  <c r="BL274" i="6"/>
  <c r="BK130" i="6"/>
  <c r="BI130" i="6"/>
  <c r="BU492" i="6"/>
  <c r="CC348" i="6"/>
  <c r="BW60" i="6"/>
  <c r="CD492" i="6"/>
  <c r="BV132" i="6"/>
  <c r="BZ348" i="6"/>
  <c r="BV276" i="6"/>
  <c r="BJ60" i="6"/>
  <c r="BH420" i="6"/>
  <c r="BF420" i="6"/>
  <c r="BK204" i="6"/>
  <c r="BO132" i="6"/>
  <c r="BN60" i="6"/>
  <c r="CC562" i="6"/>
  <c r="BV202" i="6"/>
  <c r="BU130" i="6"/>
  <c r="CB490" i="6"/>
  <c r="BU58" i="6"/>
  <c r="BM562" i="6"/>
  <c r="BH562" i="6"/>
  <c r="BO418" i="6"/>
  <c r="BO130" i="6"/>
  <c r="BJ202" i="6"/>
  <c r="CB204" i="6"/>
  <c r="CD564" i="6"/>
  <c r="BW420" i="6"/>
  <c r="BZ60" i="6"/>
  <c r="CB132" i="6"/>
  <c r="BI276" i="6"/>
  <c r="BM348" i="6"/>
  <c r="BL276" i="6"/>
  <c r="BN132" i="6"/>
  <c r="CD490" i="6"/>
  <c r="CC130" i="6"/>
  <c r="CA58" i="6"/>
  <c r="BZ418" i="6"/>
  <c r="BY490" i="6"/>
  <c r="BG418" i="6"/>
  <c r="BL490" i="6"/>
  <c r="BO202" i="6"/>
  <c r="BO58" i="6"/>
  <c r="BG58" i="6"/>
  <c r="CE564" i="6"/>
  <c r="BV348" i="6"/>
  <c r="CE276" i="6"/>
  <c r="CE420" i="6"/>
  <c r="BJ492" i="6"/>
  <c r="BI204" i="6"/>
  <c r="BM276" i="6"/>
  <c r="BI132" i="6"/>
  <c r="BI492" i="6"/>
  <c r="BU418" i="6"/>
  <c r="BX562" i="6"/>
  <c r="CE346" i="6"/>
  <c r="BX346" i="6"/>
  <c r="BZ490" i="6"/>
  <c r="BK562" i="6"/>
  <c r="BE202" i="6"/>
  <c r="BP202" i="6" s="1"/>
  <c r="BL130" i="6"/>
  <c r="CA490" i="6"/>
  <c r="BJ346" i="6"/>
  <c r="BU420" i="6"/>
  <c r="CA348" i="6"/>
  <c r="BX492" i="6"/>
  <c r="BW492" i="6"/>
  <c r="BV204" i="6"/>
  <c r="BG564" i="6"/>
  <c r="BG348" i="6"/>
  <c r="BI564" i="6"/>
  <c r="BH132" i="6"/>
  <c r="BG420" i="6"/>
  <c r="CD418" i="6"/>
  <c r="BX274" i="6"/>
  <c r="CA274" i="6"/>
  <c r="CB562" i="6"/>
  <c r="BF418" i="6"/>
  <c r="BE562" i="6"/>
  <c r="BM346" i="6"/>
  <c r="BF130" i="6"/>
  <c r="CB564" i="6"/>
  <c r="CC204" i="6"/>
  <c r="CC132" i="6"/>
  <c r="CB420" i="6"/>
  <c r="BG492" i="6"/>
  <c r="BK132" i="6"/>
  <c r="BH564" i="6"/>
  <c r="BM60" i="6"/>
  <c r="BU491" i="6"/>
  <c r="BX275" i="6"/>
  <c r="BU347" i="6"/>
  <c r="BV59" i="6"/>
  <c r="BZ59" i="6"/>
  <c r="BI275" i="6"/>
  <c r="BF203" i="6"/>
  <c r="BE347" i="6"/>
  <c r="BJ419" i="6"/>
  <c r="BH563" i="6"/>
  <c r="BJ59" i="6"/>
  <c r="CC493" i="6"/>
  <c r="CA421" i="6"/>
  <c r="BU349" i="6"/>
  <c r="CA277" i="6"/>
  <c r="CD205" i="6"/>
  <c r="BK133" i="6"/>
  <c r="BH493" i="6"/>
  <c r="BN421" i="6"/>
  <c r="BW493" i="6"/>
  <c r="BG421" i="6"/>
  <c r="BM205" i="6"/>
  <c r="BU490" i="6"/>
  <c r="CA130" i="6"/>
  <c r="CC202" i="6"/>
  <c r="BZ58" i="6"/>
  <c r="BG346" i="6"/>
  <c r="BN274" i="6"/>
  <c r="BK58" i="6"/>
  <c r="BI346" i="6"/>
  <c r="CA492" i="6"/>
  <c r="CD132" i="6"/>
  <c r="CC60" i="6"/>
  <c r="BV60" i="6"/>
  <c r="BJ420" i="6"/>
  <c r="BK60" i="6"/>
  <c r="BN564" i="6"/>
  <c r="BE204" i="6"/>
  <c r="BZ347" i="6"/>
  <c r="BX203" i="6"/>
  <c r="BW275" i="6"/>
  <c r="CB131" i="6"/>
  <c r="BY59" i="6"/>
  <c r="BI203" i="6"/>
  <c r="BF131" i="6"/>
  <c r="BO131" i="6"/>
  <c r="BL347" i="6"/>
  <c r="BE275" i="6"/>
  <c r="BH59" i="6"/>
  <c r="CC421" i="6"/>
  <c r="BX421" i="6"/>
  <c r="BW277" i="6"/>
  <c r="BZ277" i="6"/>
  <c r="CD277" i="6"/>
  <c r="BK61" i="6"/>
  <c r="BJ421" i="6"/>
  <c r="BN61" i="6"/>
  <c r="BG565" i="6"/>
  <c r="BG349" i="6"/>
  <c r="BG205" i="6"/>
  <c r="BW562" i="6"/>
  <c r="CD346" i="6"/>
  <c r="BL562" i="6"/>
  <c r="BG202" i="6"/>
  <c r="BK274" i="6"/>
  <c r="BU132" i="6"/>
  <c r="BZ132" i="6"/>
  <c r="BM204" i="6"/>
  <c r="BZ203" i="6"/>
  <c r="CC59" i="6"/>
  <c r="BX131" i="6"/>
  <c r="BN563" i="6"/>
  <c r="BK491" i="6"/>
  <c r="BE419" i="6"/>
  <c r="CC418" i="6"/>
  <c r="CD58" i="6"/>
  <c r="BU562" i="6"/>
  <c r="CA202" i="6"/>
  <c r="BG274" i="6"/>
  <c r="BJ490" i="6"/>
  <c r="BK490" i="6"/>
  <c r="CA420" i="6"/>
  <c r="CD60" i="6"/>
  <c r="BV420" i="6"/>
  <c r="BU276" i="6"/>
  <c r="BI348" i="6"/>
  <c r="BE276" i="6"/>
  <c r="BF276" i="6"/>
  <c r="BN276" i="6"/>
  <c r="BZ275" i="6"/>
  <c r="CC131" i="6"/>
  <c r="CE203" i="6"/>
  <c r="BU59" i="6"/>
  <c r="BW59" i="6"/>
  <c r="BI131" i="6"/>
  <c r="BF59" i="6"/>
  <c r="BN131" i="6"/>
  <c r="BJ203" i="6"/>
  <c r="BL131" i="6"/>
  <c r="BU565" i="6"/>
  <c r="CA349" i="6"/>
  <c r="CA205" i="6"/>
  <c r="BU277" i="6"/>
  <c r="BU61" i="6"/>
  <c r="BJ565" i="6"/>
  <c r="BH349" i="6"/>
  <c r="BF421" i="6"/>
  <c r="BI421" i="6"/>
  <c r="BJ133" i="6"/>
  <c r="BO133" i="6"/>
  <c r="BZ346" i="6"/>
  <c r="BM130" i="6"/>
  <c r="CA564" i="6"/>
  <c r="BZ276" i="6"/>
  <c r="BF492" i="6"/>
  <c r="BN204" i="6"/>
  <c r="BW563" i="6"/>
  <c r="CD203" i="6"/>
  <c r="BH275" i="6"/>
  <c r="BN59" i="6"/>
  <c r="BL59" i="6"/>
  <c r="BZ274" i="6"/>
  <c r="BX418" i="6"/>
  <c r="BF490" i="6"/>
  <c r="BE130" i="6"/>
  <c r="BN130" i="6"/>
  <c r="CA276" i="6"/>
  <c r="BY276" i="6"/>
  <c r="BH492" i="6"/>
  <c r="BE132" i="6"/>
  <c r="BK348" i="6"/>
  <c r="BX491" i="6"/>
  <c r="BY275" i="6"/>
  <c r="BY131" i="6"/>
  <c r="CC275" i="6"/>
  <c r="BH203" i="6"/>
  <c r="BL563" i="6"/>
  <c r="BK347" i="6"/>
  <c r="BH131" i="6"/>
  <c r="CB277" i="6"/>
  <c r="BW421" i="6"/>
  <c r="CD349" i="6"/>
  <c r="BO421" i="6"/>
  <c r="BI349" i="6"/>
  <c r="BL565" i="6"/>
  <c r="BM133" i="6"/>
  <c r="BO61" i="6"/>
  <c r="BY202" i="6"/>
  <c r="BW346" i="6"/>
  <c r="BX58" i="6"/>
  <c r="BE58" i="6"/>
  <c r="BP58" i="6" s="1"/>
  <c r="BL202" i="6"/>
  <c r="CA204" i="6"/>
  <c r="CB60" i="6"/>
  <c r="BK420" i="6"/>
  <c r="BL492" i="6"/>
  <c r="BO60" i="6"/>
  <c r="BX419" i="6"/>
  <c r="CA491" i="6"/>
  <c r="CC491" i="6"/>
  <c r="CB59" i="6"/>
  <c r="BO563" i="6"/>
  <c r="BL203" i="6"/>
  <c r="BE203" i="6"/>
  <c r="BM491" i="6"/>
  <c r="BV418" i="6"/>
  <c r="CE58" i="6"/>
  <c r="BH346" i="6"/>
  <c r="BH490" i="6"/>
  <c r="BK346" i="6"/>
  <c r="CE348" i="6"/>
  <c r="BW204" i="6"/>
  <c r="BG276" i="6"/>
  <c r="BI60" i="6"/>
  <c r="BY563" i="6"/>
  <c r="BV419" i="6"/>
  <c r="CA419" i="6"/>
  <c r="BM419" i="6"/>
  <c r="BG203" i="6"/>
  <c r="BM131" i="6"/>
  <c r="BL275" i="6"/>
  <c r="BW418" i="6"/>
  <c r="CE274" i="6"/>
  <c r="BM490" i="6"/>
  <c r="BE490" i="6"/>
  <c r="BZ420" i="6"/>
  <c r="BY204" i="6"/>
  <c r="BG204" i="6"/>
  <c r="BF60" i="6"/>
  <c r="BV563" i="6"/>
  <c r="BU419" i="6"/>
  <c r="CE347" i="6"/>
  <c r="BG419" i="6"/>
  <c r="BK203" i="6"/>
  <c r="BK131" i="6"/>
  <c r="BZ493" i="6"/>
  <c r="BV133" i="6"/>
  <c r="BZ133" i="6"/>
  <c r="BK205" i="6"/>
  <c r="BG493" i="6"/>
  <c r="BE133" i="6"/>
  <c r="BF277" i="6"/>
  <c r="CB421" i="6"/>
  <c r="CA61" i="6"/>
  <c r="BY421" i="6"/>
  <c r="BJ493" i="6"/>
  <c r="BE493" i="6"/>
  <c r="BE61" i="6"/>
  <c r="BM565" i="6"/>
  <c r="BV274" i="6"/>
  <c r="BW419" i="6"/>
  <c r="CB203" i="6"/>
  <c r="BG275" i="6"/>
  <c r="BE59" i="6"/>
  <c r="BJ131" i="6"/>
  <c r="BV565" i="6"/>
  <c r="CD565" i="6"/>
  <c r="BY349" i="6"/>
  <c r="BL421" i="6"/>
  <c r="BM349" i="6"/>
  <c r="BO349" i="6"/>
  <c r="BV346" i="6"/>
  <c r="BY130" i="6"/>
  <c r="BE346" i="6"/>
  <c r="BK202" i="6"/>
  <c r="CB492" i="6"/>
  <c r="CA60" i="6"/>
  <c r="BG132" i="6"/>
  <c r="BM132" i="6"/>
  <c r="BW491" i="6"/>
  <c r="CD275" i="6"/>
  <c r="BW203" i="6"/>
  <c r="BG347" i="6"/>
  <c r="BE131" i="6"/>
  <c r="BO419" i="6"/>
  <c r="BW565" i="6"/>
  <c r="BW58" i="6"/>
  <c r="BE274" i="6"/>
  <c r="BI58" i="6"/>
  <c r="BX420" i="6"/>
  <c r="BX204" i="6"/>
  <c r="BG60" i="6"/>
  <c r="BL132" i="6"/>
  <c r="CC563" i="6"/>
  <c r="CB565" i="6"/>
  <c r="CE493" i="6"/>
  <c r="CA346" i="6"/>
  <c r="CD274" i="6"/>
  <c r="BM58" i="6"/>
  <c r="BU60" i="6"/>
  <c r="CE60" i="6"/>
  <c r="BO348" i="6"/>
  <c r="CA563" i="6"/>
  <c r="BZ419" i="6"/>
  <c r="BH491" i="6"/>
  <c r="BJ347" i="6"/>
  <c r="BF491" i="6"/>
  <c r="BU421" i="6"/>
  <c r="CF421" i="6" s="1"/>
  <c r="BW205" i="6"/>
  <c r="BX205" i="6"/>
  <c r="BE565" i="6"/>
  <c r="BK421" i="6"/>
  <c r="BF349" i="6"/>
  <c r="BL133" i="6"/>
  <c r="BG277" i="6"/>
  <c r="BW274" i="6"/>
  <c r="CE130" i="6"/>
  <c r="BM202" i="6"/>
  <c r="BY564" i="6"/>
  <c r="BY132" i="6"/>
  <c r="BM420" i="6"/>
  <c r="CB491" i="6"/>
  <c r="CB419" i="6"/>
  <c r="BV131" i="6"/>
  <c r="BJ275" i="6"/>
  <c r="BO275" i="6"/>
  <c r="BU346" i="6"/>
  <c r="BN490" i="6"/>
  <c r="BY60" i="6"/>
  <c r="BH60" i="6"/>
  <c r="BY347" i="6"/>
  <c r="CA59" i="6"/>
  <c r="BM275" i="6"/>
  <c r="BY277" i="6"/>
  <c r="BF493" i="6"/>
  <c r="BJ277" i="6"/>
  <c r="BG61" i="6"/>
  <c r="BZ61" i="6"/>
  <c r="BX133" i="6"/>
  <c r="BI277" i="6"/>
  <c r="CD61" i="6"/>
  <c r="BE277" i="6"/>
  <c r="BY562" i="6"/>
  <c r="BN420" i="6"/>
  <c r="BK563" i="6"/>
  <c r="BV203" i="6"/>
  <c r="BW61" i="6"/>
  <c r="CB133" i="6"/>
  <c r="BM277" i="6"/>
  <c r="BV490" i="6"/>
  <c r="BM564" i="6"/>
  <c r="BE348" i="6"/>
  <c r="BZ491" i="6"/>
  <c r="BE491" i="6"/>
  <c r="BJ563" i="6"/>
  <c r="CA493" i="6"/>
  <c r="BH565" i="6"/>
  <c r="BE205" i="6"/>
  <c r="CC490" i="6"/>
  <c r="BZ492" i="6"/>
  <c r="BJ348" i="6"/>
  <c r="CE131" i="6"/>
  <c r="BM59" i="6"/>
  <c r="BU493" i="6"/>
  <c r="BX349" i="6"/>
  <c r="BH277" i="6"/>
  <c r="BM61" i="6"/>
  <c r="CC349" i="6"/>
  <c r="BV277" i="6"/>
  <c r="BY133" i="6"/>
  <c r="BF133" i="6"/>
  <c r="BM274" i="6"/>
  <c r="BV492" i="6"/>
  <c r="CE563" i="6"/>
  <c r="BM203" i="6"/>
  <c r="CB349" i="6"/>
  <c r="BZ421" i="6"/>
  <c r="BN493" i="6"/>
  <c r="BY348" i="6"/>
  <c r="BL348" i="6"/>
  <c r="BW347" i="6"/>
  <c r="BI491" i="6"/>
  <c r="BF563" i="6"/>
  <c r="CE349" i="6"/>
  <c r="BO277" i="6"/>
  <c r="BJ61" i="6"/>
  <c r="CE202" i="6"/>
  <c r="BW276" i="6"/>
  <c r="BF204" i="6"/>
  <c r="CA347" i="6"/>
  <c r="CD563" i="6"/>
  <c r="BG131" i="6"/>
  <c r="BU205" i="6"/>
  <c r="BL277" i="6"/>
  <c r="BU204" i="6"/>
  <c r="BE60" i="6"/>
  <c r="CD419" i="6"/>
  <c r="BU275" i="6"/>
  <c r="BY493" i="6"/>
  <c r="BN277" i="6"/>
  <c r="CB346" i="6"/>
  <c r="BJ562" i="6"/>
  <c r="BX60" i="6"/>
  <c r="BF132" i="6"/>
  <c r="CC419" i="6"/>
  <c r="CB347" i="6"/>
  <c r="BN275" i="6"/>
  <c r="BY565" i="6"/>
  <c r="BN562" i="6"/>
  <c r="BL60" i="6"/>
  <c r="BX347" i="6"/>
  <c r="BI205" i="6"/>
  <c r="BO346" i="6"/>
  <c r="BW564" i="6"/>
  <c r="BZ565" i="6"/>
  <c r="CE205" i="6"/>
  <c r="BG490" i="6"/>
  <c r="BI419" i="6"/>
  <c r="BZ349" i="6"/>
  <c r="BX493" i="6"/>
  <c r="BJ491" i="6"/>
  <c r="CA133" i="6"/>
  <c r="BI202" i="6"/>
  <c r="BK565" i="6"/>
  <c r="BG130" i="6"/>
  <c r="BK277" i="6"/>
  <c r="BH274" i="6"/>
  <c r="BJ349" i="6"/>
  <c r="BV562" i="6"/>
  <c r="BI418" i="6"/>
  <c r="CD348" i="6"/>
  <c r="BF564" i="6"/>
  <c r="CE59" i="6"/>
  <c r="BI347" i="6"/>
  <c r="BO347" i="6"/>
  <c r="CD493" i="6"/>
  <c r="BV61" i="6"/>
  <c r="BL493" i="6"/>
  <c r="BY61" i="6"/>
  <c r="BL61" i="6"/>
  <c r="CB202" i="6"/>
  <c r="BJ130" i="6"/>
  <c r="CC276" i="6"/>
  <c r="BI420" i="6"/>
  <c r="CA131" i="6"/>
  <c r="BM563" i="6"/>
  <c r="BG563" i="6"/>
  <c r="CD421" i="6"/>
  <c r="CE565" i="6"/>
  <c r="BO565" i="6"/>
  <c r="BM493" i="6"/>
  <c r="BI133" i="6"/>
  <c r="BO562" i="6"/>
  <c r="BJ58" i="6"/>
  <c r="CD420" i="6"/>
  <c r="BL564" i="6"/>
  <c r="CD491" i="6"/>
  <c r="BO491" i="6"/>
  <c r="BO203" i="6"/>
  <c r="BO490" i="6"/>
  <c r="BL420" i="6"/>
  <c r="BX61" i="6"/>
  <c r="BI562" i="6"/>
  <c r="BV491" i="6"/>
  <c r="CB205" i="6"/>
  <c r="CC565" i="6"/>
  <c r="BE349" i="6"/>
  <c r="BG59" i="6"/>
  <c r="CD133" i="6"/>
  <c r="BN205" i="6"/>
  <c r="BC76" i="5"/>
  <c r="BC119" i="5"/>
  <c r="BC146" i="5"/>
  <c r="BC35" i="5"/>
  <c r="BC95" i="5"/>
  <c r="BC210" i="5"/>
  <c r="BC83" i="5"/>
  <c r="BC170" i="5"/>
  <c r="BC19" i="5"/>
  <c r="CE208" i="5"/>
  <c r="BP38" i="5"/>
  <c r="CE106" i="5"/>
  <c r="BQ514" i="6"/>
  <c r="CF25" i="6"/>
  <c r="BP238" i="6"/>
  <c r="CF123" i="6"/>
  <c r="BP485" i="6"/>
  <c r="BP51" i="6"/>
  <c r="CF413" i="6"/>
  <c r="BP338" i="6"/>
  <c r="CF51" i="6"/>
  <c r="CG306" i="6"/>
  <c r="BQ374" i="6"/>
  <c r="CE236" i="5"/>
  <c r="BP270" i="5"/>
  <c r="CF16" i="5"/>
  <c r="BP228" i="5"/>
  <c r="CG230" i="6"/>
  <c r="BQ90" i="6"/>
  <c r="BP167" i="6"/>
  <c r="BP556" i="6"/>
  <c r="CG526" i="6"/>
  <c r="CF556" i="6"/>
  <c r="CF456" i="6"/>
  <c r="BP52" i="6"/>
  <c r="CF269" i="6"/>
  <c r="CE206" i="5"/>
  <c r="CG374" i="6"/>
  <c r="CF50" i="5"/>
  <c r="BP413" i="6"/>
  <c r="CA390" i="6"/>
  <c r="BU246" i="6"/>
  <c r="BU462" i="6"/>
  <c r="BY534" i="6"/>
  <c r="BZ318" i="6"/>
  <c r="CC174" i="6"/>
  <c r="CC102" i="6"/>
  <c r="BH462" i="6"/>
  <c r="BM318" i="6"/>
  <c r="BE462" i="6"/>
  <c r="BP462" i="6" s="1"/>
  <c r="BN534" i="6"/>
  <c r="BN462" i="6"/>
  <c r="BF102" i="6"/>
  <c r="BI534" i="6"/>
  <c r="CA536" i="6"/>
  <c r="BX464" i="6"/>
  <c r="CB32" i="6"/>
  <c r="CD392" i="6"/>
  <c r="BU248" i="6"/>
  <c r="BM464" i="6"/>
  <c r="CC320" i="6"/>
  <c r="BF176" i="6"/>
  <c r="BN464" i="6"/>
  <c r="BK536" i="6"/>
  <c r="BI392" i="6"/>
  <c r="BL392" i="6"/>
  <c r="BM104" i="6"/>
  <c r="BH32" i="6"/>
  <c r="BG104" i="6"/>
  <c r="BU535" i="6"/>
  <c r="CE247" i="6"/>
  <c r="CA247" i="6"/>
  <c r="CA175" i="6"/>
  <c r="CC31" i="6"/>
  <c r="CE31" i="6"/>
  <c r="BY31" i="6"/>
  <c r="BE319" i="6"/>
  <c r="BO247" i="6"/>
  <c r="BJ319" i="6"/>
  <c r="BK319" i="6"/>
  <c r="BG247" i="6"/>
  <c r="BI31" i="6"/>
  <c r="BF319" i="6"/>
  <c r="BU537" i="6"/>
  <c r="BW249" i="6"/>
  <c r="BU249" i="6"/>
  <c r="CB321" i="6"/>
  <c r="CD177" i="6"/>
  <c r="CB465" i="6"/>
  <c r="BF465" i="6"/>
  <c r="BG33" i="6"/>
  <c r="BH393" i="6"/>
  <c r="BJ249" i="6"/>
  <c r="BI177" i="6"/>
  <c r="BK249" i="6"/>
  <c r="BV105" i="6"/>
  <c r="BF33" i="6"/>
  <c r="CC534" i="6"/>
  <c r="BU174" i="6"/>
  <c r="BX318" i="6"/>
  <c r="CE390" i="6"/>
  <c r="BV462" i="6"/>
  <c r="CA30" i="6"/>
  <c r="CB102" i="6"/>
  <c r="BO390" i="6"/>
  <c r="BM246" i="6"/>
  <c r="BJ534" i="6"/>
  <c r="BF390" i="6"/>
  <c r="BK390" i="6"/>
  <c r="BF30" i="6"/>
  <c r="BK174" i="6"/>
  <c r="CB464" i="6"/>
  <c r="BZ392" i="6"/>
  <c r="BV464" i="6"/>
  <c r="CA320" i="6"/>
  <c r="CC104" i="6"/>
  <c r="BY248" i="6"/>
  <c r="BY32" i="6"/>
  <c r="BF104" i="6"/>
  <c r="BX392" i="6"/>
  <c r="BG464" i="6"/>
  <c r="BM176" i="6"/>
  <c r="BH320" i="6"/>
  <c r="BM32" i="6"/>
  <c r="BN320" i="6"/>
  <c r="BH176" i="6"/>
  <c r="BX391" i="6"/>
  <c r="CE175" i="6"/>
  <c r="BY175" i="6"/>
  <c r="BX103" i="6"/>
  <c r="BY463" i="6"/>
  <c r="CA535" i="6"/>
  <c r="BZ319" i="6"/>
  <c r="BE247" i="6"/>
  <c r="BO175" i="6"/>
  <c r="BJ247" i="6"/>
  <c r="BI247" i="6"/>
  <c r="BO535" i="6"/>
  <c r="BM535" i="6"/>
  <c r="BF247" i="6"/>
  <c r="BY321" i="6"/>
  <c r="BW177" i="6"/>
  <c r="CD105" i="6"/>
  <c r="BZ249" i="6"/>
  <c r="BY537" i="6"/>
  <c r="BV537" i="6"/>
  <c r="CE33" i="6"/>
  <c r="BY393" i="6"/>
  <c r="BH321" i="6"/>
  <c r="BN105" i="6"/>
  <c r="BO393" i="6"/>
  <c r="BO105" i="6"/>
  <c r="BM177" i="6"/>
  <c r="BL393" i="6"/>
  <c r="BX462" i="6"/>
  <c r="BW390" i="6"/>
  <c r="BZ30" i="6"/>
  <c r="CC246" i="6"/>
  <c r="BY318" i="6"/>
  <c r="BK534" i="6"/>
  <c r="BV30" i="6"/>
  <c r="BO318" i="6"/>
  <c r="BM174" i="6"/>
  <c r="BI318" i="6"/>
  <c r="BL174" i="6"/>
  <c r="BG318" i="6"/>
  <c r="BE102" i="6"/>
  <c r="BJ174" i="6"/>
  <c r="BX536" i="6"/>
  <c r="BW320" i="6"/>
  <c r="CE248" i="6"/>
  <c r="CC248" i="6"/>
  <c r="BV32" i="6"/>
  <c r="CC32" i="6"/>
  <c r="BZ320" i="6"/>
  <c r="BF32" i="6"/>
  <c r="BL536" i="6"/>
  <c r="BI536" i="6"/>
  <c r="BK32" i="6"/>
  <c r="BG248" i="6"/>
  <c r="BG392" i="6"/>
  <c r="BL248" i="6"/>
  <c r="BE104" i="6"/>
  <c r="CC535" i="6"/>
  <c r="BW319" i="6"/>
  <c r="BZ103" i="6"/>
  <c r="BV103" i="6"/>
  <c r="BZ175" i="6"/>
  <c r="BX247" i="6"/>
  <c r="BU31" i="6"/>
  <c r="BX31" i="6"/>
  <c r="BE175" i="6"/>
  <c r="BV31" i="6"/>
  <c r="BH391" i="6"/>
  <c r="BG103" i="6"/>
  <c r="BM247" i="6"/>
  <c r="BK247" i="6"/>
  <c r="BF463" i="6"/>
  <c r="CE537" i="6"/>
  <c r="BY249" i="6"/>
  <c r="CB105" i="6"/>
  <c r="CC33" i="6"/>
  <c r="BW105" i="6"/>
  <c r="BZ33" i="6"/>
  <c r="CA465" i="6"/>
  <c r="BI537" i="6"/>
  <c r="BF393" i="6"/>
  <c r="BH249" i="6"/>
  <c r="BM105" i="6"/>
  <c r="BM33" i="6"/>
  <c r="BO33" i="6"/>
  <c r="BI105" i="6"/>
  <c r="BK393" i="6"/>
  <c r="BV318" i="6"/>
  <c r="CA246" i="6"/>
  <c r="BY174" i="6"/>
  <c r="BZ102" i="6"/>
  <c r="BW246" i="6"/>
  <c r="BO246" i="6"/>
  <c r="BJ462" i="6"/>
  <c r="BE30" i="6"/>
  <c r="BG246" i="6"/>
  <c r="BH534" i="6"/>
  <c r="BJ102" i="6"/>
  <c r="BX248" i="6"/>
  <c r="CC176" i="6"/>
  <c r="CA176" i="6"/>
  <c r="BU104" i="6"/>
  <c r="BX32" i="6"/>
  <c r="BE392" i="6"/>
  <c r="BO32" i="6"/>
  <c r="BJ464" i="6"/>
  <c r="BJ104" i="6"/>
  <c r="BI464" i="6"/>
  <c r="BG176" i="6"/>
  <c r="CA391" i="6"/>
  <c r="CD319" i="6"/>
  <c r="BX175" i="6"/>
  <c r="CC175" i="6"/>
  <c r="CD103" i="6"/>
  <c r="BE535" i="6"/>
  <c r="BP535" i="6" s="1"/>
  <c r="BO319" i="6"/>
  <c r="BF391" i="6"/>
  <c r="BK175" i="6"/>
  <c r="BI103" i="6"/>
  <c r="BH463" i="6"/>
  <c r="CC393" i="6"/>
  <c r="BV321" i="6"/>
  <c r="BZ465" i="6"/>
  <c r="CB249" i="6"/>
  <c r="CD321" i="6"/>
  <c r="BG321" i="6"/>
  <c r="BF537" i="6"/>
  <c r="BM537" i="6"/>
  <c r="BK321" i="6"/>
  <c r="BJ105" i="6"/>
  <c r="BH537" i="6"/>
  <c r="BY105" i="6"/>
  <c r="CB534" i="6"/>
  <c r="BV246" i="6"/>
  <c r="CA174" i="6"/>
  <c r="BX534" i="6"/>
  <c r="CC30" i="6"/>
  <c r="CE102" i="6"/>
  <c r="BO174" i="6"/>
  <c r="BE390" i="6"/>
  <c r="BH390" i="6"/>
  <c r="BE174" i="6"/>
  <c r="BL30" i="6"/>
  <c r="BI174" i="6"/>
  <c r="BX176" i="6"/>
  <c r="BX104" i="6"/>
  <c r="BV104" i="6"/>
  <c r="CD32" i="6"/>
  <c r="BY320" i="6"/>
  <c r="BE320" i="6"/>
  <c r="BH464" i="6"/>
  <c r="BH392" i="6"/>
  <c r="BE464" i="6"/>
  <c r="BP464" i="6" s="1"/>
  <c r="BI32" i="6"/>
  <c r="BW247" i="6"/>
  <c r="CD247" i="6"/>
  <c r="BU103" i="6"/>
  <c r="CB175" i="6"/>
  <c r="CC103" i="6"/>
  <c r="BK535" i="6"/>
  <c r="BG535" i="6"/>
  <c r="BL175" i="6"/>
  <c r="BK103" i="6"/>
  <c r="BH31" i="6"/>
  <c r="BG463" i="6"/>
  <c r="BY177" i="6"/>
  <c r="BV249" i="6"/>
  <c r="CA177" i="6"/>
  <c r="BX537" i="6"/>
  <c r="BZ105" i="6"/>
  <c r="BG249" i="6"/>
  <c r="BO465" i="6"/>
  <c r="BO177" i="6"/>
  <c r="BO537" i="6"/>
  <c r="BL465" i="6"/>
  <c r="BH33" i="6"/>
  <c r="CE534" i="6"/>
  <c r="BW318" i="6"/>
  <c r="BV102" i="6"/>
  <c r="BN390" i="6"/>
  <c r="BE246" i="6"/>
  <c r="BG30" i="6"/>
  <c r="BW248" i="6"/>
  <c r="CD320" i="6"/>
  <c r="CB176" i="6"/>
  <c r="BE176" i="6"/>
  <c r="BJ32" i="6"/>
  <c r="BG32" i="6"/>
  <c r="BW391" i="6"/>
  <c r="BU247" i="6"/>
  <c r="CD31" i="6"/>
  <c r="BN391" i="6"/>
  <c r="BF103" i="6"/>
  <c r="BO31" i="6"/>
  <c r="CE393" i="6"/>
  <c r="CA105" i="6"/>
  <c r="BW537" i="6"/>
  <c r="CD33" i="6"/>
  <c r="BM321" i="6"/>
  <c r="BI393" i="6"/>
  <c r="CA534" i="6"/>
  <c r="BV174" i="6"/>
  <c r="BX102" i="6"/>
  <c r="CD390" i="6"/>
  <c r="CD174" i="6"/>
  <c r="CD102" i="6"/>
  <c r="BG462" i="6"/>
  <c r="BE318" i="6"/>
  <c r="BO534" i="6"/>
  <c r="BG102" i="6"/>
  <c r="BJ318" i="6"/>
  <c r="BH174" i="6"/>
  <c r="CD536" i="6"/>
  <c r="CE536" i="6"/>
  <c r="CA32" i="6"/>
  <c r="CE320" i="6"/>
  <c r="BM536" i="6"/>
  <c r="BU392" i="6"/>
  <c r="BE248" i="6"/>
  <c r="CE176" i="6"/>
  <c r="BL176" i="6"/>
  <c r="BH104" i="6"/>
  <c r="BJ176" i="6"/>
  <c r="BW175" i="6"/>
  <c r="CD175" i="6"/>
  <c r="BZ31" i="6"/>
  <c r="BU175" i="6"/>
  <c r="CE391" i="6"/>
  <c r="BM463" i="6"/>
  <c r="BI463" i="6"/>
  <c r="BL103" i="6"/>
  <c r="BK31" i="6"/>
  <c r="BF535" i="6"/>
  <c r="BO103" i="6"/>
  <c r="CE465" i="6"/>
  <c r="BV177" i="6"/>
  <c r="BY465" i="6"/>
  <c r="BY33" i="6"/>
  <c r="CC321" i="6"/>
  <c r="BG177" i="6"/>
  <c r="BM465" i="6"/>
  <c r="BK33" i="6"/>
  <c r="BG465" i="6"/>
  <c r="BL177" i="6"/>
  <c r="BJ393" i="6"/>
  <c r="BV534" i="6"/>
  <c r="BW534" i="6"/>
  <c r="BF534" i="6"/>
  <c r="BO102" i="6"/>
  <c r="BK30" i="6"/>
  <c r="CC536" i="6"/>
  <c r="BZ536" i="6"/>
  <c r="BV248" i="6"/>
  <c r="BF464" i="6"/>
  <c r="CA248" i="6"/>
  <c r="BY103" i="6"/>
  <c r="CE103" i="6"/>
  <c r="BE391" i="6"/>
  <c r="BL31" i="6"/>
  <c r="BG175" i="6"/>
  <c r="BZ177" i="6"/>
  <c r="BG105" i="6"/>
  <c r="CA33" i="6"/>
  <c r="BH105" i="6"/>
  <c r="BY462" i="6"/>
  <c r="BY30" i="6"/>
  <c r="BX30" i="6"/>
  <c r="BM462" i="6"/>
  <c r="BM390" i="6"/>
  <c r="BO462" i="6"/>
  <c r="BF246" i="6"/>
  <c r="BW176" i="6"/>
  <c r="BY536" i="6"/>
  <c r="BZ32" i="6"/>
  <c r="BF248" i="6"/>
  <c r="BM392" i="6"/>
  <c r="BF536" i="6"/>
  <c r="BL320" i="6"/>
  <c r="BV175" i="6"/>
  <c r="CB319" i="6"/>
  <c r="CC247" i="6"/>
  <c r="BY319" i="6"/>
  <c r="BN175" i="6"/>
  <c r="BM391" i="6"/>
  <c r="BK391" i="6"/>
  <c r="BX177" i="6"/>
  <c r="CC105" i="6"/>
  <c r="BN537" i="6"/>
  <c r="BE465" i="6"/>
  <c r="BJ177" i="6"/>
  <c r="BH177" i="6"/>
  <c r="BF105" i="6"/>
  <c r="BX463" i="6"/>
  <c r="BZ247" i="6"/>
  <c r="CE463" i="6"/>
  <c r="BU319" i="6"/>
  <c r="BN103" i="6"/>
  <c r="BG319" i="6"/>
  <c r="BI391" i="6"/>
  <c r="BX465" i="6"/>
  <c r="CB33" i="6"/>
  <c r="BN465" i="6"/>
  <c r="BG393" i="6"/>
  <c r="BE105" i="6"/>
  <c r="BK537" i="6"/>
  <c r="BZ390" i="6"/>
  <c r="CC462" i="6"/>
  <c r="CD246" i="6"/>
  <c r="BZ174" i="6"/>
  <c r="BM102" i="6"/>
  <c r="BL390" i="6"/>
  <c r="BG390" i="6"/>
  <c r="BV536" i="6"/>
  <c r="CD104" i="6"/>
  <c r="BZ176" i="6"/>
  <c r="CE32" i="6"/>
  <c r="BM320" i="6"/>
  <c r="BN104" i="6"/>
  <c r="BK248" i="6"/>
  <c r="BN33" i="6"/>
  <c r="BU318" i="6"/>
  <c r="CF318" i="6" s="1"/>
  <c r="CB390" i="6"/>
  <c r="BX390" i="6"/>
  <c r="BG534" i="6"/>
  <c r="BL534" i="6"/>
  <c r="BH102" i="6"/>
  <c r="BJ246" i="6"/>
  <c r="CC464" i="6"/>
  <c r="BW464" i="6"/>
  <c r="BV320" i="6"/>
  <c r="BV176" i="6"/>
  <c r="BN536" i="6"/>
  <c r="BN392" i="6"/>
  <c r="BG320" i="6"/>
  <c r="BJ320" i="6"/>
  <c r="CB318" i="6"/>
  <c r="BY390" i="6"/>
  <c r="BU30" i="6"/>
  <c r="BI246" i="6"/>
  <c r="BL462" i="6"/>
  <c r="CA104" i="6"/>
  <c r="BU464" i="6"/>
  <c r="BG536" i="6"/>
  <c r="BW392" i="6"/>
  <c r="BN248" i="6"/>
  <c r="CB535" i="6"/>
  <c r="BW463" i="6"/>
  <c r="CA103" i="6"/>
  <c r="CD535" i="6"/>
  <c r="BN319" i="6"/>
  <c r="BJ175" i="6"/>
  <c r="BM175" i="6"/>
  <c r="BX321" i="6"/>
  <c r="CB393" i="6"/>
  <c r="CE321" i="6"/>
  <c r="BE321" i="6"/>
  <c r="BM249" i="6"/>
  <c r="BK465" i="6"/>
  <c r="CA393" i="6"/>
  <c r="BE249" i="6"/>
  <c r="BH465" i="6"/>
  <c r="CB174" i="6"/>
  <c r="BW102" i="6"/>
  <c r="BI102" i="6"/>
  <c r="BF318" i="6"/>
  <c r="CB104" i="6"/>
  <c r="BF320" i="6"/>
  <c r="BH536" i="6"/>
  <c r="BW535" i="6"/>
  <c r="BZ463" i="6"/>
  <c r="BH535" i="6"/>
  <c r="BN31" i="6"/>
  <c r="BM31" i="6"/>
  <c r="BU321" i="6"/>
  <c r="CE249" i="6"/>
  <c r="BN321" i="6"/>
  <c r="BJ33" i="6"/>
  <c r="CB246" i="6"/>
  <c r="CE318" i="6"/>
  <c r="BX174" i="6"/>
  <c r="BG174" i="6"/>
  <c r="BJ390" i="6"/>
  <c r="BU536" i="6"/>
  <c r="BU320" i="6"/>
  <c r="BF392" i="6"/>
  <c r="BE536" i="6"/>
  <c r="BJ392" i="6"/>
  <c r="BY535" i="6"/>
  <c r="CC391" i="6"/>
  <c r="BU463" i="6"/>
  <c r="CB103" i="6"/>
  <c r="BN247" i="6"/>
  <c r="BJ103" i="6"/>
  <c r="BM103" i="6"/>
  <c r="BX249" i="6"/>
  <c r="CE105" i="6"/>
  <c r="BK177" i="6"/>
  <c r="BW174" i="6"/>
  <c r="BZ104" i="6"/>
  <c r="BN176" i="6"/>
  <c r="CB463" i="6"/>
  <c r="BJ31" i="6"/>
  <c r="BX393" i="6"/>
  <c r="BE177" i="6"/>
  <c r="BP177" i="6" s="1"/>
  <c r="CA462" i="6"/>
  <c r="CA318" i="6"/>
  <c r="CB30" i="6"/>
  <c r="BN318" i="6"/>
  <c r="BI390" i="6"/>
  <c r="BJ30" i="6"/>
  <c r="CB536" i="6"/>
  <c r="CE392" i="6"/>
  <c r="BZ248" i="6"/>
  <c r="BY392" i="6"/>
  <c r="BK176" i="6"/>
  <c r="BK464" i="6"/>
  <c r="CD463" i="6"/>
  <c r="CA31" i="6"/>
  <c r="BY391" i="6"/>
  <c r="BE31" i="6"/>
  <c r="BE463" i="6"/>
  <c r="BM319" i="6"/>
  <c r="CD465" i="6"/>
  <c r="BW393" i="6"/>
  <c r="CC249" i="6"/>
  <c r="BU105" i="6"/>
  <c r="BN249" i="6"/>
  <c r="BJ321" i="6"/>
  <c r="BI33" i="6"/>
  <c r="BU534" i="6"/>
  <c r="CE246" i="6"/>
  <c r="BN246" i="6"/>
  <c r="BO30" i="6"/>
  <c r="CB320" i="6"/>
  <c r="BU176" i="6"/>
  <c r="BI104" i="6"/>
  <c r="BI176" i="6"/>
  <c r="CA463" i="6"/>
  <c r="BZ535" i="6"/>
  <c r="BE103" i="6"/>
  <c r="BI319" i="6"/>
  <c r="CD537" i="6"/>
  <c r="BZ537" i="6"/>
  <c r="BL537" i="6"/>
  <c r="BL33" i="6"/>
  <c r="BJ537" i="6"/>
  <c r="CD534" i="6"/>
  <c r="BU102" i="6"/>
  <c r="BN30" i="6"/>
  <c r="CE104" i="6"/>
  <c r="BO536" i="6"/>
  <c r="CB248" i="6"/>
  <c r="CC463" i="6"/>
  <c r="BX319" i="6"/>
  <c r="BK463" i="6"/>
  <c r="BF31" i="6"/>
  <c r="CC537" i="6"/>
  <c r="BZ321" i="6"/>
  <c r="BE537" i="6"/>
  <c r="CE174" i="6"/>
  <c r="BM30" i="6"/>
  <c r="BN102" i="6"/>
  <c r="BO464" i="6"/>
  <c r="BN32" i="6"/>
  <c r="BV319" i="6"/>
  <c r="BY247" i="6"/>
  <c r="BW31" i="6"/>
  <c r="BF175" i="6"/>
  <c r="BV465" i="6"/>
  <c r="BF321" i="6"/>
  <c r="BL249" i="6"/>
  <c r="BU390" i="6"/>
  <c r="BM534" i="6"/>
  <c r="BL318" i="6"/>
  <c r="CC392" i="6"/>
  <c r="BV392" i="6"/>
  <c r="BK104" i="6"/>
  <c r="BV247" i="6"/>
  <c r="BI535" i="6"/>
  <c r="BN535" i="6"/>
  <c r="BU33" i="6"/>
  <c r="BF249" i="6"/>
  <c r="BI249" i="6"/>
  <c r="CC390" i="6"/>
  <c r="BX246" i="6"/>
  <c r="BL102" i="6"/>
  <c r="CA392" i="6"/>
  <c r="BO176" i="6"/>
  <c r="CC319" i="6"/>
  <c r="BL463" i="6"/>
  <c r="BH319" i="6"/>
  <c r="CC177" i="6"/>
  <c r="BJ465" i="6"/>
  <c r="CA102" i="6"/>
  <c r="BH246" i="6"/>
  <c r="BK102" i="6"/>
  <c r="BX320" i="6"/>
  <c r="BY176" i="6"/>
  <c r="BO104" i="6"/>
  <c r="BV535" i="6"/>
  <c r="CE535" i="6"/>
  <c r="BL319" i="6"/>
  <c r="BG391" i="6"/>
  <c r="CA537" i="6"/>
  <c r="BE33" i="6"/>
  <c r="BX105" i="6"/>
  <c r="CB462" i="6"/>
  <c r="BI462" i="6"/>
  <c r="BF174" i="6"/>
  <c r="CD176" i="6"/>
  <c r="CE464" i="6"/>
  <c r="BI320" i="6"/>
  <c r="BJ248" i="6"/>
  <c r="CB31" i="6"/>
  <c r="BH175" i="6"/>
  <c r="BU177" i="6"/>
  <c r="BL321" i="6"/>
  <c r="CC318" i="6"/>
  <c r="BH30" i="6"/>
  <c r="BY104" i="6"/>
  <c r="BH248" i="6"/>
  <c r="BI248" i="6"/>
  <c r="BX535" i="6"/>
  <c r="BW103" i="6"/>
  <c r="BH103" i="6"/>
  <c r="CA321" i="6"/>
  <c r="CA249" i="6"/>
  <c r="BG537" i="6"/>
  <c r="BZ462" i="6"/>
  <c r="BW462" i="6"/>
  <c r="BN174" i="6"/>
  <c r="BZ246" i="6"/>
  <c r="CD248" i="6"/>
  <c r="BJ536" i="6"/>
  <c r="BM248" i="6"/>
  <c r="CB391" i="6"/>
  <c r="BV463" i="6"/>
  <c r="CF463" i="6" s="1"/>
  <c r="BJ535" i="6"/>
  <c r="BH247" i="6"/>
  <c r="CC465" i="6"/>
  <c r="BU393" i="6"/>
  <c r="BV33" i="6"/>
  <c r="BI465" i="6"/>
  <c r="BO249" i="6"/>
  <c r="BF462" i="6"/>
  <c r="BO321" i="6"/>
  <c r="CE462" i="6"/>
  <c r="BZ464" i="6"/>
  <c r="CD249" i="6"/>
  <c r="BK462" i="6"/>
  <c r="BL464" i="6"/>
  <c r="BZ391" i="6"/>
  <c r="CD393" i="6"/>
  <c r="BH318" i="6"/>
  <c r="BW32" i="6"/>
  <c r="BL391" i="6"/>
  <c r="BK105" i="6"/>
  <c r="CB177" i="6"/>
  <c r="BU391" i="6"/>
  <c r="BV393" i="6"/>
  <c r="BE534" i="6"/>
  <c r="BP534" i="6" s="1"/>
  <c r="CD464" i="6"/>
  <c r="CD462" i="6"/>
  <c r="BZ534" i="6"/>
  <c r="BW30" i="6"/>
  <c r="BL246" i="6"/>
  <c r="BW536" i="6"/>
  <c r="CA464" i="6"/>
  <c r="BO392" i="6"/>
  <c r="BK392" i="6"/>
  <c r="CD391" i="6"/>
  <c r="CA319" i="6"/>
  <c r="BJ463" i="6"/>
  <c r="BL247" i="6"/>
  <c r="CB537" i="6"/>
  <c r="CE177" i="6"/>
  <c r="BF177" i="6"/>
  <c r="BL105" i="6"/>
  <c r="BY102" i="6"/>
  <c r="CE30" i="6"/>
  <c r="BI30" i="6"/>
  <c r="BK318" i="6"/>
  <c r="CB392" i="6"/>
  <c r="BU32" i="6"/>
  <c r="BO320" i="6"/>
  <c r="BL104" i="6"/>
  <c r="CE319" i="6"/>
  <c r="CB247" i="6"/>
  <c r="BO391" i="6"/>
  <c r="BI175" i="6"/>
  <c r="BU465" i="6"/>
  <c r="BZ393" i="6"/>
  <c r="BE393" i="6"/>
  <c r="BM393" i="6"/>
  <c r="BV390" i="6"/>
  <c r="CD30" i="6"/>
  <c r="BY246" i="6"/>
  <c r="BK246" i="6"/>
  <c r="BY464" i="6"/>
  <c r="BW104" i="6"/>
  <c r="BO248" i="6"/>
  <c r="BL32" i="6"/>
  <c r="BV391" i="6"/>
  <c r="BL535" i="6"/>
  <c r="BJ391" i="6"/>
  <c r="BG31" i="6"/>
  <c r="BW321" i="6"/>
  <c r="BX33" i="6"/>
  <c r="BW33" i="6"/>
  <c r="BI321" i="6"/>
  <c r="BE32" i="6"/>
  <c r="BW465" i="6"/>
  <c r="CD318" i="6"/>
  <c r="BK320" i="6"/>
  <c r="BN463" i="6"/>
  <c r="BN177" i="6"/>
  <c r="BO463" i="6"/>
  <c r="BN393" i="6"/>
  <c r="BP240" i="5"/>
  <c r="CF62" i="5"/>
  <c r="BQ442" i="6"/>
  <c r="BR10" i="6" s="1"/>
  <c r="BQ154" i="6"/>
  <c r="CF528" i="6"/>
  <c r="BP169" i="6"/>
  <c r="CF23" i="6"/>
  <c r="BP383" i="6"/>
  <c r="BP124" i="6"/>
  <c r="BP125" i="6"/>
  <c r="BP268" i="6"/>
  <c r="BP53" i="6"/>
  <c r="CG14" i="6"/>
  <c r="CE32" i="5"/>
  <c r="CF32" i="5" s="1"/>
  <c r="BP168" i="5"/>
  <c r="BR26" i="6"/>
  <c r="BQ450" i="6"/>
  <c r="CG522" i="6"/>
  <c r="BQ162" i="6"/>
  <c r="BC58" i="5"/>
  <c r="BC28" i="5"/>
  <c r="BC98" i="5"/>
  <c r="BC47" i="5"/>
  <c r="BC144" i="5"/>
  <c r="BC91" i="5"/>
  <c r="BC87" i="5"/>
  <c r="BC100" i="5"/>
  <c r="BC160" i="5"/>
  <c r="BC80" i="5"/>
  <c r="BC121" i="5"/>
  <c r="BC70" i="5"/>
  <c r="BC53" i="5"/>
  <c r="BC165" i="5"/>
  <c r="BC34" i="5"/>
  <c r="BC168" i="5"/>
  <c r="BC134" i="5"/>
  <c r="BC30" i="5"/>
  <c r="BC23" i="5"/>
  <c r="BC124" i="5"/>
  <c r="BC18" i="5"/>
  <c r="BC131" i="5"/>
  <c r="BC27" i="5"/>
  <c r="BC92" i="5"/>
  <c r="BC113" i="5"/>
  <c r="BC50" i="5"/>
  <c r="BC39" i="5"/>
  <c r="BC75" i="5"/>
  <c r="BC135" i="5"/>
  <c r="BC118" i="5"/>
  <c r="BC105" i="5"/>
  <c r="BC145" i="5"/>
  <c r="BC60" i="5"/>
  <c r="BC166" i="5"/>
  <c r="BC129" i="5"/>
  <c r="BC16" i="5"/>
  <c r="BC56" i="5"/>
  <c r="BC22" i="5"/>
  <c r="BC164" i="5"/>
  <c r="BC64" i="5"/>
  <c r="BC151" i="5"/>
  <c r="BC46" i="5"/>
  <c r="BC150" i="5"/>
  <c r="BC126" i="5"/>
  <c r="BC49" i="5"/>
  <c r="BC154" i="5"/>
  <c r="BC132" i="5"/>
  <c r="BC61" i="5"/>
  <c r="BC37" i="5"/>
  <c r="BC82" i="5"/>
  <c r="BC152" i="5"/>
  <c r="BC20" i="5"/>
  <c r="BC81" i="5"/>
  <c r="BC74" i="5"/>
  <c r="BC11" i="5"/>
  <c r="BC21" i="5"/>
  <c r="BC125" i="5"/>
  <c r="BC101" i="5"/>
  <c r="BC153" i="5"/>
  <c r="BC89" i="5"/>
  <c r="BC156" i="5"/>
  <c r="BC71" i="5"/>
  <c r="BC17" i="5"/>
  <c r="BC8" i="5"/>
  <c r="L61" i="4"/>
  <c r="M61" i="4"/>
  <c r="K61" i="4"/>
  <c r="M62" i="4" s="1"/>
  <c r="M63" i="4" s="1"/>
  <c r="L31" i="1"/>
  <c r="L32" i="1" s="1"/>
  <c r="L34" i="1" s="1"/>
  <c r="S31" i="1"/>
  <c r="S32" i="1" s="1"/>
  <c r="S34" i="1" s="1"/>
  <c r="CF174" i="6" l="1"/>
  <c r="CF205" i="6"/>
  <c r="CF202" i="6"/>
  <c r="CG274" i="6"/>
  <c r="CF33" i="6"/>
  <c r="CF319" i="6"/>
  <c r="CG318" i="6" s="1"/>
  <c r="CF177" i="6"/>
  <c r="CF132" i="6"/>
  <c r="CG30" i="5"/>
  <c r="CI6" i="5"/>
  <c r="CG6" i="5"/>
  <c r="CH14" i="6"/>
  <c r="CF562" i="6"/>
  <c r="CG122" i="6"/>
  <c r="CF104" i="6"/>
  <c r="BP175" i="6"/>
  <c r="BP277" i="6"/>
  <c r="CF346" i="6"/>
  <c r="BQ24" i="5"/>
  <c r="BP393" i="6"/>
  <c r="CF321" i="6"/>
  <c r="BP102" i="6"/>
  <c r="BP493" i="6"/>
  <c r="BP421" i="6"/>
  <c r="CF390" i="6"/>
  <c r="BP318" i="6"/>
  <c r="BQ318" i="6" s="1"/>
  <c r="CF103" i="6"/>
  <c r="CF493" i="6"/>
  <c r="BP204" i="6"/>
  <c r="BP562" i="6"/>
  <c r="CF203" i="6"/>
  <c r="BP492" i="6"/>
  <c r="BP564" i="6"/>
  <c r="BP418" i="6"/>
  <c r="CF248" i="6"/>
  <c r="CF491" i="6"/>
  <c r="CH10" i="6"/>
  <c r="CG50" i="6"/>
  <c r="BR22" i="5"/>
  <c r="N10" i="7" s="1"/>
  <c r="BR28" i="5"/>
  <c r="N13" i="7" s="1"/>
  <c r="BQ266" i="6"/>
  <c r="BQ554" i="6"/>
  <c r="CF24" i="5"/>
  <c r="CG24" i="5" s="1"/>
  <c r="BQ22" i="6"/>
  <c r="BQ526" i="6"/>
  <c r="BP33" i="6"/>
  <c r="BP463" i="6"/>
  <c r="BQ462" i="6" s="1"/>
  <c r="BP465" i="6"/>
  <c r="BP246" i="6"/>
  <c r="CF176" i="6"/>
  <c r="CF391" i="6"/>
  <c r="CF462" i="6"/>
  <c r="CG462" i="6" s="1"/>
  <c r="BQ38" i="5"/>
  <c r="BR38" i="5" s="1"/>
  <c r="CF419" i="6"/>
  <c r="CF490" i="6"/>
  <c r="CF420" i="6"/>
  <c r="CF348" i="6"/>
  <c r="CF563" i="6"/>
  <c r="BQ50" i="6"/>
  <c r="BQ36" i="5"/>
  <c r="CG482" i="6"/>
  <c r="CG50" i="5"/>
  <c r="BQ58" i="6"/>
  <c r="BP247" i="6"/>
  <c r="BP130" i="6"/>
  <c r="BP391" i="6"/>
  <c r="BR14" i="6"/>
  <c r="CF31" i="6"/>
  <c r="BQ482" i="6"/>
  <c r="CF465" i="6"/>
  <c r="BQ94" i="6"/>
  <c r="BP31" i="6"/>
  <c r="BP249" i="6"/>
  <c r="CF246" i="6"/>
  <c r="CG246" i="6" s="1"/>
  <c r="BQ338" i="6"/>
  <c r="BP60" i="6"/>
  <c r="CF60" i="6"/>
  <c r="BP274" i="6"/>
  <c r="BP59" i="6"/>
  <c r="BP132" i="6"/>
  <c r="CF492" i="6"/>
  <c r="BP420" i="6"/>
  <c r="BR6" i="5"/>
  <c r="N2" i="7" s="1"/>
  <c r="CG238" i="6"/>
  <c r="CG22" i="5"/>
  <c r="BP104" i="6"/>
  <c r="BP321" i="6"/>
  <c r="BP390" i="6"/>
  <c r="CF536" i="6"/>
  <c r="BP490" i="6"/>
  <c r="CF320" i="6"/>
  <c r="BP61" i="6"/>
  <c r="CG28" i="5"/>
  <c r="CF58" i="6"/>
  <c r="CF535" i="6"/>
  <c r="BP419" i="6"/>
  <c r="BP537" i="6"/>
  <c r="CF276" i="6"/>
  <c r="CF30" i="6"/>
  <c r="CF32" i="6"/>
  <c r="BP319" i="6"/>
  <c r="BP349" i="6"/>
  <c r="CF204" i="6"/>
  <c r="BP565" i="6"/>
  <c r="BP133" i="6"/>
  <c r="CF59" i="6"/>
  <c r="BQ310" i="6"/>
  <c r="BQ382" i="6"/>
  <c r="CG22" i="6"/>
  <c r="BQ32" i="5"/>
  <c r="CF277" i="6"/>
  <c r="CG62" i="5"/>
  <c r="BP103" i="6"/>
  <c r="BP392" i="6"/>
  <c r="CF249" i="6"/>
  <c r="BP131" i="6"/>
  <c r="CF133" i="6"/>
  <c r="CF393" i="6"/>
  <c r="BR30" i="5"/>
  <c r="N14" i="7" s="1"/>
  <c r="CF36" i="5"/>
  <c r="CF464" i="6"/>
  <c r="BP176" i="6"/>
  <c r="BP320" i="6"/>
  <c r="CF537" i="6"/>
  <c r="BQ238" i="6"/>
  <c r="BP491" i="6"/>
  <c r="CF565" i="6"/>
  <c r="CF131" i="6"/>
  <c r="CG310" i="6"/>
  <c r="BP276" i="6"/>
  <c r="CF347" i="6"/>
  <c r="CF130" i="6"/>
  <c r="CG166" i="6"/>
  <c r="CG40" i="5"/>
  <c r="CF102" i="6"/>
  <c r="BP105" i="6"/>
  <c r="BP348" i="6"/>
  <c r="CF349" i="6"/>
  <c r="CH42" i="6"/>
  <c r="CF175" i="6"/>
  <c r="BP248" i="6"/>
  <c r="CF418" i="6"/>
  <c r="CG418" i="6" s="1"/>
  <c r="BP563" i="6"/>
  <c r="CG194" i="6"/>
  <c r="CG338" i="6"/>
  <c r="CF105" i="6"/>
  <c r="BP536" i="6"/>
  <c r="BQ534" i="6" s="1"/>
  <c r="CF392" i="6"/>
  <c r="CF275" i="6"/>
  <c r="BP275" i="6"/>
  <c r="CE498" i="6"/>
  <c r="BY138" i="6"/>
  <c r="BY354" i="6"/>
  <c r="CA210" i="6"/>
  <c r="BU66" i="6"/>
  <c r="CC66" i="6"/>
  <c r="BH426" i="6"/>
  <c r="BL498" i="6"/>
  <c r="BM66" i="6"/>
  <c r="BK138" i="6"/>
  <c r="BJ138" i="6"/>
  <c r="BH138" i="6"/>
  <c r="BK282" i="6"/>
  <c r="BJ282" i="6"/>
  <c r="BY428" i="6"/>
  <c r="BV428" i="6"/>
  <c r="CA212" i="6"/>
  <c r="CE140" i="6"/>
  <c r="BU356" i="6"/>
  <c r="CD212" i="6"/>
  <c r="BU68" i="6"/>
  <c r="BF284" i="6"/>
  <c r="BI572" i="6"/>
  <c r="BI68" i="6"/>
  <c r="BK284" i="6"/>
  <c r="BN212" i="6"/>
  <c r="BH500" i="6"/>
  <c r="BM68" i="6"/>
  <c r="CB499" i="6"/>
  <c r="BV355" i="6"/>
  <c r="BX283" i="6"/>
  <c r="BZ211" i="6"/>
  <c r="CC499" i="6"/>
  <c r="CA283" i="6"/>
  <c r="CD499" i="6"/>
  <c r="BO571" i="6"/>
  <c r="BO499" i="6"/>
  <c r="BN67" i="6"/>
  <c r="BN571" i="6"/>
  <c r="BG211" i="6"/>
  <c r="BK211" i="6"/>
  <c r="BI211" i="6"/>
  <c r="BI139" i="6"/>
  <c r="BY573" i="6"/>
  <c r="BY213" i="6"/>
  <c r="BW429" i="6"/>
  <c r="BV573" i="6"/>
  <c r="CA573" i="6"/>
  <c r="CD141" i="6"/>
  <c r="CB69" i="6"/>
  <c r="BI573" i="6"/>
  <c r="BH501" i="6"/>
  <c r="BN429" i="6"/>
  <c r="BL357" i="6"/>
  <c r="BO213" i="6"/>
  <c r="BH213" i="6"/>
  <c r="BJ429" i="6"/>
  <c r="BK213" i="6"/>
  <c r="CC426" i="6"/>
  <c r="BU570" i="6"/>
  <c r="BW282" i="6"/>
  <c r="CC498" i="6"/>
  <c r="BX354" i="6"/>
  <c r="BZ66" i="6"/>
  <c r="CE426" i="6"/>
  <c r="BI426" i="6"/>
  <c r="BE354" i="6"/>
  <c r="BF498" i="6"/>
  <c r="BJ66" i="6"/>
  <c r="BH498" i="6"/>
  <c r="BE66" i="6"/>
  <c r="BM426" i="6"/>
  <c r="BY572" i="6"/>
  <c r="BW356" i="6"/>
  <c r="BZ140" i="6"/>
  <c r="CC68" i="6"/>
  <c r="BU284" i="6"/>
  <c r="CF284" i="6" s="1"/>
  <c r="BV140" i="6"/>
  <c r="BU500" i="6"/>
  <c r="BF212" i="6"/>
  <c r="BL428" i="6"/>
  <c r="BN356" i="6"/>
  <c r="BN68" i="6"/>
  <c r="BE140" i="6"/>
  <c r="BK428" i="6"/>
  <c r="BO572" i="6"/>
  <c r="CB427" i="6"/>
  <c r="BV283" i="6"/>
  <c r="BX211" i="6"/>
  <c r="CC139" i="6"/>
  <c r="BY499" i="6"/>
  <c r="CB211" i="6"/>
  <c r="BZ499" i="6"/>
  <c r="BH571" i="6"/>
  <c r="BK427" i="6"/>
  <c r="BI571" i="6"/>
  <c r="BI499" i="6"/>
  <c r="BM139" i="6"/>
  <c r="BK571" i="6"/>
  <c r="BF355" i="6"/>
  <c r="BH139" i="6"/>
  <c r="CD501" i="6"/>
  <c r="CE429" i="6"/>
  <c r="CD357" i="6"/>
  <c r="BZ357" i="6"/>
  <c r="BW357" i="6"/>
  <c r="BW69" i="6"/>
  <c r="BX69" i="6"/>
  <c r="BK429" i="6"/>
  <c r="BF357" i="6"/>
  <c r="BH573" i="6"/>
  <c r="BL285" i="6"/>
  <c r="BM501" i="6"/>
  <c r="BJ141" i="6"/>
  <c r="BE429" i="6"/>
  <c r="BN141" i="6"/>
  <c r="CB570" i="6"/>
  <c r="BV354" i="6"/>
  <c r="BX138" i="6"/>
  <c r="BZ138" i="6"/>
  <c r="BY426" i="6"/>
  <c r="CE138" i="6"/>
  <c r="CC210" i="6"/>
  <c r="BV426" i="6"/>
  <c r="BN354" i="6"/>
  <c r="BE282" i="6"/>
  <c r="BL354" i="6"/>
  <c r="BE498" i="6"/>
  <c r="BL138" i="6"/>
  <c r="BN426" i="6"/>
  <c r="BH354" i="6"/>
  <c r="CD572" i="6"/>
  <c r="BX500" i="6"/>
  <c r="BW284" i="6"/>
  <c r="BZ68" i="6"/>
  <c r="CD500" i="6"/>
  <c r="BY212" i="6"/>
  <c r="CE356" i="6"/>
  <c r="CE284" i="6"/>
  <c r="BF140" i="6"/>
  <c r="BO356" i="6"/>
  <c r="BM212" i="6"/>
  <c r="BF428" i="6"/>
  <c r="BE68" i="6"/>
  <c r="BH356" i="6"/>
  <c r="BN572" i="6"/>
  <c r="CA499" i="6"/>
  <c r="BV211" i="6"/>
  <c r="BY139" i="6"/>
  <c r="BU67" i="6"/>
  <c r="BZ355" i="6"/>
  <c r="CA67" i="6"/>
  <c r="CE67" i="6"/>
  <c r="BM427" i="6"/>
  <c r="BO355" i="6"/>
  <c r="BH499" i="6"/>
  <c r="BL355" i="6"/>
  <c r="BM67" i="6"/>
  <c r="BI355" i="6"/>
  <c r="BH283" i="6"/>
  <c r="BM499" i="6"/>
  <c r="CD429" i="6"/>
  <c r="BX357" i="6"/>
  <c r="CD285" i="6"/>
  <c r="BV285" i="6"/>
  <c r="BZ573" i="6"/>
  <c r="CC141" i="6"/>
  <c r="BU357" i="6"/>
  <c r="CC213" i="6"/>
  <c r="BF285" i="6"/>
  <c r="BJ501" i="6"/>
  <c r="BJ213" i="6"/>
  <c r="BK357" i="6"/>
  <c r="BJ69" i="6"/>
  <c r="BN213" i="6"/>
  <c r="BM141" i="6"/>
  <c r="BZ570" i="6"/>
  <c r="BW498" i="6"/>
  <c r="CE210" i="6"/>
  <c r="CC354" i="6"/>
  <c r="BW66" i="6"/>
  <c r="BJ426" i="6"/>
  <c r="BM138" i="6"/>
  <c r="BH66" i="6"/>
  <c r="BN66" i="6"/>
  <c r="BF66" i="6"/>
  <c r="BL426" i="6"/>
  <c r="BY500" i="6"/>
  <c r="CB356" i="6"/>
  <c r="BW68" i="6"/>
  <c r="CE428" i="6"/>
  <c r="CB140" i="6"/>
  <c r="BL572" i="6"/>
  <c r="BM428" i="6"/>
  <c r="BL212" i="6"/>
  <c r="CE572" i="6"/>
  <c r="BJ68" i="6"/>
  <c r="BL68" i="6"/>
  <c r="BU427" i="6"/>
  <c r="BX355" i="6"/>
  <c r="BU211" i="6"/>
  <c r="CD283" i="6"/>
  <c r="CD211" i="6"/>
  <c r="BE211" i="6"/>
  <c r="BN355" i="6"/>
  <c r="CE211" i="6"/>
  <c r="BL67" i="6"/>
  <c r="BJ571" i="6"/>
  <c r="BI67" i="6"/>
  <c r="CA501" i="6"/>
  <c r="BU501" i="6"/>
  <c r="BW213" i="6"/>
  <c r="CC573" i="6"/>
  <c r="BZ213" i="6"/>
  <c r="BI501" i="6"/>
  <c r="BE285" i="6"/>
  <c r="BO501" i="6"/>
  <c r="BK141" i="6"/>
  <c r="BI357" i="6"/>
  <c r="BO141" i="6"/>
  <c r="CD571" i="6"/>
  <c r="BF139" i="6"/>
  <c r="BV282" i="6"/>
  <c r="BU426" i="6"/>
  <c r="BX426" i="6"/>
  <c r="BW354" i="6"/>
  <c r="BY498" i="6"/>
  <c r="BO354" i="6"/>
  <c r="BN570" i="6"/>
  <c r="BF282" i="6"/>
  <c r="BI66" i="6"/>
  <c r="BI354" i="6"/>
  <c r="BG354" i="6"/>
  <c r="BX428" i="6"/>
  <c r="CB284" i="6"/>
  <c r="CE500" i="6"/>
  <c r="CD428" i="6"/>
  <c r="CD68" i="6"/>
  <c r="BF500" i="6"/>
  <c r="BO284" i="6"/>
  <c r="BJ500" i="6"/>
  <c r="BE428" i="6"/>
  <c r="BH212" i="6"/>
  <c r="BH284" i="6"/>
  <c r="BW355" i="6"/>
  <c r="BY67" i="6"/>
  <c r="BX139" i="6"/>
  <c r="CC211" i="6"/>
  <c r="BY571" i="6"/>
  <c r="BE139" i="6"/>
  <c r="BN283" i="6"/>
  <c r="BM283" i="6"/>
  <c r="BK139" i="6"/>
  <c r="BO427" i="6"/>
  <c r="BJ499" i="6"/>
  <c r="CA429" i="6"/>
  <c r="CD213" i="6"/>
  <c r="BV213" i="6"/>
  <c r="BY501" i="6"/>
  <c r="CE141" i="6"/>
  <c r="BG357" i="6"/>
  <c r="BE213" i="6"/>
  <c r="BL141" i="6"/>
  <c r="BK69" i="6"/>
  <c r="BI285" i="6"/>
  <c r="BN357" i="6"/>
  <c r="BY570" i="6"/>
  <c r="BV66" i="6"/>
  <c r="CD354" i="6"/>
  <c r="BL282" i="6"/>
  <c r="BI282" i="6"/>
  <c r="CA140" i="6"/>
  <c r="CC140" i="6"/>
  <c r="BF356" i="6"/>
  <c r="BL284" i="6"/>
  <c r="BI428" i="6"/>
  <c r="BW211" i="6"/>
  <c r="CB67" i="6"/>
  <c r="BK499" i="6"/>
  <c r="BN139" i="6"/>
  <c r="BM571" i="6"/>
  <c r="BG67" i="6"/>
  <c r="BV210" i="6"/>
  <c r="BZ354" i="6"/>
  <c r="CD426" i="6"/>
  <c r="CD210" i="6"/>
  <c r="BZ210" i="6"/>
  <c r="BO282" i="6"/>
  <c r="BL570" i="6"/>
  <c r="BF210" i="6"/>
  <c r="BJ354" i="6"/>
  <c r="BK210" i="6"/>
  <c r="BE138" i="6"/>
  <c r="BP138" i="6" s="1"/>
  <c r="CB572" i="6"/>
  <c r="CB212" i="6"/>
  <c r="BZ356" i="6"/>
  <c r="BV212" i="6"/>
  <c r="CC356" i="6"/>
  <c r="BO428" i="6"/>
  <c r="BO212" i="6"/>
  <c r="BK356" i="6"/>
  <c r="BG140" i="6"/>
  <c r="BL140" i="6"/>
  <c r="BK68" i="6"/>
  <c r="BW283" i="6"/>
  <c r="CE355" i="6"/>
  <c r="BX67" i="6"/>
  <c r="CA139" i="6"/>
  <c r="BE571" i="6"/>
  <c r="BE67" i="6"/>
  <c r="BN211" i="6"/>
  <c r="BL211" i="6"/>
  <c r="BK67" i="6"/>
  <c r="BG355" i="6"/>
  <c r="BH67" i="6"/>
  <c r="BY357" i="6"/>
  <c r="CA141" i="6"/>
  <c r="BU429" i="6"/>
  <c r="BU573" i="6"/>
  <c r="CD69" i="6"/>
  <c r="BG285" i="6"/>
  <c r="BM573" i="6"/>
  <c r="BL69" i="6"/>
  <c r="BH69" i="6"/>
  <c r="BI141" i="6"/>
  <c r="BM357" i="6"/>
  <c r="BX282" i="6"/>
  <c r="CE282" i="6"/>
  <c r="CC138" i="6"/>
  <c r="BO210" i="6"/>
  <c r="BO138" i="6"/>
  <c r="BI210" i="6"/>
  <c r="CA500" i="6"/>
  <c r="CD284" i="6"/>
  <c r="BY140" i="6"/>
  <c r="BO140" i="6"/>
  <c r="BG68" i="6"/>
  <c r="BF572" i="6"/>
  <c r="CC283" i="6"/>
  <c r="BG571" i="6"/>
  <c r="BI283" i="6"/>
  <c r="BU354" i="6"/>
  <c r="CA354" i="6"/>
  <c r="BK498" i="6"/>
  <c r="BK426" i="6"/>
  <c r="BE426" i="6"/>
  <c r="BE210" i="6"/>
  <c r="BF354" i="6"/>
  <c r="BX284" i="6"/>
  <c r="BV500" i="6"/>
  <c r="BM572" i="6"/>
  <c r="BU140" i="6"/>
  <c r="BM356" i="6"/>
  <c r="BY284" i="6"/>
  <c r="BK140" i="6"/>
  <c r="BV427" i="6"/>
  <c r="BV67" i="6"/>
  <c r="CC355" i="6"/>
  <c r="CC427" i="6"/>
  <c r="BN499" i="6"/>
  <c r="BO139" i="6"/>
  <c r="BF211" i="6"/>
  <c r="CC501" i="6"/>
  <c r="CB141" i="6"/>
  <c r="BZ285" i="6"/>
  <c r="CA213" i="6"/>
  <c r="BF573" i="6"/>
  <c r="BH357" i="6"/>
  <c r="BJ573" i="6"/>
  <c r="BM429" i="6"/>
  <c r="CB282" i="6"/>
  <c r="BX212" i="6"/>
  <c r="BM500" i="6"/>
  <c r="BU212" i="6"/>
  <c r="BJ212" i="6"/>
  <c r="BH428" i="6"/>
  <c r="BU282" i="6"/>
  <c r="CC282" i="6"/>
  <c r="BM498" i="6"/>
  <c r="BG282" i="6"/>
  <c r="BN138" i="6"/>
  <c r="BH210" i="6"/>
  <c r="CE212" i="6"/>
  <c r="BH572" i="6"/>
  <c r="CA426" i="6"/>
  <c r="BX570" i="6"/>
  <c r="BY210" i="6"/>
  <c r="CB210" i="6"/>
  <c r="BJ498" i="6"/>
  <c r="BF570" i="6"/>
  <c r="BL210" i="6"/>
  <c r="CB138" i="6"/>
  <c r="CC428" i="6"/>
  <c r="BX572" i="6"/>
  <c r="CC212" i="6"/>
  <c r="CD356" i="6"/>
  <c r="BN428" i="6"/>
  <c r="BL356" i="6"/>
  <c r="BN140" i="6"/>
  <c r="BI284" i="6"/>
  <c r="BZ426" i="6"/>
  <c r="CD282" i="6"/>
  <c r="BY66" i="6"/>
  <c r="BM282" i="6"/>
  <c r="BO498" i="6"/>
  <c r="BJ210" i="6"/>
  <c r="BW212" i="6"/>
  <c r="BZ212" i="6"/>
  <c r="BJ428" i="6"/>
  <c r="BZ284" i="6"/>
  <c r="BM140" i="6"/>
  <c r="BZ427" i="6"/>
  <c r="CE571" i="6"/>
  <c r="BW67" i="6"/>
  <c r="BL427" i="6"/>
  <c r="BG427" i="6"/>
  <c r="BL283" i="6"/>
  <c r="BJ67" i="6"/>
  <c r="CC429" i="6"/>
  <c r="BW573" i="6"/>
  <c r="BV357" i="6"/>
  <c r="BX141" i="6"/>
  <c r="BF213" i="6"/>
  <c r="BG429" i="6"/>
  <c r="BJ285" i="6"/>
  <c r="BM69" i="6"/>
  <c r="BY355" i="6"/>
  <c r="BX427" i="6"/>
  <c r="BL571" i="6"/>
  <c r="CD67" i="6"/>
  <c r="BH355" i="6"/>
  <c r="BK283" i="6"/>
  <c r="CA357" i="6"/>
  <c r="BZ501" i="6"/>
  <c r="BY429" i="6"/>
  <c r="BO573" i="6"/>
  <c r="BL573" i="6"/>
  <c r="BL429" i="6"/>
  <c r="BM213" i="6"/>
  <c r="CD498" i="6"/>
  <c r="CA66" i="6"/>
  <c r="CB66" i="6"/>
  <c r="BK66" i="6"/>
  <c r="BV572" i="6"/>
  <c r="CA428" i="6"/>
  <c r="BK572" i="6"/>
  <c r="BI500" i="6"/>
  <c r="BW427" i="6"/>
  <c r="BL499" i="6"/>
  <c r="BZ571" i="6"/>
  <c r="BJ211" i="6"/>
  <c r="BW285" i="6"/>
  <c r="BV429" i="6"/>
  <c r="BG501" i="6"/>
  <c r="BF141" i="6"/>
  <c r="BH141" i="6"/>
  <c r="CE570" i="6"/>
  <c r="CB498" i="6"/>
  <c r="BY282" i="6"/>
  <c r="BM210" i="6"/>
  <c r="BL66" i="6"/>
  <c r="BH282" i="6"/>
  <c r="CC572" i="6"/>
  <c r="BW572" i="6"/>
  <c r="CB68" i="6"/>
  <c r="BF68" i="6"/>
  <c r="BK212" i="6"/>
  <c r="BG284" i="6"/>
  <c r="CB501" i="6"/>
  <c r="BW426" i="6"/>
  <c r="CA356" i="6"/>
  <c r="BG356" i="6"/>
  <c r="BY283" i="6"/>
  <c r="BF571" i="6"/>
  <c r="CB429" i="6"/>
  <c r="CC285" i="6"/>
  <c r="BL213" i="6"/>
  <c r="BV570" i="6"/>
  <c r="BX210" i="6"/>
  <c r="BZ282" i="6"/>
  <c r="BG498" i="6"/>
  <c r="BG66" i="6"/>
  <c r="CB500" i="6"/>
  <c r="BU428" i="6"/>
  <c r="BW140" i="6"/>
  <c r="BE284" i="6"/>
  <c r="BH68" i="6"/>
  <c r="BJ284" i="6"/>
  <c r="CC571" i="6"/>
  <c r="BW499" i="6"/>
  <c r="BU139" i="6"/>
  <c r="BI427" i="6"/>
  <c r="CC67" i="6"/>
  <c r="BO67" i="6"/>
  <c r="BH211" i="6"/>
  <c r="BX213" i="6"/>
  <c r="BZ69" i="6"/>
  <c r="BV69" i="6"/>
  <c r="BW501" i="6"/>
  <c r="BF501" i="6"/>
  <c r="BE69" i="6"/>
  <c r="BI69" i="6"/>
  <c r="CA498" i="6"/>
  <c r="CE66" i="6"/>
  <c r="BO570" i="6"/>
  <c r="BE570" i="6"/>
  <c r="BU572" i="6"/>
  <c r="CD140" i="6"/>
  <c r="BE356" i="6"/>
  <c r="BP356" i="6" s="1"/>
  <c r="BM284" i="6"/>
  <c r="BZ139" i="6"/>
  <c r="BZ283" i="6"/>
  <c r="BO211" i="6"/>
  <c r="BL139" i="6"/>
  <c r="CE573" i="6"/>
  <c r="BV141" i="6"/>
  <c r="CC69" i="6"/>
  <c r="BE357" i="6"/>
  <c r="BK573" i="6"/>
  <c r="CD138" i="6"/>
  <c r="BM354" i="6"/>
  <c r="BF138" i="6"/>
  <c r="BV284" i="6"/>
  <c r="BJ572" i="6"/>
  <c r="BI212" i="6"/>
  <c r="BU283" i="6"/>
  <c r="BN427" i="6"/>
  <c r="BK355" i="6"/>
  <c r="BX573" i="6"/>
  <c r="BY69" i="6"/>
  <c r="BN501" i="6"/>
  <c r="BJ357" i="6"/>
  <c r="CB426" i="6"/>
  <c r="BH570" i="6"/>
  <c r="BW138" i="6"/>
  <c r="BX140" i="6"/>
  <c r="BO68" i="6"/>
  <c r="BG212" i="6"/>
  <c r="CD427" i="6"/>
  <c r="BJ355" i="6"/>
  <c r="BE427" i="6"/>
  <c r="CB573" i="6"/>
  <c r="CB285" i="6"/>
  <c r="BG573" i="6"/>
  <c r="BK570" i="6"/>
  <c r="BG210" i="6"/>
  <c r="BF426" i="6"/>
  <c r="BX356" i="6"/>
  <c r="BZ428" i="6"/>
  <c r="BO500" i="6"/>
  <c r="BJ140" i="6"/>
  <c r="CE427" i="6"/>
  <c r="BJ283" i="6"/>
  <c r="CA571" i="6"/>
  <c r="BX285" i="6"/>
  <c r="CB357" i="6"/>
  <c r="CA285" i="6"/>
  <c r="BK501" i="6"/>
  <c r="BM570" i="6"/>
  <c r="BW500" i="6"/>
  <c r="BV68" i="6"/>
  <c r="BX571" i="6"/>
  <c r="BH427" i="6"/>
  <c r="BM355" i="6"/>
  <c r="CE285" i="6"/>
  <c r="BG141" i="6"/>
  <c r="BE141" i="6"/>
  <c r="BU498" i="6"/>
  <c r="BK354" i="6"/>
  <c r="BG572" i="6"/>
  <c r="BN284" i="6"/>
  <c r="BU499" i="6"/>
  <c r="BU355" i="6"/>
  <c r="BE355" i="6"/>
  <c r="BM211" i="6"/>
  <c r="CE213" i="6"/>
  <c r="BG69" i="6"/>
  <c r="BN69" i="6"/>
  <c r="CB354" i="6"/>
  <c r="BO426" i="6"/>
  <c r="BY356" i="6"/>
  <c r="BN500" i="6"/>
  <c r="BX499" i="6"/>
  <c r="BE283" i="6"/>
  <c r="BG283" i="6"/>
  <c r="BJ139" i="6"/>
  <c r="BZ141" i="6"/>
  <c r="CE69" i="6"/>
  <c r="BK285" i="6"/>
  <c r="CD570" i="6"/>
  <c r="BI138" i="6"/>
  <c r="CC500" i="6"/>
  <c r="BE500" i="6"/>
  <c r="BP500" i="6" s="1"/>
  <c r="BK500" i="6"/>
  <c r="CE283" i="6"/>
  <c r="BO283" i="6"/>
  <c r="BU213" i="6"/>
  <c r="BO429" i="6"/>
  <c r="BI213" i="6"/>
  <c r="CC570" i="6"/>
  <c r="BW210" i="6"/>
  <c r="BG426" i="6"/>
  <c r="BV138" i="6"/>
  <c r="CB428" i="6"/>
  <c r="BV356" i="6"/>
  <c r="BE212" i="6"/>
  <c r="BI356" i="6"/>
  <c r="BY427" i="6"/>
  <c r="BZ67" i="6"/>
  <c r="BJ427" i="6"/>
  <c r="BE499" i="6"/>
  <c r="CD573" i="6"/>
  <c r="BU141" i="6"/>
  <c r="BN573" i="6"/>
  <c r="BI429" i="6"/>
  <c r="BL501" i="6"/>
  <c r="BZ498" i="6"/>
  <c r="BZ572" i="6"/>
  <c r="CA211" i="6"/>
  <c r="BH285" i="6"/>
  <c r="BX498" i="6"/>
  <c r="BW428" i="6"/>
  <c r="CD139" i="6"/>
  <c r="BY285" i="6"/>
  <c r="BF69" i="6"/>
  <c r="BU210" i="6"/>
  <c r="CE499" i="6"/>
  <c r="BE501" i="6"/>
  <c r="BO69" i="6"/>
  <c r="BI570" i="6"/>
  <c r="BH140" i="6"/>
  <c r="CB139" i="6"/>
  <c r="BX501" i="6"/>
  <c r="BX68" i="6"/>
  <c r="BF429" i="6"/>
  <c r="BN282" i="6"/>
  <c r="BV139" i="6"/>
  <c r="CA69" i="6"/>
  <c r="BN210" i="6"/>
  <c r="BF283" i="6"/>
  <c r="BX66" i="6"/>
  <c r="CD66" i="6"/>
  <c r="BG570" i="6"/>
  <c r="BG138" i="6"/>
  <c r="CA572" i="6"/>
  <c r="CE68" i="6"/>
  <c r="BG428" i="6"/>
  <c r="BG500" i="6"/>
  <c r="CB571" i="6"/>
  <c r="CD355" i="6"/>
  <c r="BW571" i="6"/>
  <c r="BG499" i="6"/>
  <c r="CB355" i="6"/>
  <c r="BV501" i="6"/>
  <c r="BW141" i="6"/>
  <c r="BU285" i="6"/>
  <c r="CC357" i="6"/>
  <c r="BO357" i="6"/>
  <c r="CA138" i="6"/>
  <c r="CA282" i="6"/>
  <c r="BO66" i="6"/>
  <c r="BU138" i="6"/>
  <c r="BZ500" i="6"/>
  <c r="CA68" i="6"/>
  <c r="BI140" i="6"/>
  <c r="BE572" i="6"/>
  <c r="CA427" i="6"/>
  <c r="CB283" i="6"/>
  <c r="BV571" i="6"/>
  <c r="BF499" i="6"/>
  <c r="BG139" i="6"/>
  <c r="BX429" i="6"/>
  <c r="BZ429" i="6"/>
  <c r="CB213" i="6"/>
  <c r="BE573" i="6"/>
  <c r="BO285" i="6"/>
  <c r="BW570" i="6"/>
  <c r="BI498" i="6"/>
  <c r="BJ570" i="6"/>
  <c r="CA284" i="6"/>
  <c r="BY68" i="6"/>
  <c r="BJ356" i="6"/>
  <c r="BU571" i="6"/>
  <c r="BW139" i="6"/>
  <c r="CE139" i="6"/>
  <c r="BF67" i="6"/>
  <c r="CA355" i="6"/>
  <c r="CE357" i="6"/>
  <c r="BY141" i="6"/>
  <c r="BG213" i="6"/>
  <c r="BH429" i="6"/>
  <c r="BV498" i="6"/>
  <c r="BV499" i="6"/>
  <c r="BN285" i="6"/>
  <c r="BN498" i="6"/>
  <c r="BF427" i="6"/>
  <c r="CE501" i="6"/>
  <c r="CA570" i="6"/>
  <c r="BL500" i="6"/>
  <c r="BM285" i="6"/>
  <c r="CE354" i="6"/>
  <c r="CC284" i="6"/>
  <c r="BY211" i="6"/>
  <c r="BU69" i="6"/>
  <c r="BP32" i="6"/>
  <c r="BP30" i="6"/>
  <c r="CB542" i="6"/>
  <c r="CB470" i="6"/>
  <c r="BY326" i="6"/>
  <c r="CA470" i="6"/>
  <c r="CB326" i="6"/>
  <c r="BU182" i="6"/>
  <c r="BZ38" i="6"/>
  <c r="CB38" i="6"/>
  <c r="BL542" i="6"/>
  <c r="BI542" i="6"/>
  <c r="BO542" i="6"/>
  <c r="BN542" i="6"/>
  <c r="BE182" i="6"/>
  <c r="BM38" i="6"/>
  <c r="BK110" i="6"/>
  <c r="CD472" i="6"/>
  <c r="BW112" i="6"/>
  <c r="BW40" i="6"/>
  <c r="BU400" i="6"/>
  <c r="CB328" i="6"/>
  <c r="BI472" i="6"/>
  <c r="BG472" i="6"/>
  <c r="BN184" i="6"/>
  <c r="BL328" i="6"/>
  <c r="BL544" i="6"/>
  <c r="BF472" i="6"/>
  <c r="BG400" i="6"/>
  <c r="BJ40" i="6"/>
  <c r="BO328" i="6"/>
  <c r="BX471" i="6"/>
  <c r="CD327" i="6"/>
  <c r="CB183" i="6"/>
  <c r="BV183" i="6"/>
  <c r="BZ399" i="6"/>
  <c r="CB111" i="6"/>
  <c r="BY183" i="6"/>
  <c r="BI543" i="6"/>
  <c r="BL327" i="6"/>
  <c r="BJ399" i="6"/>
  <c r="BE543" i="6"/>
  <c r="BF327" i="6"/>
  <c r="BH111" i="6"/>
  <c r="BL471" i="6"/>
  <c r="BE399" i="6"/>
  <c r="BZ401" i="6"/>
  <c r="BW329" i="6"/>
  <c r="CB113" i="6"/>
  <c r="BW401" i="6"/>
  <c r="CA401" i="6"/>
  <c r="BJ545" i="6"/>
  <c r="BV41" i="6"/>
  <c r="BO185" i="6"/>
  <c r="BM329" i="6"/>
  <c r="BL545" i="6"/>
  <c r="BJ185" i="6"/>
  <c r="BF473" i="6"/>
  <c r="BN41" i="6"/>
  <c r="BH473" i="6"/>
  <c r="BF41" i="6"/>
  <c r="BY470" i="6"/>
  <c r="CC326" i="6"/>
  <c r="BY254" i="6"/>
  <c r="BX326" i="6"/>
  <c r="CE254" i="6"/>
  <c r="BU470" i="6"/>
  <c r="BU542" i="6"/>
  <c r="BW38" i="6"/>
  <c r="BF470" i="6"/>
  <c r="BI398" i="6"/>
  <c r="BM470" i="6"/>
  <c r="BL470" i="6"/>
  <c r="BE110" i="6"/>
  <c r="BN326" i="6"/>
  <c r="BO470" i="6"/>
  <c r="BX400" i="6"/>
  <c r="CB472" i="6"/>
  <c r="BX328" i="6"/>
  <c r="BY328" i="6"/>
  <c r="CB256" i="6"/>
  <c r="BX256" i="6"/>
  <c r="CA112" i="6"/>
  <c r="BN112" i="6"/>
  <c r="BL256" i="6"/>
  <c r="BO400" i="6"/>
  <c r="BG256" i="6"/>
  <c r="BH112" i="6"/>
  <c r="BO544" i="6"/>
  <c r="BE256" i="6"/>
  <c r="BV543" i="6"/>
  <c r="CD255" i="6"/>
  <c r="BU111" i="6"/>
  <c r="BV39" i="6"/>
  <c r="BX183" i="6"/>
  <c r="CE543" i="6"/>
  <c r="BY111" i="6"/>
  <c r="BK471" i="6"/>
  <c r="BL255" i="6"/>
  <c r="BJ327" i="6"/>
  <c r="BN471" i="6"/>
  <c r="BO399" i="6"/>
  <c r="BH39" i="6"/>
  <c r="BI399" i="6"/>
  <c r="BI255" i="6"/>
  <c r="CB545" i="6"/>
  <c r="BW257" i="6"/>
  <c r="BY41" i="6"/>
  <c r="CD257" i="6"/>
  <c r="BY185" i="6"/>
  <c r="BJ473" i="6"/>
  <c r="BI473" i="6"/>
  <c r="BO113" i="6"/>
  <c r="BM257" i="6"/>
  <c r="BH401" i="6"/>
  <c r="BJ329" i="6"/>
  <c r="BE257" i="6"/>
  <c r="BM113" i="6"/>
  <c r="BE113" i="6"/>
  <c r="BW398" i="6"/>
  <c r="CC254" i="6"/>
  <c r="BY182" i="6"/>
  <c r="CB254" i="6"/>
  <c r="BY110" i="6"/>
  <c r="BU254" i="6"/>
  <c r="BV182" i="6"/>
  <c r="BJ542" i="6"/>
  <c r="BK398" i="6"/>
  <c r="BI326" i="6"/>
  <c r="BO398" i="6"/>
  <c r="BN398" i="6"/>
  <c r="BE38" i="6"/>
  <c r="BN182" i="6"/>
  <c r="BJ110" i="6"/>
  <c r="BZ544" i="6"/>
  <c r="BX544" i="6"/>
  <c r="BV112" i="6"/>
  <c r="BZ256" i="6"/>
  <c r="BU256" i="6"/>
  <c r="CD40" i="6"/>
  <c r="BY40" i="6"/>
  <c r="CE40" i="6"/>
  <c r="BN40" i="6"/>
  <c r="BL184" i="6"/>
  <c r="BG328" i="6"/>
  <c r="BO184" i="6"/>
  <c r="BE400" i="6"/>
  <c r="BJ472" i="6"/>
  <c r="BI184" i="6"/>
  <c r="BW471" i="6"/>
  <c r="CD183" i="6"/>
  <c r="CA543" i="6"/>
  <c r="CD399" i="6"/>
  <c r="CB39" i="6"/>
  <c r="CD471" i="6"/>
  <c r="CD39" i="6"/>
  <c r="BM399" i="6"/>
  <c r="BL183" i="6"/>
  <c r="BJ255" i="6"/>
  <c r="BH399" i="6"/>
  <c r="BF255" i="6"/>
  <c r="BH183" i="6"/>
  <c r="BM543" i="6"/>
  <c r="BH255" i="6"/>
  <c r="BY401" i="6"/>
  <c r="BW185" i="6"/>
  <c r="BW473" i="6"/>
  <c r="CB185" i="6"/>
  <c r="BX401" i="6"/>
  <c r="CC113" i="6"/>
  <c r="CE185" i="6"/>
  <c r="BO41" i="6"/>
  <c r="BM185" i="6"/>
  <c r="BH329" i="6"/>
  <c r="BF185" i="6"/>
  <c r="BI185" i="6"/>
  <c r="CA41" i="6"/>
  <c r="BJ401" i="6"/>
  <c r="CD254" i="6"/>
  <c r="CC398" i="6"/>
  <c r="CA254" i="6"/>
  <c r="CA182" i="6"/>
  <c r="BZ110" i="6"/>
  <c r="BL398" i="6"/>
  <c r="BJ326" i="6"/>
  <c r="BG326" i="6"/>
  <c r="BF38" i="6"/>
  <c r="BO326" i="6"/>
  <c r="BH110" i="6"/>
  <c r="BU544" i="6"/>
  <c r="CB184" i="6"/>
  <c r="CC184" i="6"/>
  <c r="CC544" i="6"/>
  <c r="CA328" i="6"/>
  <c r="BN472" i="6"/>
  <c r="BL400" i="6"/>
  <c r="BO40" i="6"/>
  <c r="BJ400" i="6"/>
  <c r="BJ112" i="6"/>
  <c r="BH184" i="6"/>
  <c r="BX399" i="6"/>
  <c r="CC183" i="6"/>
  <c r="BZ327" i="6"/>
  <c r="CE111" i="6"/>
  <c r="CC471" i="6"/>
  <c r="CA111" i="6"/>
  <c r="BI471" i="6"/>
  <c r="BN399" i="6"/>
  <c r="BE111" i="6"/>
  <c r="BE183" i="6"/>
  <c r="BO111" i="6"/>
  <c r="BY473" i="6"/>
  <c r="BV545" i="6"/>
  <c r="CE329" i="6"/>
  <c r="BX257" i="6"/>
  <c r="BZ329" i="6"/>
  <c r="BW41" i="6"/>
  <c r="BO473" i="6"/>
  <c r="BF545" i="6"/>
  <c r="BJ41" i="6"/>
  <c r="BG185" i="6"/>
  <c r="BH41" i="6"/>
  <c r="CD182" i="6"/>
  <c r="BV326" i="6"/>
  <c r="CE182" i="6"/>
  <c r="BW110" i="6"/>
  <c r="BY38" i="6"/>
  <c r="BL326" i="6"/>
  <c r="BJ254" i="6"/>
  <c r="BG182" i="6"/>
  <c r="BO110" i="6"/>
  <c r="BF254" i="6"/>
  <c r="BW472" i="6"/>
  <c r="BY112" i="6"/>
  <c r="CB112" i="6"/>
  <c r="CE400" i="6"/>
  <c r="BZ328" i="6"/>
  <c r="BN400" i="6"/>
  <c r="BK472" i="6"/>
  <c r="BI112" i="6"/>
  <c r="BF328" i="6"/>
  <c r="BI256" i="6"/>
  <c r="BF184" i="6"/>
  <c r="CA471" i="6"/>
  <c r="BV111" i="6"/>
  <c r="BX255" i="6"/>
  <c r="BY471" i="6"/>
  <c r="BX327" i="6"/>
  <c r="CE39" i="6"/>
  <c r="BK399" i="6"/>
  <c r="BN327" i="6"/>
  <c r="BE39" i="6"/>
  <c r="BO327" i="6"/>
  <c r="BN111" i="6"/>
  <c r="CC545" i="6"/>
  <c r="BU401" i="6"/>
  <c r="CE41" i="6"/>
  <c r="BZ185" i="6"/>
  <c r="CE257" i="6"/>
  <c r="BK545" i="6"/>
  <c r="BM401" i="6"/>
  <c r="BM473" i="6"/>
  <c r="BU113" i="6"/>
  <c r="BN113" i="6"/>
  <c r="BE401" i="6"/>
  <c r="CA399" i="6"/>
  <c r="BZ471" i="6"/>
  <c r="BK327" i="6"/>
  <c r="BO183" i="6"/>
  <c r="BK543" i="6"/>
  <c r="BV329" i="6"/>
  <c r="CB257" i="6"/>
  <c r="BO401" i="6"/>
  <c r="BE545" i="6"/>
  <c r="BJ113" i="6"/>
  <c r="CC182" i="6"/>
  <c r="CB110" i="6"/>
  <c r="CE326" i="6"/>
  <c r="BL182" i="6"/>
  <c r="BG38" i="6"/>
  <c r="BK38" i="6"/>
  <c r="BX542" i="6"/>
  <c r="BY542" i="6"/>
  <c r="CE110" i="6"/>
  <c r="CD398" i="6"/>
  <c r="BV254" i="6"/>
  <c r="CE398" i="6"/>
  <c r="BL254" i="6"/>
  <c r="BJ182" i="6"/>
  <c r="BG110" i="6"/>
  <c r="BN38" i="6"/>
  <c r="BO182" i="6"/>
  <c r="CA400" i="6"/>
  <c r="BX40" i="6"/>
  <c r="CE544" i="6"/>
  <c r="BZ184" i="6"/>
  <c r="BV328" i="6"/>
  <c r="BN328" i="6"/>
  <c r="BK400" i="6"/>
  <c r="BI40" i="6"/>
  <c r="BM112" i="6"/>
  <c r="BH256" i="6"/>
  <c r="BI328" i="6"/>
  <c r="BW399" i="6"/>
  <c r="BU183" i="6"/>
  <c r="BV327" i="6"/>
  <c r="BM327" i="6"/>
  <c r="BN255" i="6"/>
  <c r="BI183" i="6"/>
  <c r="CD473" i="6"/>
  <c r="CA473" i="6"/>
  <c r="CD41" i="6"/>
  <c r="BV113" i="6"/>
  <c r="BZ41" i="6"/>
  <c r="BG257" i="6"/>
  <c r="BW542" i="6"/>
  <c r="BV38" i="6"/>
  <c r="BX110" i="6"/>
  <c r="BI254" i="6"/>
  <c r="BE542" i="6"/>
  <c r="CE470" i="6"/>
  <c r="CD542" i="6"/>
  <c r="CE38" i="6"/>
  <c r="CC38" i="6"/>
  <c r="BI182" i="6"/>
  <c r="BN110" i="6"/>
  <c r="BM326" i="6"/>
  <c r="BX472" i="6"/>
  <c r="CD256" i="6"/>
  <c r="BU328" i="6"/>
  <c r="BZ40" i="6"/>
  <c r="BF544" i="6"/>
  <c r="BK184" i="6"/>
  <c r="BH544" i="6"/>
  <c r="BJ256" i="6"/>
  <c r="BY543" i="6"/>
  <c r="CC255" i="6"/>
  <c r="CC399" i="6"/>
  <c r="BY327" i="6"/>
  <c r="BU255" i="6"/>
  <c r="CA255" i="6"/>
  <c r="BK111" i="6"/>
  <c r="BM471" i="6"/>
  <c r="BN39" i="6"/>
  <c r="BZ545" i="6"/>
  <c r="BX113" i="6"/>
  <c r="CE473" i="6"/>
  <c r="BZ257" i="6"/>
  <c r="BU473" i="6"/>
  <c r="BL401" i="6"/>
  <c r="BI329" i="6"/>
  <c r="BK329" i="6"/>
  <c r="BG41" i="6"/>
  <c r="BU398" i="6"/>
  <c r="CC542" i="6"/>
  <c r="BX182" i="6"/>
  <c r="BF542" i="6"/>
  <c r="BI110" i="6"/>
  <c r="BF326" i="6"/>
  <c r="BM182" i="6"/>
  <c r="BV470" i="6"/>
  <c r="BU110" i="6"/>
  <c r="BY398" i="6"/>
  <c r="BG470" i="6"/>
  <c r="BL38" i="6"/>
  <c r="BE326" i="6"/>
  <c r="BM398" i="6"/>
  <c r="BH38" i="6"/>
  <c r="CA542" i="6"/>
  <c r="BU326" i="6"/>
  <c r="CC110" i="6"/>
  <c r="BK326" i="6"/>
  <c r="BM254" i="6"/>
  <c r="BJ38" i="6"/>
  <c r="CE328" i="6"/>
  <c r="BW328" i="6"/>
  <c r="BY184" i="6"/>
  <c r="BK544" i="6"/>
  <c r="BK256" i="6"/>
  <c r="BF256" i="6"/>
  <c r="BG40" i="6"/>
  <c r="CB327" i="6"/>
  <c r="CC543" i="6"/>
  <c r="CD543" i="6"/>
  <c r="BM39" i="6"/>
  <c r="BJ39" i="6"/>
  <c r="BI327" i="6"/>
  <c r="BO39" i="6"/>
  <c r="CC401" i="6"/>
  <c r="CE401" i="6"/>
  <c r="CC329" i="6"/>
  <c r="BO329" i="6"/>
  <c r="BL257" i="6"/>
  <c r="BG329" i="6"/>
  <c r="BK185" i="6"/>
  <c r="CE256" i="6"/>
  <c r="BY256" i="6"/>
  <c r="CA40" i="6"/>
  <c r="BU184" i="6"/>
  <c r="BK112" i="6"/>
  <c r="BJ184" i="6"/>
  <c r="BF112" i="6"/>
  <c r="BX543" i="6"/>
  <c r="CB255" i="6"/>
  <c r="BZ183" i="6"/>
  <c r="BW327" i="6"/>
  <c r="BG543" i="6"/>
  <c r="BF111" i="6"/>
  <c r="BZ111" i="6"/>
  <c r="BW545" i="6"/>
  <c r="CD329" i="6"/>
  <c r="CE113" i="6"/>
  <c r="BL185" i="6"/>
  <c r="BE329" i="6"/>
  <c r="BE41" i="6"/>
  <c r="BP41" i="6" s="1"/>
  <c r="BV398" i="6"/>
  <c r="BU38" i="6"/>
  <c r="CF38" i="6" s="1"/>
  <c r="BG542" i="6"/>
  <c r="BK182" i="6"/>
  <c r="BH182" i="6"/>
  <c r="BY544" i="6"/>
  <c r="CE184" i="6"/>
  <c r="CA256" i="6"/>
  <c r="BN256" i="6"/>
  <c r="BK40" i="6"/>
  <c r="BG544" i="6"/>
  <c r="BV471" i="6"/>
  <c r="CB543" i="6"/>
  <c r="BZ39" i="6"/>
  <c r="BF543" i="6"/>
  <c r="BF471" i="6"/>
  <c r="BV401" i="6"/>
  <c r="BV473" i="6"/>
  <c r="BI545" i="6"/>
  <c r="BL113" i="6"/>
  <c r="BI113" i="6"/>
  <c r="BX470" i="6"/>
  <c r="CD110" i="6"/>
  <c r="CA38" i="6"/>
  <c r="BK254" i="6"/>
  <c r="BH254" i="6"/>
  <c r="BH326" i="6"/>
  <c r="CA183" i="6"/>
  <c r="BO257" i="6"/>
  <c r="BO38" i="6"/>
  <c r="BZ472" i="6"/>
  <c r="BF40" i="6"/>
  <c r="BW543" i="6"/>
  <c r="BY399" i="6"/>
  <c r="BF183" i="6"/>
  <c r="CD113" i="6"/>
  <c r="BG113" i="6"/>
  <c r="CD326" i="6"/>
  <c r="BV542" i="6"/>
  <c r="CA398" i="6"/>
  <c r="BJ398" i="6"/>
  <c r="BK470" i="6"/>
  <c r="CA544" i="6"/>
  <c r="CB400" i="6"/>
  <c r="CD328" i="6"/>
  <c r="BV40" i="6"/>
  <c r="BM400" i="6"/>
  <c r="BE184" i="6"/>
  <c r="BE328" i="6"/>
  <c r="BE112" i="6"/>
  <c r="CE327" i="6"/>
  <c r="BW183" i="6"/>
  <c r="CD111" i="6"/>
  <c r="BW255" i="6"/>
  <c r="BO543" i="6"/>
  <c r="BZ255" i="6"/>
  <c r="BN183" i="6"/>
  <c r="BL39" i="6"/>
  <c r="BZ473" i="6"/>
  <c r="BW113" i="6"/>
  <c r="CA185" i="6"/>
  <c r="CB329" i="6"/>
  <c r="BN257" i="6"/>
  <c r="BL473" i="6"/>
  <c r="BE473" i="6"/>
  <c r="BK257" i="6"/>
  <c r="BZ326" i="6"/>
  <c r="BX38" i="6"/>
  <c r="BV110" i="6"/>
  <c r="BI38" i="6"/>
  <c r="BN254" i="6"/>
  <c r="CD470" i="6"/>
  <c r="CD38" i="6"/>
  <c r="BF110" i="6"/>
  <c r="CC400" i="6"/>
  <c r="CC328" i="6"/>
  <c r="BM472" i="6"/>
  <c r="BF400" i="6"/>
  <c r="BW184" i="6"/>
  <c r="CB471" i="6"/>
  <c r="BU471" i="6"/>
  <c r="CC39" i="6"/>
  <c r="BN543" i="6"/>
  <c r="BE327" i="6"/>
  <c r="BP327" i="6" s="1"/>
  <c r="CA545" i="6"/>
  <c r="BX329" i="6"/>
  <c r="CF329" i="6" s="1"/>
  <c r="BZ113" i="6"/>
  <c r="BH545" i="6"/>
  <c r="BE185" i="6"/>
  <c r="BG401" i="6"/>
  <c r="CC256" i="6"/>
  <c r="BM328" i="6"/>
  <c r="BJ544" i="6"/>
  <c r="BE40" i="6"/>
  <c r="BV399" i="6"/>
  <c r="BX111" i="6"/>
  <c r="BG471" i="6"/>
  <c r="BE255" i="6"/>
  <c r="CE545" i="6"/>
  <c r="CA113" i="6"/>
  <c r="CC257" i="6"/>
  <c r="BG545" i="6"/>
  <c r="BO545" i="6"/>
  <c r="BI257" i="6"/>
  <c r="BZ470" i="6"/>
  <c r="BH470" i="6"/>
  <c r="BH398" i="6"/>
  <c r="CA184" i="6"/>
  <c r="CD400" i="6"/>
  <c r="BG112" i="6"/>
  <c r="BJ328" i="6"/>
  <c r="CE255" i="6"/>
  <c r="BL543" i="6"/>
  <c r="BJ183" i="6"/>
  <c r="BX41" i="6"/>
  <c r="CC41" i="6"/>
  <c r="BN473" i="6"/>
  <c r="BL110" i="6"/>
  <c r="BO254" i="6"/>
  <c r="CB544" i="6"/>
  <c r="BM184" i="6"/>
  <c r="BH328" i="6"/>
  <c r="CE183" i="6"/>
  <c r="BW111" i="6"/>
  <c r="BE471" i="6"/>
  <c r="BG39" i="6"/>
  <c r="CB473" i="6"/>
  <c r="CA329" i="6"/>
  <c r="BM41" i="6"/>
  <c r="BX398" i="6"/>
  <c r="BF398" i="6"/>
  <c r="BY472" i="6"/>
  <c r="BW256" i="6"/>
  <c r="BV256" i="6"/>
  <c r="BI400" i="6"/>
  <c r="BG184" i="6"/>
  <c r="CE399" i="6"/>
  <c r="BV255" i="6"/>
  <c r="BF39" i="6"/>
  <c r="BU329" i="6"/>
  <c r="CB41" i="6"/>
  <c r="BL41" i="6"/>
  <c r="BY400" i="6"/>
  <c r="BV184" i="6"/>
  <c r="BL40" i="6"/>
  <c r="BU327" i="6"/>
  <c r="BM111" i="6"/>
  <c r="BG399" i="6"/>
  <c r="CC473" i="6"/>
  <c r="CB401" i="6"/>
  <c r="BM545" i="6"/>
  <c r="BF329" i="6"/>
  <c r="BH113" i="6"/>
  <c r="CC470" i="6"/>
  <c r="BW254" i="6"/>
  <c r="BE254" i="6"/>
  <c r="CA472" i="6"/>
  <c r="BO472" i="6"/>
  <c r="CC111" i="6"/>
  <c r="BG327" i="6"/>
  <c r="BJ543" i="6"/>
  <c r="BV257" i="6"/>
  <c r="BX185" i="6"/>
  <c r="BG473" i="6"/>
  <c r="BZ254" i="6"/>
  <c r="BW182" i="6"/>
  <c r="BH542" i="6"/>
  <c r="BV472" i="6"/>
  <c r="BO112" i="6"/>
  <c r="BH400" i="6"/>
  <c r="BY255" i="6"/>
  <c r="BL399" i="6"/>
  <c r="BF399" i="6"/>
  <c r="BY545" i="6"/>
  <c r="BN329" i="6"/>
  <c r="BF113" i="6"/>
  <c r="BZ182" i="6"/>
  <c r="CA110" i="6"/>
  <c r="CD544" i="6"/>
  <c r="BH40" i="6"/>
  <c r="BW39" i="6"/>
  <c r="BK255" i="6"/>
  <c r="BX473" i="6"/>
  <c r="CA257" i="6"/>
  <c r="BI401" i="6"/>
  <c r="CE542" i="6"/>
  <c r="BZ398" i="6"/>
  <c r="CC472" i="6"/>
  <c r="BH472" i="6"/>
  <c r="BX184" i="6"/>
  <c r="BZ543" i="6"/>
  <c r="BH471" i="6"/>
  <c r="BI39" i="6"/>
  <c r="BX545" i="6"/>
  <c r="BY113" i="6"/>
  <c r="BK41" i="6"/>
  <c r="CB398" i="6"/>
  <c r="BM542" i="6"/>
  <c r="BJ470" i="6"/>
  <c r="CC40" i="6"/>
  <c r="CA39" i="6"/>
  <c r="BM256" i="6"/>
  <c r="BY39" i="6"/>
  <c r="BG111" i="6"/>
  <c r="CD545" i="6"/>
  <c r="BH185" i="6"/>
  <c r="BW326" i="6"/>
  <c r="BX112" i="6"/>
  <c r="BI544" i="6"/>
  <c r="BM40" i="6"/>
  <c r="BJ111" i="6"/>
  <c r="CD401" i="6"/>
  <c r="BL329" i="6"/>
  <c r="BK542" i="6"/>
  <c r="CD184" i="6"/>
  <c r="BU399" i="6"/>
  <c r="BO471" i="6"/>
  <c r="BU545" i="6"/>
  <c r="CF545" i="6" s="1"/>
  <c r="BN545" i="6"/>
  <c r="CD112" i="6"/>
  <c r="CC327" i="6"/>
  <c r="BW544" i="6"/>
  <c r="BE472" i="6"/>
  <c r="BJ471" i="6"/>
  <c r="BK473" i="6"/>
  <c r="BU112" i="6"/>
  <c r="BG183" i="6"/>
  <c r="BV185" i="6"/>
  <c r="BG398" i="6"/>
  <c r="BZ400" i="6"/>
  <c r="BM544" i="6"/>
  <c r="BH543" i="6"/>
  <c r="BN185" i="6"/>
  <c r="BF182" i="6"/>
  <c r="BU472" i="6"/>
  <c r="BK183" i="6"/>
  <c r="BJ257" i="6"/>
  <c r="CA326" i="6"/>
  <c r="BE470" i="6"/>
  <c r="BP470" i="6" s="1"/>
  <c r="BG254" i="6"/>
  <c r="BV544" i="6"/>
  <c r="CC112" i="6"/>
  <c r="BW400" i="6"/>
  <c r="BL472" i="6"/>
  <c r="BO256" i="6"/>
  <c r="BU543" i="6"/>
  <c r="CE471" i="6"/>
  <c r="BM255" i="6"/>
  <c r="BH327" i="6"/>
  <c r="BL111" i="6"/>
  <c r="BU257" i="6"/>
  <c r="BY257" i="6"/>
  <c r="CD185" i="6"/>
  <c r="BH257" i="6"/>
  <c r="BK401" i="6"/>
  <c r="BW470" i="6"/>
  <c r="BX254" i="6"/>
  <c r="BI470" i="6"/>
  <c r="BN470" i="6"/>
  <c r="CE472" i="6"/>
  <c r="CB40" i="6"/>
  <c r="BV400" i="6"/>
  <c r="BK328" i="6"/>
  <c r="BL112" i="6"/>
  <c r="CB399" i="6"/>
  <c r="BX39" i="6"/>
  <c r="BM183" i="6"/>
  <c r="BG255" i="6"/>
  <c r="BO255" i="6"/>
  <c r="BU185" i="6"/>
  <c r="BU41" i="6"/>
  <c r="CC185" i="6"/>
  <c r="BF401" i="6"/>
  <c r="BI41" i="6"/>
  <c r="BZ542" i="6"/>
  <c r="CB182" i="6"/>
  <c r="BE398" i="6"/>
  <c r="BP398" i="6" s="1"/>
  <c r="BM110" i="6"/>
  <c r="CE112" i="6"/>
  <c r="BK39" i="6"/>
  <c r="BN544" i="6"/>
  <c r="CA327" i="6"/>
  <c r="BN401" i="6"/>
  <c r="BZ112" i="6"/>
  <c r="BU39" i="6"/>
  <c r="BF257" i="6"/>
  <c r="BU40" i="6"/>
  <c r="BI111" i="6"/>
  <c r="BK113" i="6"/>
  <c r="BE544" i="6"/>
  <c r="BP544" i="6" s="1"/>
  <c r="BY329" i="6"/>
  <c r="CF534" i="6"/>
  <c r="CF247" i="6"/>
  <c r="BP174" i="6"/>
  <c r="BP205" i="6"/>
  <c r="BP346" i="6"/>
  <c r="BP203" i="6"/>
  <c r="BQ202" i="6" s="1"/>
  <c r="CF61" i="6"/>
  <c r="BP347" i="6"/>
  <c r="CF564" i="6"/>
  <c r="CG410" i="6"/>
  <c r="CF38" i="5"/>
  <c r="CG38" i="5" s="1"/>
  <c r="BR42" i="6"/>
  <c r="CG266" i="6"/>
  <c r="CF58" i="5"/>
  <c r="CG58" i="5" s="1"/>
  <c r="N31" i="1"/>
  <c r="N32" i="1" s="1"/>
  <c r="N34" i="1" s="1"/>
  <c r="BW480" i="6" l="1"/>
  <c r="CE408" i="6"/>
  <c r="BZ192" i="6"/>
  <c r="CA120" i="6"/>
  <c r="CD336" i="6"/>
  <c r="CC48" i="6"/>
  <c r="BU336" i="6"/>
  <c r="BJ264" i="6"/>
  <c r="BJ552" i="6"/>
  <c r="BG120" i="6"/>
  <c r="BV192" i="6"/>
  <c r="BL48" i="6"/>
  <c r="BM480" i="6"/>
  <c r="BK192" i="6"/>
  <c r="BU551" i="6"/>
  <c r="CA263" i="6"/>
  <c r="BY407" i="6"/>
  <c r="CC479" i="6"/>
  <c r="CA551" i="6"/>
  <c r="BV47" i="6"/>
  <c r="BX263" i="6"/>
  <c r="BW479" i="6"/>
  <c r="BG479" i="6"/>
  <c r="CA47" i="6"/>
  <c r="BN263" i="6"/>
  <c r="BJ263" i="6"/>
  <c r="BM335" i="6"/>
  <c r="BE47" i="6"/>
  <c r="BN47" i="6"/>
  <c r="BZ553" i="6"/>
  <c r="CB337" i="6"/>
  <c r="BV337" i="6"/>
  <c r="BV265" i="6"/>
  <c r="CB121" i="6"/>
  <c r="BY265" i="6"/>
  <c r="BG553" i="6"/>
  <c r="BK121" i="6"/>
  <c r="BI265" i="6"/>
  <c r="BZ409" i="6"/>
  <c r="BN193" i="6"/>
  <c r="BO49" i="6"/>
  <c r="BE265" i="6"/>
  <c r="BH409" i="6"/>
  <c r="CD478" i="6"/>
  <c r="BU550" i="6"/>
  <c r="BW334" i="6"/>
  <c r="CA406" i="6"/>
  <c r="CD550" i="6"/>
  <c r="CB334" i="6"/>
  <c r="CC550" i="6"/>
  <c r="BL406" i="6"/>
  <c r="BG262" i="6"/>
  <c r="BE550" i="6"/>
  <c r="BV118" i="6"/>
  <c r="BM118" i="6"/>
  <c r="BI550" i="6"/>
  <c r="BO262" i="6"/>
  <c r="BM262" i="6"/>
  <c r="BY408" i="6"/>
  <c r="CE120" i="6"/>
  <c r="BW120" i="6"/>
  <c r="CB48" i="6"/>
  <c r="CA480" i="6"/>
  <c r="CA48" i="6"/>
  <c r="BX336" i="6"/>
  <c r="BJ192" i="6"/>
  <c r="BI480" i="6"/>
  <c r="BG48" i="6"/>
  <c r="BF480" i="6"/>
  <c r="BG480" i="6"/>
  <c r="BH408" i="6"/>
  <c r="BO120" i="6"/>
  <c r="BW551" i="6"/>
  <c r="CA191" i="6"/>
  <c r="CB335" i="6"/>
  <c r="BX335" i="6"/>
  <c r="BV335" i="6"/>
  <c r="BY263" i="6"/>
  <c r="BW119" i="6"/>
  <c r="CE119" i="6"/>
  <c r="BI407" i="6"/>
  <c r="BE551" i="6"/>
  <c r="BM551" i="6"/>
  <c r="BJ191" i="6"/>
  <c r="BO263" i="6"/>
  <c r="CB119" i="6"/>
  <c r="BM47" i="6"/>
  <c r="CE481" i="6"/>
  <c r="CB265" i="6"/>
  <c r="BY121" i="6"/>
  <c r="BW409" i="6"/>
  <c r="BU553" i="6"/>
  <c r="BU49" i="6"/>
  <c r="BM481" i="6"/>
  <c r="BK49" i="6"/>
  <c r="BI193" i="6"/>
  <c r="BL553" i="6"/>
  <c r="BG265" i="6"/>
  <c r="BF193" i="6"/>
  <c r="BG49" i="6"/>
  <c r="BE121" i="6"/>
  <c r="BZ550" i="6"/>
  <c r="BZ478" i="6"/>
  <c r="BW262" i="6"/>
  <c r="BV262" i="6"/>
  <c r="CC334" i="6"/>
  <c r="BW118" i="6"/>
  <c r="CB478" i="6"/>
  <c r="BJ550" i="6"/>
  <c r="BG190" i="6"/>
  <c r="BF478" i="6"/>
  <c r="BN118" i="6"/>
  <c r="BI478" i="6"/>
  <c r="BK46" i="6"/>
  <c r="BO190" i="6"/>
  <c r="BM190" i="6"/>
  <c r="CB336" i="6"/>
  <c r="BW552" i="6"/>
  <c r="BV48" i="6"/>
  <c r="CC552" i="6"/>
  <c r="CA408" i="6"/>
  <c r="BE552" i="6"/>
  <c r="BK480" i="6"/>
  <c r="BJ120" i="6"/>
  <c r="BJ408" i="6"/>
  <c r="BE408" i="6"/>
  <c r="BF408" i="6"/>
  <c r="BF120" i="6"/>
  <c r="BI120" i="6"/>
  <c r="BK264" i="6"/>
  <c r="BV551" i="6"/>
  <c r="CB551" i="6"/>
  <c r="CB263" i="6"/>
  <c r="BV263" i="6"/>
  <c r="BU335" i="6"/>
  <c r="BX191" i="6"/>
  <c r="CE47" i="6"/>
  <c r="BL551" i="6"/>
  <c r="BH335" i="6"/>
  <c r="BE479" i="6"/>
  <c r="BM479" i="6"/>
  <c r="CE191" i="6"/>
  <c r="BN191" i="6"/>
  <c r="BL263" i="6"/>
  <c r="BF407" i="6"/>
  <c r="BU409" i="6"/>
  <c r="CB193" i="6"/>
  <c r="BW49" i="6"/>
  <c r="BW193" i="6"/>
  <c r="CA121" i="6"/>
  <c r="CA193" i="6"/>
  <c r="BO409" i="6"/>
  <c r="BO553" i="6"/>
  <c r="BM553" i="6"/>
  <c r="BJ481" i="6"/>
  <c r="BE337" i="6"/>
  <c r="BF265" i="6"/>
  <c r="BM337" i="6"/>
  <c r="BI553" i="6"/>
  <c r="BW478" i="6"/>
  <c r="BY334" i="6"/>
  <c r="BW190" i="6"/>
  <c r="CB190" i="6"/>
  <c r="CB550" i="6"/>
  <c r="CA334" i="6"/>
  <c r="BW550" i="6"/>
  <c r="CA262" i="6"/>
  <c r="BF406" i="6"/>
  <c r="BI406" i="6"/>
  <c r="BN46" i="6"/>
  <c r="BK406" i="6"/>
  <c r="BL478" i="6"/>
  <c r="BO406" i="6"/>
  <c r="BK334" i="6"/>
  <c r="BX408" i="6"/>
  <c r="CD48" i="6"/>
  <c r="CB408" i="6"/>
  <c r="BY48" i="6"/>
  <c r="BZ264" i="6"/>
  <c r="BJ48" i="6"/>
  <c r="BI552" i="6"/>
  <c r="BG408" i="6"/>
  <c r="BO264" i="6"/>
  <c r="BN192" i="6"/>
  <c r="BK336" i="6"/>
  <c r="BU407" i="6"/>
  <c r="BY551" i="6"/>
  <c r="BU119" i="6"/>
  <c r="BX119" i="6"/>
  <c r="CA407" i="6"/>
  <c r="BI119" i="6"/>
  <c r="BG407" i="6"/>
  <c r="BL335" i="6"/>
  <c r="BH119" i="6"/>
  <c r="BL191" i="6"/>
  <c r="BL47" i="6"/>
  <c r="CC337" i="6"/>
  <c r="BZ121" i="6"/>
  <c r="CD49" i="6"/>
  <c r="BY49" i="6"/>
  <c r="BX121" i="6"/>
  <c r="BN481" i="6"/>
  <c r="BH265" i="6"/>
  <c r="BH553" i="6"/>
  <c r="BZ49" i="6"/>
  <c r="BM49" i="6"/>
  <c r="BJ553" i="6"/>
  <c r="CA478" i="6"/>
  <c r="BX478" i="6"/>
  <c r="CA190" i="6"/>
  <c r="CA550" i="6"/>
  <c r="BY46" i="6"/>
  <c r="BH334" i="6"/>
  <c r="BE262" i="6"/>
  <c r="BP262" i="6" s="1"/>
  <c r="BF46" i="6"/>
  <c r="BJ406" i="6"/>
  <c r="BG550" i="6"/>
  <c r="BM478" i="6"/>
  <c r="BV552" i="6"/>
  <c r="CA336" i="6"/>
  <c r="BW408" i="6"/>
  <c r="BU264" i="6"/>
  <c r="BX264" i="6"/>
  <c r="BW48" i="6"/>
  <c r="CB552" i="6"/>
  <c r="BH480" i="6"/>
  <c r="BH120" i="6"/>
  <c r="BG552" i="6"/>
  <c r="BN264" i="6"/>
  <c r="BO48" i="6"/>
  <c r="BZ335" i="6"/>
  <c r="CD479" i="6"/>
  <c r="BZ551" i="6"/>
  <c r="BU47" i="6"/>
  <c r="BW335" i="6"/>
  <c r="BI47" i="6"/>
  <c r="BF335" i="6"/>
  <c r="BJ119" i="6"/>
  <c r="BH47" i="6"/>
  <c r="BI551" i="6"/>
  <c r="BK47" i="6"/>
  <c r="BW553" i="6"/>
  <c r="CC265" i="6"/>
  <c r="BX49" i="6"/>
  <c r="CD409" i="6"/>
  <c r="BF553" i="6"/>
  <c r="CB49" i="6"/>
  <c r="BM409" i="6"/>
  <c r="BH193" i="6"/>
  <c r="BE481" i="6"/>
  <c r="BN337" i="6"/>
  <c r="CD193" i="6"/>
  <c r="BE553" i="6"/>
  <c r="BZ334" i="6"/>
  <c r="CB118" i="6"/>
  <c r="BV406" i="6"/>
  <c r="BW406" i="6"/>
  <c r="CA118" i="6"/>
  <c r="BH262" i="6"/>
  <c r="BE190" i="6"/>
  <c r="BL550" i="6"/>
  <c r="CC478" i="6"/>
  <c r="BI46" i="6"/>
  <c r="BJ334" i="6"/>
  <c r="BZ552" i="6"/>
  <c r="BV408" i="6"/>
  <c r="CD192" i="6"/>
  <c r="BK552" i="6"/>
  <c r="BU192" i="6"/>
  <c r="BM264" i="6"/>
  <c r="CE479" i="6"/>
  <c r="BZ191" i="6"/>
  <c r="BX407" i="6"/>
  <c r="BO551" i="6"/>
  <c r="BF191" i="6"/>
  <c r="BG119" i="6"/>
  <c r="BK263" i="6"/>
  <c r="CD553" i="6"/>
  <c r="CD481" i="6"/>
  <c r="BX481" i="6"/>
  <c r="BH49" i="6"/>
  <c r="BL193" i="6"/>
  <c r="BI121" i="6"/>
  <c r="BU552" i="6"/>
  <c r="CA264" i="6"/>
  <c r="CD264" i="6"/>
  <c r="BW192" i="6"/>
  <c r="BW264" i="6"/>
  <c r="BV336" i="6"/>
  <c r="BX48" i="6"/>
  <c r="BI408" i="6"/>
  <c r="BH48" i="6"/>
  <c r="BN480" i="6"/>
  <c r="BM192" i="6"/>
  <c r="BO552" i="6"/>
  <c r="BZ263" i="6"/>
  <c r="BY335" i="6"/>
  <c r="CC407" i="6"/>
  <c r="CB479" i="6"/>
  <c r="BY47" i="6"/>
  <c r="BG551" i="6"/>
  <c r="BF263" i="6"/>
  <c r="BJ47" i="6"/>
  <c r="BO47" i="6"/>
  <c r="BE335" i="6"/>
  <c r="BV553" i="6"/>
  <c r="CC193" i="6"/>
  <c r="CE409" i="6"/>
  <c r="BV193" i="6"/>
  <c r="BF481" i="6"/>
  <c r="BY409" i="6"/>
  <c r="BJ337" i="6"/>
  <c r="BH121" i="6"/>
  <c r="BE409" i="6"/>
  <c r="BN265" i="6"/>
  <c r="BL121" i="6"/>
  <c r="BO193" i="6"/>
  <c r="BZ262" i="6"/>
  <c r="CB46" i="6"/>
  <c r="CE334" i="6"/>
  <c r="BV190" i="6"/>
  <c r="CE262" i="6"/>
  <c r="BH190" i="6"/>
  <c r="BE118" i="6"/>
  <c r="BO334" i="6"/>
  <c r="BO46" i="6"/>
  <c r="BF550" i="6"/>
  <c r="BI118" i="6"/>
  <c r="CA192" i="6"/>
  <c r="BZ120" i="6"/>
  <c r="BN408" i="6"/>
  <c r="BG336" i="6"/>
  <c r="BM408" i="6"/>
  <c r="BW263" i="6"/>
  <c r="BW191" i="6"/>
  <c r="BH263" i="6"/>
  <c r="BJ551" i="6"/>
  <c r="CC553" i="6"/>
  <c r="BZ481" i="6"/>
  <c r="BY337" i="6"/>
  <c r="BJ265" i="6"/>
  <c r="BJ121" i="6"/>
  <c r="CB480" i="6"/>
  <c r="CC264" i="6"/>
  <c r="CE480" i="6"/>
  <c r="BZ480" i="6"/>
  <c r="BI192" i="6"/>
  <c r="BO336" i="6"/>
  <c r="BF552" i="6"/>
  <c r="CE551" i="6"/>
  <c r="CD119" i="6"/>
  <c r="CE263" i="6"/>
  <c r="CD407" i="6"/>
  <c r="BH191" i="6"/>
  <c r="BN335" i="6"/>
  <c r="BG47" i="6"/>
  <c r="BK119" i="6"/>
  <c r="BV409" i="6"/>
  <c r="CA337" i="6"/>
  <c r="BX553" i="6"/>
  <c r="BW121" i="6"/>
  <c r="BI337" i="6"/>
  <c r="BJ49" i="6"/>
  <c r="BE193" i="6"/>
  <c r="BV550" i="6"/>
  <c r="CE46" i="6"/>
  <c r="CB406" i="6"/>
  <c r="CD190" i="6"/>
  <c r="BG406" i="6"/>
  <c r="BN406" i="6"/>
  <c r="BH478" i="6"/>
  <c r="BL190" i="6"/>
  <c r="CD337" i="6"/>
  <c r="CB264" i="6"/>
  <c r="BY192" i="6"/>
  <c r="CC336" i="6"/>
  <c r="BN552" i="6"/>
  <c r="BH336" i="6"/>
  <c r="BO192" i="6"/>
  <c r="BI48" i="6"/>
  <c r="BZ479" i="6"/>
  <c r="CB191" i="6"/>
  <c r="CD191" i="6"/>
  <c r="CB407" i="6"/>
  <c r="CB47" i="6"/>
  <c r="BK551" i="6"/>
  <c r="BO479" i="6"/>
  <c r="BM119" i="6"/>
  <c r="CE553" i="6"/>
  <c r="CE265" i="6"/>
  <c r="BV121" i="6"/>
  <c r="BK481" i="6"/>
  <c r="BI49" i="6"/>
  <c r="BM265" i="6"/>
  <c r="BY480" i="6"/>
  <c r="CC408" i="6"/>
  <c r="CE48" i="6"/>
  <c r="BL480" i="6"/>
  <c r="BG192" i="6"/>
  <c r="BO408" i="6"/>
  <c r="BL264" i="6"/>
  <c r="CC551" i="6"/>
  <c r="BX551" i="6"/>
  <c r="CD263" i="6"/>
  <c r="BM407" i="6"/>
  <c r="BG335" i="6"/>
  <c r="BK191" i="6"/>
  <c r="BM263" i="6"/>
  <c r="CA409" i="6"/>
  <c r="BW481" i="6"/>
  <c r="BV49" i="6"/>
  <c r="BK337" i="6"/>
  <c r="BL265" i="6"/>
  <c r="BO265" i="6"/>
  <c r="BF121" i="6"/>
  <c r="BY552" i="6"/>
  <c r="BV120" i="6"/>
  <c r="BE480" i="6"/>
  <c r="BP480" i="6" s="1"/>
  <c r="BK408" i="6"/>
  <c r="BE120" i="6"/>
  <c r="BF192" i="6"/>
  <c r="CD551" i="6"/>
  <c r="BV479" i="6"/>
  <c r="BV191" i="6"/>
  <c r="BF551" i="6"/>
  <c r="BK479" i="6"/>
  <c r="BJ479" i="6"/>
  <c r="CB553" i="6"/>
  <c r="BY481" i="6"/>
  <c r="BZ193" i="6"/>
  <c r="BN553" i="6"/>
  <c r="BG121" i="6"/>
  <c r="BH481" i="6"/>
  <c r="BY262" i="6"/>
  <c r="CD118" i="6"/>
  <c r="BX550" i="6"/>
  <c r="BU46" i="6"/>
  <c r="BE334" i="6"/>
  <c r="BM406" i="6"/>
  <c r="BJ46" i="6"/>
  <c r="BY190" i="6"/>
  <c r="CD46" i="6"/>
  <c r="BV334" i="6"/>
  <c r="BM550" i="6"/>
  <c r="BE46" i="6"/>
  <c r="BJ262" i="6"/>
  <c r="CD262" i="6"/>
  <c r="BU408" i="6"/>
  <c r="CD552" i="6"/>
  <c r="BI264" i="6"/>
  <c r="BO480" i="6"/>
  <c r="BM336" i="6"/>
  <c r="CE407" i="6"/>
  <c r="CA119" i="6"/>
  <c r="BH407" i="6"/>
  <c r="BE191" i="6"/>
  <c r="BN119" i="6"/>
  <c r="CA553" i="6"/>
  <c r="CD265" i="6"/>
  <c r="BX193" i="6"/>
  <c r="BO337" i="6"/>
  <c r="BG481" i="6"/>
  <c r="BY478" i="6"/>
  <c r="CC406" i="6"/>
  <c r="BG478" i="6"/>
  <c r="BI334" i="6"/>
  <c r="BG46" i="6"/>
  <c r="CC480" i="6"/>
  <c r="BU48" i="6"/>
  <c r="CB120" i="6"/>
  <c r="BI336" i="6"/>
  <c r="BH552" i="6"/>
  <c r="BN120" i="6"/>
  <c r="BY479" i="6"/>
  <c r="CE335" i="6"/>
  <c r="BX479" i="6"/>
  <c r="BF479" i="6"/>
  <c r="BE263" i="6"/>
  <c r="BP263" i="6" s="1"/>
  <c r="BK407" i="6"/>
  <c r="BU481" i="6"/>
  <c r="BZ337" i="6"/>
  <c r="BY193" i="6"/>
  <c r="BL481" i="6"/>
  <c r="CA49" i="6"/>
  <c r="BG409" i="6"/>
  <c r="BZ336" i="6"/>
  <c r="BV119" i="6"/>
  <c r="BL409" i="6"/>
  <c r="BZ406" i="6"/>
  <c r="BJ190" i="6"/>
  <c r="BX552" i="6"/>
  <c r="CD480" i="6"/>
  <c r="BW336" i="6"/>
  <c r="BG264" i="6"/>
  <c r="BK120" i="6"/>
  <c r="BL336" i="6"/>
  <c r="BZ407" i="6"/>
  <c r="CD335" i="6"/>
  <c r="BI479" i="6"/>
  <c r="BF119" i="6"/>
  <c r="BO191" i="6"/>
  <c r="CA481" i="6"/>
  <c r="CC409" i="6"/>
  <c r="CC481" i="6"/>
  <c r="BL337" i="6"/>
  <c r="BN121" i="6"/>
  <c r="BE49" i="6"/>
  <c r="CE550" i="6"/>
  <c r="BX262" i="6"/>
  <c r="BU190" i="6"/>
  <c r="BO550" i="6"/>
  <c r="BH118" i="6"/>
  <c r="BK478" i="6"/>
  <c r="BU118" i="6"/>
  <c r="BL334" i="6"/>
  <c r="BX480" i="6"/>
  <c r="CA552" i="6"/>
  <c r="CE552" i="6"/>
  <c r="BM552" i="6"/>
  <c r="BK48" i="6"/>
  <c r="BV480" i="6"/>
  <c r="BY120" i="6"/>
  <c r="BE192" i="6"/>
  <c r="CC335" i="6"/>
  <c r="BY119" i="6"/>
  <c r="BF47" i="6"/>
  <c r="BE119" i="6"/>
  <c r="BP119" i="6" s="1"/>
  <c r="CE337" i="6"/>
  <c r="BK193" i="6"/>
  <c r="BN49" i="6"/>
  <c r="CE118" i="6"/>
  <c r="CA46" i="6"/>
  <c r="BF262" i="6"/>
  <c r="BI190" i="6"/>
  <c r="BN190" i="6"/>
  <c r="BO478" i="6"/>
  <c r="BK550" i="6"/>
  <c r="BG118" i="6"/>
  <c r="CE336" i="6"/>
  <c r="BZ408" i="6"/>
  <c r="CC191" i="6"/>
  <c r="BU263" i="6"/>
  <c r="BN479" i="6"/>
  <c r="CC121" i="6"/>
  <c r="BK409" i="6"/>
  <c r="BL49" i="6"/>
  <c r="CE406" i="6"/>
  <c r="CE190" i="6"/>
  <c r="BE406" i="6"/>
  <c r="BN334" i="6"/>
  <c r="CE264" i="6"/>
  <c r="BZ48" i="6"/>
  <c r="CD47" i="6"/>
  <c r="BL479" i="6"/>
  <c r="BL119" i="6"/>
  <c r="CB409" i="6"/>
  <c r="BH337" i="6"/>
  <c r="BG193" i="6"/>
  <c r="BU262" i="6"/>
  <c r="BI262" i="6"/>
  <c r="CE192" i="6"/>
  <c r="BL552" i="6"/>
  <c r="CC47" i="6"/>
  <c r="BN407" i="6"/>
  <c r="BU337" i="6"/>
  <c r="BU121" i="6"/>
  <c r="BW265" i="6"/>
  <c r="CC262" i="6"/>
  <c r="BX46" i="6"/>
  <c r="BN550" i="6"/>
  <c r="BU406" i="6"/>
  <c r="BF118" i="6"/>
  <c r="BL262" i="6"/>
  <c r="CC192" i="6"/>
  <c r="BH264" i="6"/>
  <c r="BE48" i="6"/>
  <c r="BI263" i="6"/>
  <c r="BO407" i="6"/>
  <c r="CE49" i="6"/>
  <c r="BX265" i="6"/>
  <c r="BF337" i="6"/>
  <c r="BX334" i="6"/>
  <c r="BM46" i="6"/>
  <c r="BX120" i="6"/>
  <c r="BL192" i="6"/>
  <c r="BW47" i="6"/>
  <c r="BX190" i="6"/>
  <c r="BL46" i="6"/>
  <c r="BU480" i="6"/>
  <c r="BY264" i="6"/>
  <c r="BE336" i="6"/>
  <c r="BF336" i="6"/>
  <c r="BV407" i="6"/>
  <c r="BW407" i="6"/>
  <c r="BM193" i="6"/>
  <c r="CC118" i="6"/>
  <c r="BJ478" i="6"/>
  <c r="BN478" i="6"/>
  <c r="CB192" i="6"/>
  <c r="CC120" i="6"/>
  <c r="BF264" i="6"/>
  <c r="CA335" i="6"/>
  <c r="BG191" i="6"/>
  <c r="BM191" i="6"/>
  <c r="BK265" i="6"/>
  <c r="BO121" i="6"/>
  <c r="BY406" i="6"/>
  <c r="BO118" i="6"/>
  <c r="CD408" i="6"/>
  <c r="BU120" i="6"/>
  <c r="BM120" i="6"/>
  <c r="CC263" i="6"/>
  <c r="CA479" i="6"/>
  <c r="BN551" i="6"/>
  <c r="BL407" i="6"/>
  <c r="BV481" i="6"/>
  <c r="BY553" i="6"/>
  <c r="BJ193" i="6"/>
  <c r="BG337" i="6"/>
  <c r="CE478" i="6"/>
  <c r="BX406" i="6"/>
  <c r="BF190" i="6"/>
  <c r="BM48" i="6"/>
  <c r="BE407" i="6"/>
  <c r="CB481" i="6"/>
  <c r="BZ46" i="6"/>
  <c r="BE264" i="6"/>
  <c r="CC119" i="6"/>
  <c r="CA265" i="6"/>
  <c r="BY550" i="6"/>
  <c r="BY118" i="6"/>
  <c r="BL118" i="6"/>
  <c r="BL120" i="6"/>
  <c r="BH551" i="6"/>
  <c r="BM121" i="6"/>
  <c r="BV478" i="6"/>
  <c r="BM334" i="6"/>
  <c r="BU478" i="6"/>
  <c r="BH406" i="6"/>
  <c r="BI191" i="6"/>
  <c r="BO481" i="6"/>
  <c r="BH46" i="6"/>
  <c r="BG263" i="6"/>
  <c r="BX409" i="6"/>
  <c r="BG334" i="6"/>
  <c r="BN48" i="6"/>
  <c r="BU334" i="6"/>
  <c r="CF334" i="6" s="1"/>
  <c r="BN262" i="6"/>
  <c r="CD120" i="6"/>
  <c r="BL408" i="6"/>
  <c r="BN336" i="6"/>
  <c r="BU191" i="6"/>
  <c r="BH479" i="6"/>
  <c r="BJ335" i="6"/>
  <c r="BU265" i="6"/>
  <c r="BZ265" i="6"/>
  <c r="BK553" i="6"/>
  <c r="BJ409" i="6"/>
  <c r="CD406" i="6"/>
  <c r="BX118" i="6"/>
  <c r="BW46" i="6"/>
  <c r="BK262" i="6"/>
  <c r="CB262" i="6"/>
  <c r="BV264" i="6"/>
  <c r="BJ336" i="6"/>
  <c r="BY336" i="6"/>
  <c r="BX47" i="6"/>
  <c r="BJ407" i="6"/>
  <c r="BO119" i="6"/>
  <c r="BU193" i="6"/>
  <c r="CD121" i="6"/>
  <c r="BI481" i="6"/>
  <c r="BF409" i="6"/>
  <c r="BZ190" i="6"/>
  <c r="CD334" i="6"/>
  <c r="BV46" i="6"/>
  <c r="BK190" i="6"/>
  <c r="BH550" i="6"/>
  <c r="BX192" i="6"/>
  <c r="BJ480" i="6"/>
  <c r="BF48" i="6"/>
  <c r="BU479" i="6"/>
  <c r="BI335" i="6"/>
  <c r="BO335" i="6"/>
  <c r="CE121" i="6"/>
  <c r="CC49" i="6"/>
  <c r="BI409" i="6"/>
  <c r="BF49" i="6"/>
  <c r="BE478" i="6"/>
  <c r="BZ119" i="6"/>
  <c r="CC190" i="6"/>
  <c r="BK118" i="6"/>
  <c r="BH192" i="6"/>
  <c r="BZ47" i="6"/>
  <c r="BW337" i="6"/>
  <c r="CE193" i="6"/>
  <c r="BZ118" i="6"/>
  <c r="BJ118" i="6"/>
  <c r="BK335" i="6"/>
  <c r="BN409" i="6"/>
  <c r="CC46" i="6"/>
  <c r="BY191" i="6"/>
  <c r="BX337" i="6"/>
  <c r="BF334" i="6"/>
  <c r="BP328" i="6"/>
  <c r="CF140" i="6"/>
  <c r="CF256" i="6"/>
  <c r="CF282" i="6"/>
  <c r="CF257" i="6"/>
  <c r="CF398" i="6"/>
  <c r="CF328" i="6"/>
  <c r="BP183" i="6"/>
  <c r="BP256" i="6"/>
  <c r="CF210" i="6"/>
  <c r="BP357" i="6"/>
  <c r="CF570" i="6"/>
  <c r="CG570" i="6" s="1"/>
  <c r="CF212" i="6"/>
  <c r="BP428" i="6"/>
  <c r="CF40" i="6"/>
  <c r="CF183" i="6"/>
  <c r="CF111" i="6"/>
  <c r="BP111" i="6"/>
  <c r="CF400" i="6"/>
  <c r="BQ246" i="6"/>
  <c r="CF39" i="6"/>
  <c r="CG38" i="6" s="1"/>
  <c r="CF471" i="6"/>
  <c r="CF255" i="6"/>
  <c r="BP285" i="6"/>
  <c r="CF357" i="6"/>
  <c r="BR36" i="5"/>
  <c r="N17" i="7" s="1"/>
  <c r="BR34" i="5"/>
  <c r="N16" i="7" s="1"/>
  <c r="BR8" i="5"/>
  <c r="N3" i="7" s="1"/>
  <c r="BR16" i="5"/>
  <c r="N7" i="7" s="1"/>
  <c r="BR26" i="5"/>
  <c r="N12" i="7" s="1"/>
  <c r="BR18" i="5"/>
  <c r="N8" i="7" s="1"/>
  <c r="BR10" i="5"/>
  <c r="N4" i="7" s="1"/>
  <c r="BR14" i="5"/>
  <c r="N6" i="7" s="1"/>
  <c r="BR12" i="5"/>
  <c r="N5" i="7" s="1"/>
  <c r="BR20" i="5"/>
  <c r="N9" i="7" s="1"/>
  <c r="CG202" i="6"/>
  <c r="BP499" i="6"/>
  <c r="BQ498" i="6" s="1"/>
  <c r="BQ490" i="6"/>
  <c r="BR50" i="6"/>
  <c r="CF41" i="6"/>
  <c r="BP110" i="6"/>
  <c r="BP355" i="6"/>
  <c r="CF283" i="6"/>
  <c r="BP426" i="6"/>
  <c r="BP67" i="6"/>
  <c r="BP213" i="6"/>
  <c r="BP139" i="6"/>
  <c r="CF354" i="6"/>
  <c r="BQ418" i="6"/>
  <c r="BQ102" i="6"/>
  <c r="CF185" i="6"/>
  <c r="CF543" i="6"/>
  <c r="CF473" i="6"/>
  <c r="CF113" i="6"/>
  <c r="BP401" i="6"/>
  <c r="CF213" i="6"/>
  <c r="CF355" i="6"/>
  <c r="BP69" i="6"/>
  <c r="BP571" i="6"/>
  <c r="BQ570" i="6" s="1"/>
  <c r="CF211" i="6"/>
  <c r="CF68" i="6"/>
  <c r="CG102" i="6"/>
  <c r="BQ274" i="6"/>
  <c r="CH6" i="5"/>
  <c r="CG174" i="6"/>
  <c r="BP255" i="6"/>
  <c r="BP257" i="6"/>
  <c r="CF182" i="6"/>
  <c r="CG182" i="6" s="1"/>
  <c r="BP254" i="6"/>
  <c r="BQ254" i="6" s="1"/>
  <c r="CF138" i="6"/>
  <c r="BP329" i="6"/>
  <c r="BP543" i="6"/>
  <c r="CH50" i="6"/>
  <c r="CG390" i="6"/>
  <c r="BP210" i="6"/>
  <c r="BQ30" i="6"/>
  <c r="CG534" i="6"/>
  <c r="BP471" i="6"/>
  <c r="BP185" i="6"/>
  <c r="BP473" i="6"/>
  <c r="CF401" i="6"/>
  <c r="BP39" i="6"/>
  <c r="BP38" i="6"/>
  <c r="BQ38" i="6" s="1"/>
  <c r="CF69" i="6"/>
  <c r="CF285" i="6"/>
  <c r="BP283" i="6"/>
  <c r="CF499" i="6"/>
  <c r="CF572" i="6"/>
  <c r="CF426" i="6"/>
  <c r="BP498" i="6"/>
  <c r="CG30" i="6"/>
  <c r="CH30" i="6" s="1"/>
  <c r="BQ390" i="6"/>
  <c r="BR22" i="6"/>
  <c r="CI7" i="5"/>
  <c r="BP112" i="6"/>
  <c r="CF327" i="6"/>
  <c r="CF542" i="6"/>
  <c r="CG542" i="6" s="1"/>
  <c r="CF498" i="6"/>
  <c r="BP141" i="6"/>
  <c r="CF399" i="6"/>
  <c r="BP326" i="6"/>
  <c r="BP570" i="6"/>
  <c r="CF184" i="6"/>
  <c r="BP40" i="6"/>
  <c r="CF141" i="6"/>
  <c r="CF472" i="6"/>
  <c r="BP140" i="6"/>
  <c r="BP66" i="6"/>
  <c r="CF112" i="6"/>
  <c r="CF427" i="6"/>
  <c r="BR32" i="5"/>
  <c r="N15" i="7" s="1"/>
  <c r="BQ130" i="6"/>
  <c r="BR58" i="6" s="1"/>
  <c r="CG490" i="6"/>
  <c r="BR24" i="5"/>
  <c r="N11" i="7" s="1"/>
  <c r="P18" i="7" s="1" a="1"/>
  <c r="BQ138" i="6"/>
  <c r="CF66" i="6"/>
  <c r="BP542" i="6"/>
  <c r="BQ542" i="6" s="1"/>
  <c r="BP501" i="6"/>
  <c r="CF428" i="6"/>
  <c r="BP184" i="6"/>
  <c r="CF470" i="6"/>
  <c r="BP573" i="6"/>
  <c r="CG58" i="6"/>
  <c r="CF254" i="6"/>
  <c r="CG254" i="6" s="1"/>
  <c r="BP427" i="6"/>
  <c r="CG562" i="6"/>
  <c r="BQ346" i="6"/>
  <c r="BP211" i="6"/>
  <c r="BP68" i="6"/>
  <c r="BP400" i="6"/>
  <c r="BP182" i="6"/>
  <c r="BQ182" i="6" s="1"/>
  <c r="CF571" i="6"/>
  <c r="CF139" i="6"/>
  <c r="BQ174" i="6"/>
  <c r="BP472" i="6"/>
  <c r="BQ470" i="6" s="1"/>
  <c r="CF110" i="6"/>
  <c r="CG110" i="6" s="1"/>
  <c r="BP113" i="6"/>
  <c r="CF573" i="6"/>
  <c r="CF501" i="6"/>
  <c r="BP429" i="6"/>
  <c r="CF500" i="6"/>
  <c r="BP354" i="6"/>
  <c r="CF356" i="6"/>
  <c r="CF326" i="6"/>
  <c r="BP545" i="6"/>
  <c r="CF544" i="6"/>
  <c r="BP399" i="6"/>
  <c r="BQ398" i="6" s="1"/>
  <c r="BP572" i="6"/>
  <c r="BP212" i="6"/>
  <c r="BP284" i="6"/>
  <c r="CF429" i="6"/>
  <c r="CF67" i="6"/>
  <c r="BP282" i="6"/>
  <c r="CG130" i="6"/>
  <c r="CG36" i="5"/>
  <c r="CG20" i="5"/>
  <c r="CG12" i="5"/>
  <c r="CG44" i="5"/>
  <c r="CG54" i="5"/>
  <c r="CG8" i="5"/>
  <c r="CG48" i="5"/>
  <c r="CG18" i="5"/>
  <c r="CG56" i="5"/>
  <c r="CG52" i="5"/>
  <c r="CG46" i="5"/>
  <c r="CG26" i="5"/>
  <c r="CG14" i="5"/>
  <c r="CG34" i="5"/>
  <c r="CG42" i="5"/>
  <c r="CG60" i="5"/>
  <c r="CH22" i="6"/>
  <c r="CG32" i="5"/>
  <c r="CG16" i="5"/>
  <c r="BQ562" i="6"/>
  <c r="CG346" i="6"/>
  <c r="CG10" i="5"/>
  <c r="P31" i="1"/>
  <c r="P32" i="1" s="1"/>
  <c r="P34" i="1" s="1"/>
  <c r="Z18" i="7" l="1"/>
  <c r="AB18" i="7"/>
  <c r="Q18" i="7"/>
  <c r="S18" i="7"/>
  <c r="AA18" i="7"/>
  <c r="Y18" i="7"/>
  <c r="P18" i="7"/>
  <c r="R18" i="7"/>
  <c r="T18" i="7"/>
  <c r="W18" i="7"/>
  <c r="AC18" i="7"/>
  <c r="AE18" i="7"/>
  <c r="V18" i="7"/>
  <c r="X18" i="7"/>
  <c r="U18" i="7"/>
  <c r="AD18" i="7"/>
  <c r="CF192" i="6"/>
  <c r="CG66" i="6"/>
  <c r="CF479" i="6"/>
  <c r="BQ262" i="6"/>
  <c r="BP551" i="6"/>
  <c r="CG354" i="6"/>
  <c r="CF263" i="6"/>
  <c r="CF120" i="6"/>
  <c r="BP190" i="6"/>
  <c r="BP479" i="6"/>
  <c r="CF47" i="6"/>
  <c r="CF406" i="6"/>
  <c r="CG406" i="6" s="1"/>
  <c r="CF121" i="6"/>
  <c r="BP334" i="6"/>
  <c r="BQ334" i="6" s="1"/>
  <c r="CH58" i="6"/>
  <c r="BP478" i="6"/>
  <c r="CF407" i="6"/>
  <c r="BP335" i="6"/>
  <c r="BP121" i="6"/>
  <c r="CF335" i="6"/>
  <c r="BP550" i="6"/>
  <c r="CF265" i="6"/>
  <c r="CF193" i="6"/>
  <c r="BP193" i="6"/>
  <c r="CF191" i="6"/>
  <c r="BP47" i="6"/>
  <c r="CG470" i="6"/>
  <c r="BQ326" i="6"/>
  <c r="CG426" i="6"/>
  <c r="CG398" i="6"/>
  <c r="CH38" i="6" s="1"/>
  <c r="BP264" i="6"/>
  <c r="BP336" i="6"/>
  <c r="BP49" i="6"/>
  <c r="CF49" i="6"/>
  <c r="BP406" i="6"/>
  <c r="BQ406" i="6" s="1"/>
  <c r="CF119" i="6"/>
  <c r="CF337" i="6"/>
  <c r="CG210" i="6"/>
  <c r="CF478" i="6"/>
  <c r="BP409" i="6"/>
  <c r="CF48" i="6"/>
  <c r="CF409" i="6"/>
  <c r="BP552" i="6"/>
  <c r="CF550" i="6"/>
  <c r="CG550" i="6" s="1"/>
  <c r="CG138" i="6"/>
  <c r="BP192" i="6"/>
  <c r="BP265" i="6"/>
  <c r="CF46" i="6"/>
  <c r="BR30" i="6"/>
  <c r="BQ210" i="6"/>
  <c r="CG282" i="6"/>
  <c r="CF480" i="6"/>
  <c r="BP46" i="6"/>
  <c r="BP553" i="6"/>
  <c r="BQ426" i="6"/>
  <c r="CF118" i="6"/>
  <c r="BP481" i="6"/>
  <c r="CG326" i="6"/>
  <c r="CF552" i="6"/>
  <c r="CF262" i="6"/>
  <c r="CF551" i="6"/>
  <c r="CF408" i="6"/>
  <c r="BQ354" i="6"/>
  <c r="CF190" i="6"/>
  <c r="CF264" i="6"/>
  <c r="BP408" i="6"/>
  <c r="BQ282" i="6"/>
  <c r="CF336" i="6"/>
  <c r="CG334" i="6" s="1"/>
  <c r="BQ66" i="6"/>
  <c r="BR66" i="6" s="1"/>
  <c r="CJ7" i="5"/>
  <c r="CJ6" i="5"/>
  <c r="BQ110" i="6"/>
  <c r="BR38" i="6" s="1"/>
  <c r="CB558" i="6"/>
  <c r="BW414" i="6"/>
  <c r="BX270" i="6"/>
  <c r="CD198" i="6"/>
  <c r="BU558" i="6"/>
  <c r="CA270" i="6"/>
  <c r="CC270" i="6"/>
  <c r="CD54" i="6"/>
  <c r="BO270" i="6"/>
  <c r="BI414" i="6"/>
  <c r="BH486" i="6"/>
  <c r="BO558" i="6"/>
  <c r="BN414" i="6"/>
  <c r="BJ54" i="6"/>
  <c r="BI126" i="6"/>
  <c r="CC416" i="6"/>
  <c r="BW344" i="6"/>
  <c r="CC200" i="6"/>
  <c r="BX56" i="6"/>
  <c r="BV488" i="6"/>
  <c r="CE488" i="6"/>
  <c r="BU560" i="6"/>
  <c r="BF200" i="6"/>
  <c r="BN416" i="6"/>
  <c r="BG344" i="6"/>
  <c r="BG56" i="6"/>
  <c r="BN272" i="6"/>
  <c r="BE488" i="6"/>
  <c r="BK200" i="6"/>
  <c r="BL200" i="6"/>
  <c r="BX487" i="6"/>
  <c r="CC415" i="6"/>
  <c r="BZ199" i="6"/>
  <c r="BV487" i="6"/>
  <c r="BX199" i="6"/>
  <c r="CB55" i="6"/>
  <c r="BY199" i="6"/>
  <c r="BF487" i="6"/>
  <c r="BO343" i="6"/>
  <c r="BX271" i="6"/>
  <c r="BH343" i="6"/>
  <c r="BG55" i="6"/>
  <c r="BG343" i="6"/>
  <c r="BI127" i="6"/>
  <c r="CE561" i="6"/>
  <c r="BW561" i="6"/>
  <c r="BU561" i="6"/>
  <c r="CD201" i="6"/>
  <c r="CD273" i="6"/>
  <c r="BX489" i="6"/>
  <c r="BU57" i="6"/>
  <c r="BU201" i="6"/>
  <c r="BF561" i="6"/>
  <c r="BI489" i="6"/>
  <c r="BN345" i="6"/>
  <c r="BO561" i="6"/>
  <c r="BL201" i="6"/>
  <c r="BH345" i="6"/>
  <c r="BI273" i="6"/>
  <c r="CA558" i="6"/>
  <c r="BV342" i="6"/>
  <c r="BX198" i="6"/>
  <c r="CC126" i="6"/>
  <c r="BV486" i="6"/>
  <c r="BZ198" i="6"/>
  <c r="CA54" i="6"/>
  <c r="BV558" i="6"/>
  <c r="BO198" i="6"/>
  <c r="BM342" i="6"/>
  <c r="BE342" i="6"/>
  <c r="BG486" i="6"/>
  <c r="BH198" i="6"/>
  <c r="BG270" i="6"/>
  <c r="BM486" i="6"/>
  <c r="BW560" i="6"/>
  <c r="BW272" i="6"/>
  <c r="BZ128" i="6"/>
  <c r="BY416" i="6"/>
  <c r="BY344" i="6"/>
  <c r="BU56" i="6"/>
  <c r="BU416" i="6"/>
  <c r="CF416" i="6" s="1"/>
  <c r="BF128" i="6"/>
  <c r="CA56" i="6"/>
  <c r="BG272" i="6"/>
  <c r="BN560" i="6"/>
  <c r="BH200" i="6"/>
  <c r="BN344" i="6"/>
  <c r="BL56" i="6"/>
  <c r="BN56" i="6"/>
  <c r="BX415" i="6"/>
  <c r="BV343" i="6"/>
  <c r="BY127" i="6"/>
  <c r="BU343" i="6"/>
  <c r="CF343" i="6" s="1"/>
  <c r="CC127" i="6"/>
  <c r="CA55" i="6"/>
  <c r="BW127" i="6"/>
  <c r="BN415" i="6"/>
  <c r="BO271" i="6"/>
  <c r="BJ487" i="6"/>
  <c r="BL199" i="6"/>
  <c r="BM55" i="6"/>
  <c r="BF343" i="6"/>
  <c r="BH199" i="6"/>
  <c r="CD561" i="6"/>
  <c r="BZ489" i="6"/>
  <c r="CB489" i="6"/>
  <c r="BW129" i="6"/>
  <c r="BZ201" i="6"/>
  <c r="CB417" i="6"/>
  <c r="BN561" i="6"/>
  <c r="CE57" i="6"/>
  <c r="BK489" i="6"/>
  <c r="BO417" i="6"/>
  <c r="BH273" i="6"/>
  <c r="BI417" i="6"/>
  <c r="BL129" i="6"/>
  <c r="BJ201" i="6"/>
  <c r="BN417" i="6"/>
  <c r="CA486" i="6"/>
  <c r="BV270" i="6"/>
  <c r="BY126" i="6"/>
  <c r="BU54" i="6"/>
  <c r="CE414" i="6"/>
  <c r="CA126" i="6"/>
  <c r="BW486" i="6"/>
  <c r="CC54" i="6"/>
  <c r="BV126" i="6"/>
  <c r="BM270" i="6"/>
  <c r="BK198" i="6"/>
  <c r="BJ198" i="6"/>
  <c r="BO126" i="6"/>
  <c r="BI54" i="6"/>
  <c r="BJ342" i="6"/>
  <c r="CB488" i="6"/>
  <c r="BW200" i="6"/>
  <c r="BZ56" i="6"/>
  <c r="BY128" i="6"/>
  <c r="BU272" i="6"/>
  <c r="BM560" i="6"/>
  <c r="CD128" i="6"/>
  <c r="BF56" i="6"/>
  <c r="BO560" i="6"/>
  <c r="BW56" i="6"/>
  <c r="BI416" i="6"/>
  <c r="BJ128" i="6"/>
  <c r="BJ272" i="6"/>
  <c r="BE416" i="6"/>
  <c r="BZ272" i="6"/>
  <c r="CD559" i="6"/>
  <c r="BV271" i="6"/>
  <c r="BY55" i="6"/>
  <c r="CC271" i="6"/>
  <c r="BZ415" i="6"/>
  <c r="BZ55" i="6"/>
  <c r="CC55" i="6"/>
  <c r="BE343" i="6"/>
  <c r="BO199" i="6"/>
  <c r="BX55" i="6"/>
  <c r="BO487" i="6"/>
  <c r="BE415" i="6"/>
  <c r="BO55" i="6"/>
  <c r="BL271" i="6"/>
  <c r="CA561" i="6"/>
  <c r="BX417" i="6"/>
  <c r="CB129" i="6"/>
  <c r="BZ57" i="6"/>
  <c r="CC129" i="6"/>
  <c r="CB273" i="6"/>
  <c r="BN489" i="6"/>
  <c r="BG561" i="6"/>
  <c r="BF345" i="6"/>
  <c r="BM489" i="6"/>
  <c r="BN201" i="6"/>
  <c r="BM345" i="6"/>
  <c r="BL57" i="6"/>
  <c r="BJ129" i="6"/>
  <c r="BK273" i="6"/>
  <c r="BZ486" i="6"/>
  <c r="BZ414" i="6"/>
  <c r="CD558" i="6"/>
  <c r="CD486" i="6"/>
  <c r="CB486" i="6"/>
  <c r="BK486" i="6"/>
  <c r="CD270" i="6"/>
  <c r="BN342" i="6"/>
  <c r="BE558" i="6"/>
  <c r="BK126" i="6"/>
  <c r="BG414" i="6"/>
  <c r="BK342" i="6"/>
  <c r="BU414" i="6"/>
  <c r="CC558" i="6"/>
  <c r="CC198" i="6"/>
  <c r="CB270" i="6"/>
  <c r="BY342" i="6"/>
  <c r="BN558" i="6"/>
  <c r="BU126" i="6"/>
  <c r="BE126" i="6"/>
  <c r="BI198" i="6"/>
  <c r="BJ270" i="6"/>
  <c r="BL486" i="6"/>
  <c r="BY486" i="6"/>
  <c r="BW198" i="6"/>
  <c r="CB54" i="6"/>
  <c r="BK558" i="6"/>
  <c r="BH414" i="6"/>
  <c r="BN486" i="6"/>
  <c r="BK270" i="6"/>
  <c r="BO54" i="6"/>
  <c r="BF54" i="6"/>
  <c r="BX344" i="6"/>
  <c r="CE416" i="6"/>
  <c r="CA560" i="6"/>
  <c r="CC128" i="6"/>
  <c r="CB128" i="6"/>
  <c r="BO416" i="6"/>
  <c r="BO56" i="6"/>
  <c r="BE128" i="6"/>
  <c r="BK560" i="6"/>
  <c r="BF560" i="6"/>
  <c r="BM56" i="6"/>
  <c r="CD415" i="6"/>
  <c r="CC487" i="6"/>
  <c r="CE199" i="6"/>
  <c r="BY487" i="6"/>
  <c r="BX127" i="6"/>
  <c r="BE271" i="6"/>
  <c r="BN271" i="6"/>
  <c r="BI271" i="6"/>
  <c r="BJ343" i="6"/>
  <c r="BH559" i="6"/>
  <c r="BJ271" i="6"/>
  <c r="BY345" i="6"/>
  <c r="BV489" i="6"/>
  <c r="CB201" i="6"/>
  <c r="BW201" i="6"/>
  <c r="BV417" i="6"/>
  <c r="BG129" i="6"/>
  <c r="BF417" i="6"/>
  <c r="BO273" i="6"/>
  <c r="BL561" i="6"/>
  <c r="BF129" i="6"/>
  <c r="BO129" i="6"/>
  <c r="BV198" i="6"/>
  <c r="BX126" i="6"/>
  <c r="CC486" i="6"/>
  <c r="CD342" i="6"/>
  <c r="BI558" i="6"/>
  <c r="BM198" i="6"/>
  <c r="BF414" i="6"/>
  <c r="BM414" i="6"/>
  <c r="BI486" i="6"/>
  <c r="BX272" i="6"/>
  <c r="CB272" i="6"/>
  <c r="BX488" i="6"/>
  <c r="CB560" i="6"/>
  <c r="BH560" i="6"/>
  <c r="BE344" i="6"/>
  <c r="BV272" i="6"/>
  <c r="BE56" i="6"/>
  <c r="BK488" i="6"/>
  <c r="BF416" i="6"/>
  <c r="CC559" i="6"/>
  <c r="BW343" i="6"/>
  <c r="BZ343" i="6"/>
  <c r="CD55" i="6"/>
  <c r="BU127" i="6"/>
  <c r="CE55" i="6"/>
  <c r="BE199" i="6"/>
  <c r="BN199" i="6"/>
  <c r="BH127" i="6"/>
  <c r="BG271" i="6"/>
  <c r="BO415" i="6"/>
  <c r="BI55" i="6"/>
  <c r="BY273" i="6"/>
  <c r="BU345" i="6"/>
  <c r="CE129" i="6"/>
  <c r="BV129" i="6"/>
  <c r="BU417" i="6"/>
  <c r="BG57" i="6"/>
  <c r="BL345" i="6"/>
  <c r="BH201" i="6"/>
  <c r="BH417" i="6"/>
  <c r="BE129" i="6"/>
  <c r="BM417" i="6"/>
  <c r="CE486" i="6"/>
  <c r="BM54" i="6"/>
  <c r="BF198" i="6"/>
  <c r="BU128" i="6"/>
  <c r="BM488" i="6"/>
  <c r="BE200" i="6"/>
  <c r="BI560" i="6"/>
  <c r="BG200" i="6"/>
  <c r="BU559" i="6"/>
  <c r="CA559" i="6"/>
  <c r="BU487" i="6"/>
  <c r="BU199" i="6"/>
  <c r="BN55" i="6"/>
  <c r="BF55" i="6"/>
  <c r="CD489" i="6"/>
  <c r="BX129" i="6"/>
  <c r="BW489" i="6"/>
  <c r="BF273" i="6"/>
  <c r="BH57" i="6"/>
  <c r="BF489" i="6"/>
  <c r="BX486" i="6"/>
  <c r="BX54" i="6"/>
  <c r="CD414" i="6"/>
  <c r="CC342" i="6"/>
  <c r="BL414" i="6"/>
  <c r="BM126" i="6"/>
  <c r="BK54" i="6"/>
  <c r="BN54" i="6"/>
  <c r="BF342" i="6"/>
  <c r="CD560" i="6"/>
  <c r="BX200" i="6"/>
  <c r="BZ200" i="6"/>
  <c r="BU344" i="6"/>
  <c r="BV560" i="6"/>
  <c r="BO488" i="6"/>
  <c r="BE272" i="6"/>
  <c r="BP272" i="6" s="1"/>
  <c r="BJ560" i="6"/>
  <c r="BL560" i="6"/>
  <c r="BM272" i="6"/>
  <c r="BK344" i="6"/>
  <c r="CB559" i="6"/>
  <c r="BW271" i="6"/>
  <c r="BZ271" i="6"/>
  <c r="BV559" i="6"/>
  <c r="CE271" i="6"/>
  <c r="BZ487" i="6"/>
  <c r="BE127" i="6"/>
  <c r="BN127" i="6"/>
  <c r="BH55" i="6"/>
  <c r="BF127" i="6"/>
  <c r="BG559" i="6"/>
  <c r="BF199" i="6"/>
  <c r="BY201" i="6"/>
  <c r="CE201" i="6"/>
  <c r="CB561" i="6"/>
  <c r="BV57" i="6"/>
  <c r="CD129" i="6"/>
  <c r="CC57" i="6"/>
  <c r="BL273" i="6"/>
  <c r="BH129" i="6"/>
  <c r="BK345" i="6"/>
  <c r="BO489" i="6"/>
  <c r="BV414" i="6"/>
  <c r="BZ126" i="6"/>
  <c r="BY54" i="6"/>
  <c r="BH558" i="6"/>
  <c r="BE414" i="6"/>
  <c r="BH342" i="6"/>
  <c r="CC560" i="6"/>
  <c r="BW416" i="6"/>
  <c r="BZ560" i="6"/>
  <c r="BJ416" i="6"/>
  <c r="BH416" i="6"/>
  <c r="BJ344" i="6"/>
  <c r="BW199" i="6"/>
  <c r="CC343" i="6"/>
  <c r="BE55" i="6"/>
  <c r="BK199" i="6"/>
  <c r="BJ415" i="6"/>
  <c r="BV561" i="6"/>
  <c r="CE345" i="6"/>
  <c r="BZ129" i="6"/>
  <c r="BH489" i="6"/>
  <c r="BJ57" i="6"/>
  <c r="BX342" i="6"/>
  <c r="CB342" i="6"/>
  <c r="BZ558" i="6"/>
  <c r="BJ558" i="6"/>
  <c r="BL126" i="6"/>
  <c r="BG126" i="6"/>
  <c r="CD344" i="6"/>
  <c r="BY200" i="6"/>
  <c r="BY488" i="6"/>
  <c r="BF272" i="6"/>
  <c r="BG560" i="6"/>
  <c r="BL488" i="6"/>
  <c r="BN128" i="6"/>
  <c r="CE559" i="6"/>
  <c r="BY343" i="6"/>
  <c r="CD271" i="6"/>
  <c r="CD127" i="6"/>
  <c r="BL415" i="6"/>
  <c r="BN487" i="6"/>
  <c r="BM199" i="6"/>
  <c r="CD417" i="6"/>
  <c r="BX201" i="6"/>
  <c r="CD345" i="6"/>
  <c r="BU129" i="6"/>
  <c r="BF201" i="6"/>
  <c r="BJ417" i="6"/>
  <c r="BF57" i="6"/>
  <c r="BE57" i="6"/>
  <c r="BX414" i="6"/>
  <c r="CA198" i="6"/>
  <c r="CE54" i="6"/>
  <c r="BI342" i="6"/>
  <c r="BJ126" i="6"/>
  <c r="BF126" i="6"/>
  <c r="CD272" i="6"/>
  <c r="BX416" i="6"/>
  <c r="BZ344" i="6"/>
  <c r="CA344" i="6"/>
  <c r="BK416" i="6"/>
  <c r="BJ56" i="6"/>
  <c r="BI344" i="6"/>
  <c r="BW487" i="6"/>
  <c r="BU271" i="6"/>
  <c r="CE343" i="6"/>
  <c r="CB127" i="6"/>
  <c r="BJ559" i="6"/>
  <c r="BO127" i="6"/>
  <c r="BM271" i="6"/>
  <c r="BZ561" i="6"/>
  <c r="CA489" i="6"/>
  <c r="CD57" i="6"/>
  <c r="BY57" i="6"/>
  <c r="BV273" i="6"/>
  <c r="BN129" i="6"/>
  <c r="BK561" i="6"/>
  <c r="BJ273" i="6"/>
  <c r="BX558" i="6"/>
  <c r="CB414" i="6"/>
  <c r="BY198" i="6"/>
  <c r="BO342" i="6"/>
  <c r="BE54" i="6"/>
  <c r="BP54" i="6" s="1"/>
  <c r="BE198" i="6"/>
  <c r="CC488" i="6"/>
  <c r="BV416" i="6"/>
  <c r="BY560" i="6"/>
  <c r="CE56" i="6"/>
  <c r="BG488" i="6"/>
  <c r="BK56" i="6"/>
  <c r="BI56" i="6"/>
  <c r="BM200" i="6"/>
  <c r="CE487" i="6"/>
  <c r="CE127" i="6"/>
  <c r="BV127" i="6"/>
  <c r="BM487" i="6"/>
  <c r="BF415" i="6"/>
  <c r="BK343" i="6"/>
  <c r="BL127" i="6"/>
  <c r="BX561" i="6"/>
  <c r="BU489" i="6"/>
  <c r="CA201" i="6"/>
  <c r="BK417" i="6"/>
  <c r="BE273" i="6"/>
  <c r="CA345" i="6"/>
  <c r="BK129" i="6"/>
  <c r="BU270" i="6"/>
  <c r="CF270" i="6" s="1"/>
  <c r="CA342" i="6"/>
  <c r="BG558" i="6"/>
  <c r="BM558" i="6"/>
  <c r="BL198" i="6"/>
  <c r="CB416" i="6"/>
  <c r="CD416" i="6"/>
  <c r="CB200" i="6"/>
  <c r="BF488" i="6"/>
  <c r="BI272" i="6"/>
  <c r="BM128" i="6"/>
  <c r="BV199" i="6"/>
  <c r="CD199" i="6"/>
  <c r="BU55" i="6"/>
  <c r="BI487" i="6"/>
  <c r="BI199" i="6"/>
  <c r="CC489" i="6"/>
  <c r="BW345" i="6"/>
  <c r="CC345" i="6"/>
  <c r="BE561" i="6"/>
  <c r="BM201" i="6"/>
  <c r="BO201" i="6"/>
  <c r="BY414" i="6"/>
  <c r="CA416" i="6"/>
  <c r="CA272" i="6"/>
  <c r="BV128" i="6"/>
  <c r="BN200" i="6"/>
  <c r="BL128" i="6"/>
  <c r="CA343" i="6"/>
  <c r="CE415" i="6"/>
  <c r="BI559" i="6"/>
  <c r="BF271" i="6"/>
  <c r="BY561" i="6"/>
  <c r="BV201" i="6"/>
  <c r="BE345" i="6"/>
  <c r="BM57" i="6"/>
  <c r="BU198" i="6"/>
  <c r="CF198" i="6" s="1"/>
  <c r="BZ342" i="6"/>
  <c r="BO486" i="6"/>
  <c r="BF486" i="6"/>
  <c r="CA488" i="6"/>
  <c r="CE344" i="6"/>
  <c r="BW128" i="6"/>
  <c r="BM416" i="6"/>
  <c r="BH272" i="6"/>
  <c r="BH344" i="6"/>
  <c r="CD487" i="6"/>
  <c r="BY415" i="6"/>
  <c r="BU415" i="6"/>
  <c r="CF415" i="6" s="1"/>
  <c r="BL343" i="6"/>
  <c r="BI343" i="6"/>
  <c r="CC417" i="6"/>
  <c r="CA273" i="6"/>
  <c r="BW273" i="6"/>
  <c r="BJ489" i="6"/>
  <c r="BM129" i="6"/>
  <c r="BO57" i="6"/>
  <c r="BZ270" i="6"/>
  <c r="BJ414" i="6"/>
  <c r="BL270" i="6"/>
  <c r="BO344" i="6"/>
  <c r="BF559" i="6"/>
  <c r="CC201" i="6"/>
  <c r="BM273" i="6"/>
  <c r="CC414" i="6"/>
  <c r="CE198" i="6"/>
  <c r="BF558" i="6"/>
  <c r="BL54" i="6"/>
  <c r="BU488" i="6"/>
  <c r="BW488" i="6"/>
  <c r="BE560" i="6"/>
  <c r="BO128" i="6"/>
  <c r="BI128" i="6"/>
  <c r="CB487" i="6"/>
  <c r="BZ127" i="6"/>
  <c r="BY271" i="6"/>
  <c r="BM559" i="6"/>
  <c r="BM343" i="6"/>
  <c r="BG487" i="6"/>
  <c r="BY489" i="6"/>
  <c r="BZ273" i="6"/>
  <c r="BJ561" i="6"/>
  <c r="BG489" i="6"/>
  <c r="BZ345" i="6"/>
  <c r="CE270" i="6"/>
  <c r="BW54" i="6"/>
  <c r="BI270" i="6"/>
  <c r="BH270" i="6"/>
  <c r="CD200" i="6"/>
  <c r="CA200" i="6"/>
  <c r="CB344" i="6"/>
  <c r="BN488" i="6"/>
  <c r="BJ488" i="6"/>
  <c r="CB415" i="6"/>
  <c r="BW55" i="6"/>
  <c r="CB343" i="6"/>
  <c r="BE487" i="6"/>
  <c r="BH487" i="6"/>
  <c r="BG199" i="6"/>
  <c r="BW417" i="6"/>
  <c r="CE273" i="6"/>
  <c r="BH561" i="6"/>
  <c r="BJ345" i="6"/>
  <c r="BG417" i="6"/>
  <c r="CA414" i="6"/>
  <c r="BW126" i="6"/>
  <c r="BN126" i="6"/>
  <c r="BX560" i="6"/>
  <c r="BV344" i="6"/>
  <c r="BI200" i="6"/>
  <c r="BY272" i="6"/>
  <c r="BX559" i="6"/>
  <c r="BL559" i="6"/>
  <c r="BM127" i="6"/>
  <c r="CE489" i="6"/>
  <c r="BX57" i="6"/>
  <c r="CB345" i="6"/>
  <c r="BO345" i="6"/>
  <c r="CB198" i="6"/>
  <c r="BU200" i="6"/>
  <c r="CF200" i="6" s="1"/>
  <c r="BL416" i="6"/>
  <c r="CA199" i="6"/>
  <c r="BH271" i="6"/>
  <c r="BX345" i="6"/>
  <c r="BZ417" i="6"/>
  <c r="BI57" i="6"/>
  <c r="BW558" i="6"/>
  <c r="BE486" i="6"/>
  <c r="CA128" i="6"/>
  <c r="BK272" i="6"/>
  <c r="BZ559" i="6"/>
  <c r="BI415" i="6"/>
  <c r="BX273" i="6"/>
  <c r="BY417" i="6"/>
  <c r="BN273" i="6"/>
  <c r="BU342" i="6"/>
  <c r="BY558" i="6"/>
  <c r="BF270" i="6"/>
  <c r="CE560" i="6"/>
  <c r="BM344" i="6"/>
  <c r="BX343" i="6"/>
  <c r="BN559" i="6"/>
  <c r="BJ199" i="6"/>
  <c r="BL489" i="6"/>
  <c r="BI201" i="6"/>
  <c r="CE126" i="6"/>
  <c r="BG54" i="6"/>
  <c r="BX128" i="6"/>
  <c r="BH128" i="6"/>
  <c r="CA487" i="6"/>
  <c r="BK127" i="6"/>
  <c r="BV345" i="6"/>
  <c r="BG201" i="6"/>
  <c r="BK57" i="6"/>
  <c r="BZ54" i="6"/>
  <c r="CD488" i="6"/>
  <c r="CB56" i="6"/>
  <c r="CA415" i="6"/>
  <c r="CD343" i="6"/>
  <c r="BJ127" i="6"/>
  <c r="CC561" i="6"/>
  <c r="BE201" i="6"/>
  <c r="BI561" i="6"/>
  <c r="CE342" i="6"/>
  <c r="BG342" i="6"/>
  <c r="CE128" i="6"/>
  <c r="BO272" i="6"/>
  <c r="BW415" i="6"/>
  <c r="BE559" i="6"/>
  <c r="BK271" i="6"/>
  <c r="CC273" i="6"/>
  <c r="BU273" i="6"/>
  <c r="BE489" i="6"/>
  <c r="CD126" i="6"/>
  <c r="BG198" i="6"/>
  <c r="BV56" i="6"/>
  <c r="BO200" i="6"/>
  <c r="BL344" i="6"/>
  <c r="BY559" i="6"/>
  <c r="BH415" i="6"/>
  <c r="BJ55" i="6"/>
  <c r="BY129" i="6"/>
  <c r="BM561" i="6"/>
  <c r="BL417" i="6"/>
  <c r="CE558" i="6"/>
  <c r="BY270" i="6"/>
  <c r="BL342" i="6"/>
  <c r="BZ488" i="6"/>
  <c r="BV200" i="6"/>
  <c r="BK128" i="6"/>
  <c r="BJ200" i="6"/>
  <c r="CA271" i="6"/>
  <c r="BL487" i="6"/>
  <c r="BG415" i="6"/>
  <c r="CE417" i="6"/>
  <c r="CA417" i="6"/>
  <c r="BN57" i="6"/>
  <c r="BU486" i="6"/>
  <c r="BL558" i="6"/>
  <c r="BZ416" i="6"/>
  <c r="CB199" i="6"/>
  <c r="BV54" i="6"/>
  <c r="CD56" i="6"/>
  <c r="BG127" i="6"/>
  <c r="CC56" i="6"/>
  <c r="CA129" i="6"/>
  <c r="BV415" i="6"/>
  <c r="BH56" i="6"/>
  <c r="BG416" i="6"/>
  <c r="BW342" i="6"/>
  <c r="BJ486" i="6"/>
  <c r="BH54" i="6"/>
  <c r="CC344" i="6"/>
  <c r="BI488" i="6"/>
  <c r="BG128" i="6"/>
  <c r="BV55" i="6"/>
  <c r="CF55" i="6" s="1"/>
  <c r="BM415" i="6"/>
  <c r="BL55" i="6"/>
  <c r="CA57" i="6"/>
  <c r="BE417" i="6"/>
  <c r="BI129" i="6"/>
  <c r="BW270" i="6"/>
  <c r="BK414" i="6"/>
  <c r="BH126" i="6"/>
  <c r="CC272" i="6"/>
  <c r="BF344" i="6"/>
  <c r="CE272" i="6"/>
  <c r="BW559" i="6"/>
  <c r="BK559" i="6"/>
  <c r="BO559" i="6"/>
  <c r="CB57" i="6"/>
  <c r="BG345" i="6"/>
  <c r="BI345" i="6"/>
  <c r="CB126" i="6"/>
  <c r="BN270" i="6"/>
  <c r="BE270" i="6"/>
  <c r="BY56" i="6"/>
  <c r="CE200" i="6"/>
  <c r="BL272" i="6"/>
  <c r="CB271" i="6"/>
  <c r="BK415" i="6"/>
  <c r="BK55" i="6"/>
  <c r="BW57" i="6"/>
  <c r="BG273" i="6"/>
  <c r="BK201" i="6"/>
  <c r="BN198" i="6"/>
  <c r="BH488" i="6"/>
  <c r="BN343" i="6"/>
  <c r="BO414" i="6"/>
  <c r="BK487" i="6"/>
  <c r="CC199" i="6"/>
  <c r="CA127" i="6"/>
  <c r="CG498" i="6"/>
  <c r="BP407" i="6"/>
  <c r="BP48" i="6"/>
  <c r="CF481" i="6"/>
  <c r="BP191" i="6"/>
  <c r="BP120" i="6"/>
  <c r="CF553" i="6"/>
  <c r="BP118" i="6"/>
  <c r="BQ118" i="6" s="1"/>
  <c r="BP337" i="6"/>
  <c r="R31" i="1"/>
  <c r="R32" i="1" s="1"/>
  <c r="R34" i="1" s="1"/>
  <c r="BP487" i="6" l="1"/>
  <c r="W21" i="7"/>
  <c r="W19" i="7"/>
  <c r="W25" i="7"/>
  <c r="W24" i="7"/>
  <c r="W22" i="7"/>
  <c r="K20" i="8" s="1"/>
  <c r="W26" i="7"/>
  <c r="K28" i="8"/>
  <c r="K16" i="8" s="1"/>
  <c r="W20" i="7"/>
  <c r="W23" i="7"/>
  <c r="T26" i="7"/>
  <c r="T23" i="7"/>
  <c r="T25" i="7"/>
  <c r="H35" i="8" s="1"/>
  <c r="T24" i="7"/>
  <c r="H34" i="8" s="1"/>
  <c r="T20" i="7"/>
  <c r="H30" i="8" s="1"/>
  <c r="H28" i="8"/>
  <c r="H16" i="8" s="1"/>
  <c r="T22" i="7"/>
  <c r="T19" i="7"/>
  <c r="T21" i="7"/>
  <c r="BP129" i="6"/>
  <c r="R20" i="7"/>
  <c r="R23" i="7"/>
  <c r="R21" i="7"/>
  <c r="R19" i="7"/>
  <c r="R24" i="7"/>
  <c r="R26" i="7"/>
  <c r="F28" i="8"/>
  <c r="F16" i="8" s="1"/>
  <c r="R25" i="7"/>
  <c r="R22" i="7"/>
  <c r="BP558" i="6"/>
  <c r="BQ558" i="6" s="1"/>
  <c r="Y26" i="7"/>
  <c r="Y25" i="7"/>
  <c r="Y22" i="7"/>
  <c r="Y24" i="7"/>
  <c r="Y23" i="7"/>
  <c r="M33" i="8" s="1"/>
  <c r="M28" i="8"/>
  <c r="M16" i="8" s="1"/>
  <c r="Y20" i="7"/>
  <c r="M18" i="8" s="1"/>
  <c r="Y21" i="7"/>
  <c r="Y19" i="7"/>
  <c r="CF57" i="6"/>
  <c r="BP488" i="6"/>
  <c r="BQ46" i="6"/>
  <c r="BR46" i="6" s="1"/>
  <c r="CF271" i="6"/>
  <c r="BQ190" i="6"/>
  <c r="CF486" i="6"/>
  <c r="BP201" i="6"/>
  <c r="BP200" i="6"/>
  <c r="CF417" i="6"/>
  <c r="CF54" i="6"/>
  <c r="CF489" i="6"/>
  <c r="U19" i="7"/>
  <c r="U23" i="7"/>
  <c r="U24" i="7"/>
  <c r="I28" i="8"/>
  <c r="I16" i="8" s="1"/>
  <c r="U22" i="7"/>
  <c r="U20" i="7"/>
  <c r="U26" i="7"/>
  <c r="U25" i="7"/>
  <c r="U21" i="7"/>
  <c r="Q22" i="7"/>
  <c r="E28" i="8"/>
  <c r="E16" i="8" s="1"/>
  <c r="Q23" i="7"/>
  <c r="Q26" i="7"/>
  <c r="E24" i="8" s="1"/>
  <c r="Q20" i="7"/>
  <c r="Q21" i="7"/>
  <c r="Q19" i="7"/>
  <c r="E29" i="8" s="1"/>
  <c r="Q24" i="7"/>
  <c r="Q25" i="7"/>
  <c r="BP55" i="6"/>
  <c r="BP128" i="6"/>
  <c r="X23" i="7"/>
  <c r="X22" i="7"/>
  <c r="L32" i="8" s="1"/>
  <c r="X19" i="7"/>
  <c r="L17" i="8" s="1"/>
  <c r="L28" i="8"/>
  <c r="L16" i="8" s="1"/>
  <c r="X26" i="7"/>
  <c r="X21" i="7"/>
  <c r="L31" i="8" s="1"/>
  <c r="X20" i="7"/>
  <c r="L30" i="8" s="1"/>
  <c r="X24" i="7"/>
  <c r="X25" i="7"/>
  <c r="AB25" i="7"/>
  <c r="AB24" i="7"/>
  <c r="P28" i="8"/>
  <c r="P16" i="8" s="1"/>
  <c r="AB19" i="7"/>
  <c r="AB21" i="7"/>
  <c r="AB22" i="7"/>
  <c r="AB20" i="7"/>
  <c r="AB26" i="7"/>
  <c r="AB23" i="7"/>
  <c r="CF56" i="6"/>
  <c r="BP344" i="6"/>
  <c r="CG190" i="6"/>
  <c r="AD20" i="7"/>
  <c r="AD19" i="7"/>
  <c r="AD23" i="7"/>
  <c r="AD22" i="7"/>
  <c r="AD26" i="7"/>
  <c r="R28" i="8"/>
  <c r="R16" i="8" s="1"/>
  <c r="AD24" i="7"/>
  <c r="AD25" i="7"/>
  <c r="AD21" i="7"/>
  <c r="R19" i="8" s="1"/>
  <c r="BP343" i="6"/>
  <c r="CG262" i="6"/>
  <c r="CG478" i="6"/>
  <c r="BQ478" i="6"/>
  <c r="V19" i="7"/>
  <c r="V22" i="7"/>
  <c r="J32" i="8" s="1"/>
  <c r="V21" i="7"/>
  <c r="J31" i="8" s="1"/>
  <c r="V23" i="7"/>
  <c r="V20" i="7"/>
  <c r="V25" i="7"/>
  <c r="J23" i="8" s="1"/>
  <c r="V24" i="7"/>
  <c r="V26" i="7"/>
  <c r="J28" i="8"/>
  <c r="J16" i="8" s="1"/>
  <c r="N28" i="8"/>
  <c r="N16" i="8" s="1"/>
  <c r="Z22" i="7"/>
  <c r="Z20" i="7"/>
  <c r="Z23" i="7"/>
  <c r="Z24" i="7"/>
  <c r="Z19" i="7"/>
  <c r="Z21" i="7"/>
  <c r="Z26" i="7"/>
  <c r="Z25" i="7"/>
  <c r="CG270" i="6"/>
  <c r="CG118" i="6"/>
  <c r="BP56" i="6"/>
  <c r="CF487" i="6"/>
  <c r="BP273" i="6"/>
  <c r="CF344" i="6"/>
  <c r="BQ550" i="6"/>
  <c r="BP270" i="6"/>
  <c r="BP199" i="6"/>
  <c r="BY567" i="6"/>
  <c r="BU567" i="6"/>
  <c r="BZ495" i="6"/>
  <c r="BU135" i="6"/>
  <c r="CC135" i="6"/>
  <c r="BW135" i="6"/>
  <c r="CA351" i="6"/>
  <c r="CC63" i="6"/>
  <c r="BM63" i="6"/>
  <c r="BJ279" i="6"/>
  <c r="BN351" i="6"/>
  <c r="BG279" i="6"/>
  <c r="BO135" i="6"/>
  <c r="BN207" i="6"/>
  <c r="BI63" i="6"/>
  <c r="CA569" i="6"/>
  <c r="CC497" i="6"/>
  <c r="CE281" i="6"/>
  <c r="CE65" i="6"/>
  <c r="BX209" i="6"/>
  <c r="CA281" i="6"/>
  <c r="BJ569" i="6"/>
  <c r="BG497" i="6"/>
  <c r="BO137" i="6"/>
  <c r="BM281" i="6"/>
  <c r="BL497" i="6"/>
  <c r="BJ209" i="6"/>
  <c r="BO425" i="6"/>
  <c r="BJ65" i="6"/>
  <c r="BE209" i="6"/>
  <c r="CD566" i="6"/>
  <c r="CD206" i="6"/>
  <c r="BU206" i="6"/>
  <c r="CE62" i="6"/>
  <c r="CC494" i="6"/>
  <c r="BX350" i="6"/>
  <c r="BX206" i="6"/>
  <c r="BL278" i="6"/>
  <c r="CE422" i="6"/>
  <c r="BI350" i="6"/>
  <c r="BG350" i="6"/>
  <c r="BY134" i="6"/>
  <c r="BF206" i="6"/>
  <c r="BG134" i="6"/>
  <c r="BF134" i="6"/>
  <c r="BV568" i="6"/>
  <c r="CE352" i="6"/>
  <c r="BU496" i="6"/>
  <c r="BY64" i="6"/>
  <c r="CD424" i="6"/>
  <c r="BW64" i="6"/>
  <c r="BI496" i="6"/>
  <c r="BW352" i="6"/>
  <c r="BN136" i="6"/>
  <c r="BL208" i="6"/>
  <c r="BO496" i="6"/>
  <c r="BK496" i="6"/>
  <c r="BH496" i="6"/>
  <c r="BN496" i="6"/>
  <c r="BL64" i="6"/>
  <c r="BX567" i="6"/>
  <c r="CD495" i="6"/>
  <c r="CD423" i="6"/>
  <c r="BU63" i="6"/>
  <c r="BZ63" i="6"/>
  <c r="CE63" i="6"/>
  <c r="BY63" i="6"/>
  <c r="CB351" i="6"/>
  <c r="BL351" i="6"/>
  <c r="BJ207" i="6"/>
  <c r="BF135" i="6"/>
  <c r="BI207" i="6"/>
  <c r="BL63" i="6"/>
  <c r="BN63" i="6"/>
  <c r="BE279" i="6"/>
  <c r="BZ569" i="6"/>
  <c r="CC425" i="6"/>
  <c r="CE209" i="6"/>
  <c r="CE425" i="6"/>
  <c r="CC137" i="6"/>
  <c r="BZ281" i="6"/>
  <c r="BJ497" i="6"/>
  <c r="BG425" i="6"/>
  <c r="BO65" i="6"/>
  <c r="BM209" i="6"/>
  <c r="BN425" i="6"/>
  <c r="BE353" i="6"/>
  <c r="BI353" i="6"/>
  <c r="BH65" i="6"/>
  <c r="BH569" i="6"/>
  <c r="BW494" i="6"/>
  <c r="CE566" i="6"/>
  <c r="CB206" i="6"/>
  <c r="CD494" i="6"/>
  <c r="CB422" i="6"/>
  <c r="BV62" i="6"/>
  <c r="CE206" i="6"/>
  <c r="BL206" i="6"/>
  <c r="BM566" i="6"/>
  <c r="BI278" i="6"/>
  <c r="BE566" i="6"/>
  <c r="BP566" i="6" s="1"/>
  <c r="BE494" i="6"/>
  <c r="BE278" i="6"/>
  <c r="BI422" i="6"/>
  <c r="BF566" i="6"/>
  <c r="BY496" i="6"/>
  <c r="CE280" i="6"/>
  <c r="CD352" i="6"/>
  <c r="CE568" i="6"/>
  <c r="CE136" i="6"/>
  <c r="BV496" i="6"/>
  <c r="CD208" i="6"/>
  <c r="BL568" i="6"/>
  <c r="BN64" i="6"/>
  <c r="BE568" i="6"/>
  <c r="BE352" i="6"/>
  <c r="BF280" i="6"/>
  <c r="BF208" i="6"/>
  <c r="BJ280" i="6"/>
  <c r="BO208" i="6"/>
  <c r="BX495" i="6"/>
  <c r="CB423" i="6"/>
  <c r="BY351" i="6"/>
  <c r="CA567" i="6"/>
  <c r="BW279" i="6"/>
  <c r="BW567" i="6"/>
  <c r="BX63" i="6"/>
  <c r="CB63" i="6"/>
  <c r="BL279" i="6"/>
  <c r="BJ135" i="6"/>
  <c r="BF63" i="6"/>
  <c r="BL135" i="6"/>
  <c r="BM567" i="6"/>
  <c r="BG567" i="6"/>
  <c r="BI135" i="6"/>
  <c r="BY569" i="6"/>
  <c r="BX497" i="6"/>
  <c r="BX137" i="6"/>
  <c r="CB209" i="6"/>
  <c r="CC569" i="6"/>
  <c r="CE569" i="6"/>
  <c r="CB497" i="6"/>
  <c r="BY65" i="6"/>
  <c r="BM569" i="6"/>
  <c r="BI569" i="6"/>
  <c r="BW209" i="6"/>
  <c r="BH281" i="6"/>
  <c r="BK137" i="6"/>
  <c r="BG281" i="6"/>
  <c r="BM497" i="6"/>
  <c r="BW422" i="6"/>
  <c r="BX494" i="6"/>
  <c r="CA134" i="6"/>
  <c r="BX422" i="6"/>
  <c r="BY350" i="6"/>
  <c r="BY566" i="6"/>
  <c r="BZ206" i="6"/>
  <c r="BL134" i="6"/>
  <c r="BL494" i="6"/>
  <c r="BI206" i="6"/>
  <c r="BF494" i="6"/>
  <c r="BG278" i="6"/>
  <c r="BH206" i="6"/>
  <c r="BF350" i="6"/>
  <c r="BJ494" i="6"/>
  <c r="BY424" i="6"/>
  <c r="CE208" i="6"/>
  <c r="BZ280" i="6"/>
  <c r="CB424" i="6"/>
  <c r="CC496" i="6"/>
  <c r="BW280" i="6"/>
  <c r="CE64" i="6"/>
  <c r="BE496" i="6"/>
  <c r="BU424" i="6"/>
  <c r="BK352" i="6"/>
  <c r="BM568" i="6"/>
  <c r="BH208" i="6"/>
  <c r="BF136" i="6"/>
  <c r="BL136" i="6"/>
  <c r="BJ208" i="6"/>
  <c r="CE351" i="6"/>
  <c r="CD567" i="6"/>
  <c r="CE495" i="6"/>
  <c r="BZ279" i="6"/>
  <c r="BV63" i="6"/>
  <c r="BM279" i="6"/>
  <c r="BJ63" i="6"/>
  <c r="BG423" i="6"/>
  <c r="BN567" i="6"/>
  <c r="BF495" i="6"/>
  <c r="BO351" i="6"/>
  <c r="BV425" i="6"/>
  <c r="CD281" i="6"/>
  <c r="CC65" i="6"/>
  <c r="BX425" i="6"/>
  <c r="CA353" i="6"/>
  <c r="BO353" i="6"/>
  <c r="BF497" i="6"/>
  <c r="CE137" i="6"/>
  <c r="BO497" i="6"/>
  <c r="BK425" i="6"/>
  <c r="BF209" i="6"/>
  <c r="BY494" i="6"/>
  <c r="BU278" i="6"/>
  <c r="BZ494" i="6"/>
  <c r="CA62" i="6"/>
  <c r="BZ566" i="6"/>
  <c r="BN566" i="6"/>
  <c r="CA422" i="6"/>
  <c r="BF422" i="6"/>
  <c r="BE206" i="6"/>
  <c r="BH134" i="6"/>
  <c r="BZ422" i="6"/>
  <c r="BZ496" i="6"/>
  <c r="BV64" i="6"/>
  <c r="BW568" i="6"/>
  <c r="BW496" i="6"/>
  <c r="BI568" i="6"/>
  <c r="BH568" i="6"/>
  <c r="BM208" i="6"/>
  <c r="BN568" i="6"/>
  <c r="BO424" i="6"/>
  <c r="BO136" i="6"/>
  <c r="BM64" i="6"/>
  <c r="BG424" i="6"/>
  <c r="CE279" i="6"/>
  <c r="BY495" i="6"/>
  <c r="BY423" i="6"/>
  <c r="CB207" i="6"/>
  <c r="BU207" i="6"/>
  <c r="BM207" i="6"/>
  <c r="BE567" i="6"/>
  <c r="BP567" i="6" s="1"/>
  <c r="BI279" i="6"/>
  <c r="BJ423" i="6"/>
  <c r="BH207" i="6"/>
  <c r="BG63" i="6"/>
  <c r="BU353" i="6"/>
  <c r="CD209" i="6"/>
  <c r="CE497" i="6"/>
  <c r="CD569" i="6"/>
  <c r="CC281" i="6"/>
  <c r="BO281" i="6"/>
  <c r="BE425" i="6"/>
  <c r="BK353" i="6"/>
  <c r="BG209" i="6"/>
  <c r="BG353" i="6"/>
  <c r="BN137" i="6"/>
  <c r="BU422" i="6"/>
  <c r="BY62" i="6"/>
  <c r="CD422" i="6"/>
  <c r="BV134" i="6"/>
  <c r="BY206" i="6"/>
  <c r="BM494" i="6"/>
  <c r="BL566" i="6"/>
  <c r="BH278" i="6"/>
  <c r="BJ62" i="6"/>
  <c r="BJ422" i="6"/>
  <c r="BI494" i="6"/>
  <c r="BZ424" i="6"/>
  <c r="BX208" i="6"/>
  <c r="CD496" i="6"/>
  <c r="BX280" i="6"/>
  <c r="CC208" i="6"/>
  <c r="BJ568" i="6"/>
  <c r="BF568" i="6"/>
  <c r="BL496" i="6"/>
  <c r="BJ496" i="6"/>
  <c r="BK424" i="6"/>
  <c r="BJ424" i="6"/>
  <c r="BX423" i="6"/>
  <c r="BX351" i="6"/>
  <c r="BW207" i="6"/>
  <c r="BI495" i="6"/>
  <c r="BI423" i="6"/>
  <c r="BU209" i="6"/>
  <c r="BX353" i="6"/>
  <c r="BY281" i="6"/>
  <c r="BI497" i="6"/>
  <c r="BM65" i="6"/>
  <c r="BK209" i="6"/>
  <c r="CD278" i="6"/>
  <c r="BY278" i="6"/>
  <c r="BH566" i="6"/>
  <c r="BL422" i="6"/>
  <c r="BF278" i="6"/>
  <c r="BE134" i="6"/>
  <c r="CC352" i="6"/>
  <c r="CB136" i="6"/>
  <c r="BL280" i="6"/>
  <c r="BG208" i="6"/>
  <c r="BI424" i="6"/>
  <c r="CE207" i="6"/>
  <c r="CC423" i="6"/>
  <c r="BV351" i="6"/>
  <c r="BV567" i="6"/>
  <c r="CA135" i="6"/>
  <c r="BM135" i="6"/>
  <c r="BJ495" i="6"/>
  <c r="BO63" i="6"/>
  <c r="BH351" i="6"/>
  <c r="BG207" i="6"/>
  <c r="BU281" i="6"/>
  <c r="BW137" i="6"/>
  <c r="BV281" i="6"/>
  <c r="BW425" i="6"/>
  <c r="CB137" i="6"/>
  <c r="BO209" i="6"/>
  <c r="BL353" i="6"/>
  <c r="BM137" i="6"/>
  <c r="CA209" i="6"/>
  <c r="BJ281" i="6"/>
  <c r="CD350" i="6"/>
  <c r="CE278" i="6"/>
  <c r="CE350" i="6"/>
  <c r="BW62" i="6"/>
  <c r="CE134" i="6"/>
  <c r="BN422" i="6"/>
  <c r="BK494" i="6"/>
  <c r="BO206" i="6"/>
  <c r="BH62" i="6"/>
  <c r="BH350" i="6"/>
  <c r="BO278" i="6"/>
  <c r="CD568" i="6"/>
  <c r="CC64" i="6"/>
  <c r="CC280" i="6"/>
  <c r="BZ208" i="6"/>
  <c r="CD136" i="6"/>
  <c r="BG496" i="6"/>
  <c r="BL352" i="6"/>
  <c r="BH280" i="6"/>
  <c r="BE280" i="6"/>
  <c r="BO280" i="6"/>
  <c r="BF352" i="6"/>
  <c r="CC495" i="6"/>
  <c r="CA207" i="6"/>
  <c r="BZ135" i="6"/>
  <c r="BL207" i="6"/>
  <c r="BI567" i="6"/>
  <c r="BF207" i="6"/>
  <c r="BZ497" i="6"/>
  <c r="BW65" i="6"/>
  <c r="CB65" i="6"/>
  <c r="BL281" i="6"/>
  <c r="BK65" i="6"/>
  <c r="CA206" i="6"/>
  <c r="CB494" i="6"/>
  <c r="BK350" i="6"/>
  <c r="BM134" i="6"/>
  <c r="BG62" i="6"/>
  <c r="CC568" i="6"/>
  <c r="BY208" i="6"/>
  <c r="CD64" i="6"/>
  <c r="BI208" i="6"/>
  <c r="BM136" i="6"/>
  <c r="BW495" i="6"/>
  <c r="CE567" i="6"/>
  <c r="BV279" i="6"/>
  <c r="BH495" i="6"/>
  <c r="BO495" i="6"/>
  <c r="BM423" i="6"/>
  <c r="BG351" i="6"/>
  <c r="BG135" i="6"/>
  <c r="BZ425" i="6"/>
  <c r="CE353" i="6"/>
  <c r="BY137" i="6"/>
  <c r="BU65" i="6"/>
  <c r="BH425" i="6"/>
  <c r="BE569" i="6"/>
  <c r="BJ425" i="6"/>
  <c r="BE281" i="6"/>
  <c r="BV566" i="6"/>
  <c r="CE494" i="6"/>
  <c r="CD134" i="6"/>
  <c r="BO566" i="6"/>
  <c r="BJ206" i="6"/>
  <c r="BK134" i="6"/>
  <c r="BK62" i="6"/>
  <c r="CA496" i="6"/>
  <c r="CB64" i="6"/>
  <c r="BX352" i="6"/>
  <c r="BV352" i="6"/>
  <c r="BM352" i="6"/>
  <c r="BE64" i="6"/>
  <c r="BO352" i="6"/>
  <c r="BU566" i="6"/>
  <c r="BY422" i="6"/>
  <c r="BW134" i="6"/>
  <c r="BU494" i="6"/>
  <c r="CF494" i="6" s="1"/>
  <c r="BO350" i="6"/>
  <c r="BN350" i="6"/>
  <c r="CC424" i="6"/>
  <c r="CC136" i="6"/>
  <c r="BZ64" i="6"/>
  <c r="BM280" i="6"/>
  <c r="BN424" i="6"/>
  <c r="BM424" i="6"/>
  <c r="BW423" i="6"/>
  <c r="BY279" i="6"/>
  <c r="BZ207" i="6"/>
  <c r="CE135" i="6"/>
  <c r="BO423" i="6"/>
  <c r="BN279" i="6"/>
  <c r="BO279" i="6"/>
  <c r="BH135" i="6"/>
  <c r="BX569" i="6"/>
  <c r="BU497" i="6"/>
  <c r="CB569" i="6"/>
  <c r="CB353" i="6"/>
  <c r="BN353" i="6"/>
  <c r="BE497" i="6"/>
  <c r="BP497" i="6" s="1"/>
  <c r="BH137" i="6"/>
  <c r="BG569" i="6"/>
  <c r="BO494" i="6"/>
  <c r="CA424" i="6"/>
  <c r="CB567" i="6"/>
  <c r="BX207" i="6"/>
  <c r="CA495" i="6"/>
  <c r="BX135" i="6"/>
  <c r="BN495" i="6"/>
  <c r="BF423" i="6"/>
  <c r="BE351" i="6"/>
  <c r="CD497" i="6"/>
  <c r="BV137" i="6"/>
  <c r="CB281" i="6"/>
  <c r="BN569" i="6"/>
  <c r="BH497" i="6"/>
  <c r="BI281" i="6"/>
  <c r="BH353" i="6"/>
  <c r="CC567" i="6"/>
  <c r="BZ423" i="6"/>
  <c r="BU351" i="6"/>
  <c r="BK351" i="6"/>
  <c r="BK423" i="6"/>
  <c r="BE495" i="6"/>
  <c r="BU425" i="6"/>
  <c r="BW353" i="6"/>
  <c r="BX65" i="6"/>
  <c r="CF65" i="6" s="1"/>
  <c r="BL137" i="6"/>
  <c r="BF281" i="6"/>
  <c r="BW566" i="6"/>
  <c r="BZ134" i="6"/>
  <c r="CA278" i="6"/>
  <c r="BL62" i="6"/>
  <c r="BM350" i="6"/>
  <c r="BO62" i="6"/>
  <c r="CA352" i="6"/>
  <c r="CE496" i="6"/>
  <c r="BU136" i="6"/>
  <c r="CF136" i="6" s="1"/>
  <c r="BK280" i="6"/>
  <c r="BH136" i="6"/>
  <c r="BJ64" i="6"/>
  <c r="BK208" i="6"/>
  <c r="BV423" i="6"/>
  <c r="BU279" i="6"/>
  <c r="BK207" i="6"/>
  <c r="BE135" i="6"/>
  <c r="BK135" i="6"/>
  <c r="CB425" i="6"/>
  <c r="BK569" i="6"/>
  <c r="BZ209" i="6"/>
  <c r="BM425" i="6"/>
  <c r="BV494" i="6"/>
  <c r="BG566" i="6"/>
  <c r="BK278" i="6"/>
  <c r="BK566" i="6"/>
  <c r="BN62" i="6"/>
  <c r="CA208" i="6"/>
  <c r="CB496" i="6"/>
  <c r="BU352" i="6"/>
  <c r="BG136" i="6"/>
  <c r="BI352" i="6"/>
  <c r="BV495" i="6"/>
  <c r="BW351" i="6"/>
  <c r="CD63" i="6"/>
  <c r="BK279" i="6"/>
  <c r="BI351" i="6"/>
  <c r="BF279" i="6"/>
  <c r="BV497" i="6"/>
  <c r="BV353" i="6"/>
  <c r="BV65" i="6"/>
  <c r="BL65" i="6"/>
  <c r="BE137" i="6"/>
  <c r="CC566" i="6"/>
  <c r="BX62" i="6"/>
  <c r="CD62" i="6"/>
  <c r="BW278" i="6"/>
  <c r="BM278" i="6"/>
  <c r="BN134" i="6"/>
  <c r="CA280" i="6"/>
  <c r="BW424" i="6"/>
  <c r="CD280" i="6"/>
  <c r="BH64" i="6"/>
  <c r="BL424" i="6"/>
  <c r="BH567" i="6"/>
  <c r="BZ353" i="6"/>
  <c r="CB350" i="6"/>
  <c r="BK136" i="6"/>
  <c r="CA423" i="6"/>
  <c r="BZ567" i="6"/>
  <c r="CC351" i="6"/>
  <c r="BV207" i="6"/>
  <c r="BN135" i="6"/>
  <c r="CC209" i="6"/>
  <c r="CA65" i="6"/>
  <c r="BI425" i="6"/>
  <c r="BF353" i="6"/>
  <c r="BI137" i="6"/>
  <c r="CC278" i="6"/>
  <c r="CB134" i="6"/>
  <c r="CC62" i="6"/>
  <c r="BM422" i="6"/>
  <c r="BU62" i="6"/>
  <c r="BG422" i="6"/>
  <c r="BU568" i="6"/>
  <c r="BW208" i="6"/>
  <c r="CA136" i="6"/>
  <c r="BU280" i="6"/>
  <c r="BG352" i="6"/>
  <c r="BF64" i="6"/>
  <c r="CD351" i="6"/>
  <c r="CE423" i="6"/>
  <c r="BJ567" i="6"/>
  <c r="BG495" i="6"/>
  <c r="BL567" i="6"/>
  <c r="BY497" i="6"/>
  <c r="BU137" i="6"/>
  <c r="CC353" i="6"/>
  <c r="BN281" i="6"/>
  <c r="BI209" i="6"/>
  <c r="BI65" i="6"/>
  <c r="BX279" i="6"/>
  <c r="CB279" i="6"/>
  <c r="BM495" i="6"/>
  <c r="BY425" i="6"/>
  <c r="BZ65" i="6"/>
  <c r="BM353" i="6"/>
  <c r="BN497" i="6"/>
  <c r="CC350" i="6"/>
  <c r="BW350" i="6"/>
  <c r="CA494" i="6"/>
  <c r="BG206" i="6"/>
  <c r="BY568" i="6"/>
  <c r="BX136" i="6"/>
  <c r="BF424" i="6"/>
  <c r="BI64" i="6"/>
  <c r="CA63" i="6"/>
  <c r="BM351" i="6"/>
  <c r="BO207" i="6"/>
  <c r="CD425" i="6"/>
  <c r="BV209" i="6"/>
  <c r="BL425" i="6"/>
  <c r="BN65" i="6"/>
  <c r="BV350" i="6"/>
  <c r="CB278" i="6"/>
  <c r="BO134" i="6"/>
  <c r="BX424" i="6"/>
  <c r="BN280" i="6"/>
  <c r="BK568" i="6"/>
  <c r="CB495" i="6"/>
  <c r="BN423" i="6"/>
  <c r="BH279" i="6"/>
  <c r="BV569" i="6"/>
  <c r="CA137" i="6"/>
  <c r="BJ353" i="6"/>
  <c r="BV278" i="6"/>
  <c r="BG494" i="6"/>
  <c r="BI134" i="6"/>
  <c r="BV424" i="6"/>
  <c r="BN208" i="6"/>
  <c r="BG64" i="6"/>
  <c r="BY135" i="6"/>
  <c r="BE207" i="6"/>
  <c r="BW497" i="6"/>
  <c r="BZ137" i="6"/>
  <c r="BG137" i="6"/>
  <c r="BV206" i="6"/>
  <c r="BI62" i="6"/>
  <c r="BF62" i="6"/>
  <c r="CB280" i="6"/>
  <c r="BG568" i="6"/>
  <c r="BE208" i="6"/>
  <c r="BP208" i="6" s="1"/>
  <c r="BW63" i="6"/>
  <c r="BL495" i="6"/>
  <c r="BU569" i="6"/>
  <c r="BF65" i="6"/>
  <c r="CA350" i="6"/>
  <c r="CB566" i="6"/>
  <c r="BM62" i="6"/>
  <c r="BI566" i="6"/>
  <c r="BY280" i="6"/>
  <c r="BH424" i="6"/>
  <c r="BI280" i="6"/>
  <c r="CD207" i="6"/>
  <c r="BK495" i="6"/>
  <c r="BW281" i="6"/>
  <c r="BN209" i="6"/>
  <c r="BK281" i="6"/>
  <c r="BW206" i="6"/>
  <c r="BO422" i="6"/>
  <c r="BJ134" i="6"/>
  <c r="BH494" i="6"/>
  <c r="BU208" i="6"/>
  <c r="BJ136" i="6"/>
  <c r="BY207" i="6"/>
  <c r="BE423" i="6"/>
  <c r="BP423" i="6" s="1"/>
  <c r="BE63" i="6"/>
  <c r="BY209" i="6"/>
  <c r="BJ137" i="6"/>
  <c r="BX566" i="6"/>
  <c r="CC422" i="6"/>
  <c r="BL350" i="6"/>
  <c r="BN278" i="6"/>
  <c r="BY136" i="6"/>
  <c r="BZ136" i="6"/>
  <c r="BO64" i="6"/>
  <c r="CC279" i="6"/>
  <c r="CD137" i="6"/>
  <c r="BF425" i="6"/>
  <c r="BV422" i="6"/>
  <c r="BZ350" i="6"/>
  <c r="BK206" i="6"/>
  <c r="BZ568" i="6"/>
  <c r="BX64" i="6"/>
  <c r="BI136" i="6"/>
  <c r="CD135" i="6"/>
  <c r="BF567" i="6"/>
  <c r="BH423" i="6"/>
  <c r="BW569" i="6"/>
  <c r="BY353" i="6"/>
  <c r="BL209" i="6"/>
  <c r="BF569" i="6"/>
  <c r="CC206" i="6"/>
  <c r="BZ62" i="6"/>
  <c r="BJ350" i="6"/>
  <c r="BM206" i="6"/>
  <c r="BX496" i="6"/>
  <c r="CB568" i="6"/>
  <c r="BN352" i="6"/>
  <c r="BJ352" i="6"/>
  <c r="BJ278" i="6"/>
  <c r="BX568" i="6"/>
  <c r="CF568" i="6" s="1"/>
  <c r="CA566" i="6"/>
  <c r="CB352" i="6"/>
  <c r="BJ351" i="6"/>
  <c r="BZ278" i="6"/>
  <c r="BV208" i="6"/>
  <c r="BG280" i="6"/>
  <c r="BL569" i="6"/>
  <c r="BK422" i="6"/>
  <c r="BO568" i="6"/>
  <c r="BV135" i="6"/>
  <c r="BY352" i="6"/>
  <c r="CA279" i="6"/>
  <c r="BL423" i="6"/>
  <c r="BK63" i="6"/>
  <c r="CA425" i="6"/>
  <c r="CA497" i="6"/>
  <c r="BG65" i="6"/>
  <c r="BU134" i="6"/>
  <c r="BX278" i="6"/>
  <c r="BX134" i="6"/>
  <c r="BE350" i="6"/>
  <c r="CB208" i="6"/>
  <c r="BU64" i="6"/>
  <c r="BF496" i="6"/>
  <c r="CA64" i="6"/>
  <c r="BU495" i="6"/>
  <c r="CC207" i="6"/>
  <c r="BO567" i="6"/>
  <c r="BH63" i="6"/>
  <c r="CD353" i="6"/>
  <c r="BX281" i="6"/>
  <c r="BH209" i="6"/>
  <c r="BU350" i="6"/>
  <c r="CB62" i="6"/>
  <c r="BH422" i="6"/>
  <c r="BE62" i="6"/>
  <c r="BP62" i="6" s="1"/>
  <c r="BW136" i="6"/>
  <c r="CA568" i="6"/>
  <c r="BE424" i="6"/>
  <c r="BE136" i="6"/>
  <c r="BU423" i="6"/>
  <c r="BZ351" i="6"/>
  <c r="BK567" i="6"/>
  <c r="CD65" i="6"/>
  <c r="BO569" i="6"/>
  <c r="BF137" i="6"/>
  <c r="CC134" i="6"/>
  <c r="BN494" i="6"/>
  <c r="BJ566" i="6"/>
  <c r="BE422" i="6"/>
  <c r="BV136" i="6"/>
  <c r="CE424" i="6"/>
  <c r="BK64" i="6"/>
  <c r="BM496" i="6"/>
  <c r="CD279" i="6"/>
  <c r="BK497" i="6"/>
  <c r="BV280" i="6"/>
  <c r="CB135" i="6"/>
  <c r="BZ352" i="6"/>
  <c r="BF351" i="6"/>
  <c r="BE65" i="6"/>
  <c r="BN206" i="6"/>
  <c r="BH352" i="6"/>
  <c r="CF342" i="6"/>
  <c r="CF345" i="6"/>
  <c r="CF561" i="6"/>
  <c r="CF199" i="6"/>
  <c r="CG198" i="6" s="1"/>
  <c r="CG46" i="6"/>
  <c r="S28" i="8"/>
  <c r="S16" i="8" s="1"/>
  <c r="AE25" i="7"/>
  <c r="AE19" i="7"/>
  <c r="AE24" i="7"/>
  <c r="AE20" i="7"/>
  <c r="AE26" i="7"/>
  <c r="AE22" i="7"/>
  <c r="AE23" i="7"/>
  <c r="AE21" i="7"/>
  <c r="BP559" i="6"/>
  <c r="CF127" i="6"/>
  <c r="CF129" i="6"/>
  <c r="BP560" i="6"/>
  <c r="BP345" i="6"/>
  <c r="BP127" i="6"/>
  <c r="CH66" i="6"/>
  <c r="CF201" i="6"/>
  <c r="CF272" i="6"/>
  <c r="P25" i="7"/>
  <c r="P24" i="7"/>
  <c r="D22" i="8" s="1"/>
  <c r="P20" i="7"/>
  <c r="D18" i="8" s="1"/>
  <c r="P26" i="7"/>
  <c r="D36" i="8" s="1"/>
  <c r="D28" i="8"/>
  <c r="D16" i="8" s="1"/>
  <c r="P19" i="7"/>
  <c r="P21" i="7"/>
  <c r="D31" i="8" s="1"/>
  <c r="P23" i="7"/>
  <c r="P22" i="7"/>
  <c r="CF488" i="6"/>
  <c r="CF559" i="6"/>
  <c r="BP126" i="6"/>
  <c r="BQ126" i="6" s="1"/>
  <c r="CF558" i="6"/>
  <c r="BP486" i="6"/>
  <c r="BP561" i="6"/>
  <c r="BP489" i="6"/>
  <c r="CF126" i="6"/>
  <c r="BP415" i="6"/>
  <c r="AA20" i="7"/>
  <c r="AA19" i="7"/>
  <c r="AA24" i="7"/>
  <c r="AA26" i="7"/>
  <c r="AA22" i="7"/>
  <c r="AA23" i="7"/>
  <c r="O28" i="8"/>
  <c r="O16" i="8" s="1"/>
  <c r="AA21" i="7"/>
  <c r="AA25" i="7"/>
  <c r="BP414" i="6"/>
  <c r="BP416" i="6"/>
  <c r="S25" i="7"/>
  <c r="G28" i="8"/>
  <c r="G16" i="8" s="1"/>
  <c r="S22" i="7"/>
  <c r="G32" i="8" s="1"/>
  <c r="S19" i="7"/>
  <c r="S23" i="7"/>
  <c r="S24" i="7"/>
  <c r="S26" i="7"/>
  <c r="S20" i="7"/>
  <c r="G30" i="8" s="1"/>
  <c r="S21" i="7"/>
  <c r="G31" i="8" s="1"/>
  <c r="BP417" i="6"/>
  <c r="CF273" i="6"/>
  <c r="BP57" i="6"/>
  <c r="BQ54" i="6" s="1"/>
  <c r="CF128" i="6"/>
  <c r="BP198" i="6"/>
  <c r="BQ198" i="6" s="1"/>
  <c r="BP271" i="6"/>
  <c r="CF414" i="6"/>
  <c r="BP342" i="6"/>
  <c r="CF560" i="6"/>
  <c r="AC22" i="7"/>
  <c r="AC25" i="7"/>
  <c r="Q23" i="8" s="1"/>
  <c r="AC24" i="7"/>
  <c r="AC19" i="7"/>
  <c r="AC26" i="7"/>
  <c r="Q28" i="8"/>
  <c r="Q16" i="8" s="1"/>
  <c r="AC21" i="7"/>
  <c r="Q31" i="8" s="1"/>
  <c r="AC23" i="7"/>
  <c r="Q33" i="8" s="1"/>
  <c r="AC20" i="7"/>
  <c r="T31" i="1"/>
  <c r="T32" i="1" s="1"/>
  <c r="T34" i="1" s="1"/>
  <c r="E5" i="2"/>
  <c r="E8" i="2"/>
  <c r="D9" i="2"/>
  <c r="C9" i="2"/>
  <c r="E10" i="2"/>
  <c r="G15" i="2" s="1"/>
  <c r="E7" i="2"/>
  <c r="E6" i="2"/>
  <c r="BP496" i="6" l="1"/>
  <c r="CG126" i="6"/>
  <c r="CF281" i="6"/>
  <c r="CF567" i="6"/>
  <c r="CF566" i="6"/>
  <c r="BP135" i="6"/>
  <c r="CG54" i="6"/>
  <c r="CF64" i="6"/>
  <c r="CF279" i="6"/>
  <c r="BP281" i="6"/>
  <c r="BP134" i="6"/>
  <c r="G24" i="8"/>
  <c r="CG342" i="6"/>
  <c r="BP136" i="6"/>
  <c r="CF207" i="6"/>
  <c r="CF352" i="6"/>
  <c r="CF353" i="6"/>
  <c r="CF206" i="6"/>
  <c r="R21" i="8"/>
  <c r="M34" i="8"/>
  <c r="BP350" i="6"/>
  <c r="CF496" i="6"/>
  <c r="BP424" i="6"/>
  <c r="CF569" i="6"/>
  <c r="BP207" i="6"/>
  <c r="CF62" i="6"/>
  <c r="CG62" i="6" s="1"/>
  <c r="BP569" i="6"/>
  <c r="BQ566" i="6" s="1"/>
  <c r="CF422" i="6"/>
  <c r="BP352" i="6"/>
  <c r="CG486" i="6"/>
  <c r="K18" i="8"/>
  <c r="CF425" i="6"/>
  <c r="BP353" i="6"/>
  <c r="BP495" i="6"/>
  <c r="BP351" i="6"/>
  <c r="CF134" i="6"/>
  <c r="CF135" i="6"/>
  <c r="BP280" i="6"/>
  <c r="CF63" i="6"/>
  <c r="BP568" i="6"/>
  <c r="BP278" i="6"/>
  <c r="M23" i="8"/>
  <c r="BP425" i="6"/>
  <c r="BP279" i="6"/>
  <c r="E9" i="2"/>
  <c r="E11" i="2" s="1"/>
  <c r="G31" i="2" s="1"/>
  <c r="CF350" i="6"/>
  <c r="CF208" i="6"/>
  <c r="BP137" i="6"/>
  <c r="BQ414" i="6"/>
  <c r="CH46" i="6"/>
  <c r="CF278" i="6"/>
  <c r="BQ486" i="6"/>
  <c r="BP64" i="6"/>
  <c r="CF209" i="6"/>
  <c r="BQ270" i="6"/>
  <c r="BR54" i="6" s="1"/>
  <c r="CG558" i="6"/>
  <c r="CF424" i="6"/>
  <c r="CF497" i="6"/>
  <c r="CF280" i="6"/>
  <c r="CE575" i="6"/>
  <c r="BZ575" i="6"/>
  <c r="CE435" i="6"/>
  <c r="BW359" i="6"/>
  <c r="BV291" i="6"/>
  <c r="CA291" i="6"/>
  <c r="CA143" i="6"/>
  <c r="BY503" i="6"/>
  <c r="CB359" i="6"/>
  <c r="CA579" i="6"/>
  <c r="CE75" i="6"/>
  <c r="BW575" i="6"/>
  <c r="BY71" i="6"/>
  <c r="BY435" i="6"/>
  <c r="BU291" i="6"/>
  <c r="CF291" i="6" s="1"/>
  <c r="BF435" i="6"/>
  <c r="CA219" i="6"/>
  <c r="BH215" i="6"/>
  <c r="BG215" i="6"/>
  <c r="BJ219" i="6"/>
  <c r="BN363" i="6"/>
  <c r="BI363" i="6"/>
  <c r="BL75" i="6"/>
  <c r="BI75" i="6"/>
  <c r="BN219" i="6"/>
  <c r="BN143" i="6"/>
  <c r="BG75" i="6"/>
  <c r="BM359" i="6"/>
  <c r="BG147" i="6"/>
  <c r="BZ509" i="6"/>
  <c r="CB509" i="6"/>
  <c r="CC361" i="6"/>
  <c r="BX433" i="6"/>
  <c r="CB293" i="6"/>
  <c r="BW293" i="6"/>
  <c r="BU73" i="6"/>
  <c r="CE437" i="6"/>
  <c r="CC509" i="6"/>
  <c r="BV289" i="6"/>
  <c r="BZ293" i="6"/>
  <c r="CE221" i="6"/>
  <c r="CE149" i="6"/>
  <c r="CE77" i="6"/>
  <c r="BU361" i="6"/>
  <c r="BN437" i="6"/>
  <c r="CA365" i="6"/>
  <c r="BJ217" i="6"/>
  <c r="BI437" i="6"/>
  <c r="BO581" i="6"/>
  <c r="BI577" i="6"/>
  <c r="BJ77" i="6"/>
  <c r="BH581" i="6"/>
  <c r="BF145" i="6"/>
  <c r="BK149" i="6"/>
  <c r="BO217" i="6"/>
  <c r="BL505" i="6"/>
  <c r="BK221" i="6"/>
  <c r="BO509" i="6"/>
  <c r="CB578" i="6"/>
  <c r="CD578" i="6"/>
  <c r="CA434" i="6"/>
  <c r="BZ434" i="6"/>
  <c r="CC574" i="6"/>
  <c r="CB214" i="6"/>
  <c r="CC286" i="6"/>
  <c r="CB218" i="6"/>
  <c r="BZ142" i="6"/>
  <c r="BX574" i="6"/>
  <c r="CC358" i="6"/>
  <c r="BX290" i="6"/>
  <c r="BU74" i="6"/>
  <c r="CB430" i="6"/>
  <c r="BM506" i="6"/>
  <c r="BL502" i="6"/>
  <c r="BI578" i="6"/>
  <c r="BI506" i="6"/>
  <c r="BI502" i="6"/>
  <c r="CB74" i="6"/>
  <c r="BN578" i="6"/>
  <c r="BN286" i="6"/>
  <c r="BF290" i="6"/>
  <c r="BO290" i="6"/>
  <c r="BY70" i="6"/>
  <c r="BO358" i="6"/>
  <c r="BM146" i="6"/>
  <c r="BG70" i="6"/>
  <c r="BL578" i="6"/>
  <c r="BH218" i="6"/>
  <c r="BU432" i="6"/>
  <c r="BV436" i="6"/>
  <c r="BZ508" i="6"/>
  <c r="BZ364" i="6"/>
  <c r="BY364" i="6"/>
  <c r="CD360" i="6"/>
  <c r="BU216" i="6"/>
  <c r="CE72" i="6"/>
  <c r="CA364" i="6"/>
  <c r="BX144" i="6"/>
  <c r="CA436" i="6"/>
  <c r="CA504" i="6"/>
  <c r="CB72" i="6"/>
  <c r="BX148" i="6"/>
  <c r="BG580" i="6"/>
  <c r="BJ144" i="6"/>
  <c r="BI216" i="6"/>
  <c r="BL220" i="6"/>
  <c r="BK364" i="6"/>
  <c r="BM508" i="6"/>
  <c r="BL432" i="6"/>
  <c r="BO360" i="6"/>
  <c r="BO72" i="6"/>
  <c r="BF76" i="6"/>
  <c r="BG148" i="6"/>
  <c r="BH292" i="6"/>
  <c r="BX220" i="6"/>
  <c r="BJ148" i="6"/>
  <c r="BH220" i="6"/>
  <c r="BX507" i="6"/>
  <c r="BU503" i="6"/>
  <c r="BY431" i="6"/>
  <c r="BW291" i="6"/>
  <c r="BV287" i="6"/>
  <c r="BY219" i="6"/>
  <c r="BY75" i="6"/>
  <c r="CA435" i="6"/>
  <c r="CC579" i="6"/>
  <c r="BX291" i="6"/>
  <c r="CE507" i="6"/>
  <c r="CE359" i="6"/>
  <c r="BX75" i="6"/>
  <c r="CC215" i="6"/>
  <c r="BX71" i="6"/>
  <c r="BH431" i="6"/>
  <c r="BM579" i="6"/>
  <c r="BZ219" i="6"/>
  <c r="BK147" i="6"/>
  <c r="BF215" i="6"/>
  <c r="BN291" i="6"/>
  <c r="BL359" i="6"/>
  <c r="BM71" i="6"/>
  <c r="BG363" i="6"/>
  <c r="BM143" i="6"/>
  <c r="BN215" i="6"/>
  <c r="BL435" i="6"/>
  <c r="BE143" i="6"/>
  <c r="BG143" i="6"/>
  <c r="BV505" i="6"/>
  <c r="CB505" i="6"/>
  <c r="BU293" i="6"/>
  <c r="CC365" i="6"/>
  <c r="CD289" i="6"/>
  <c r="CA217" i="6"/>
  <c r="CE365" i="6"/>
  <c r="CE433" i="6"/>
  <c r="CD505" i="6"/>
  <c r="BY217" i="6"/>
  <c r="BY221" i="6"/>
  <c r="BV217" i="6"/>
  <c r="CB73" i="6"/>
  <c r="BX361" i="6"/>
  <c r="CA73" i="6"/>
  <c r="BN433" i="6"/>
  <c r="CD145" i="6"/>
  <c r="BE581" i="6"/>
  <c r="BK433" i="6"/>
  <c r="BK577" i="6"/>
  <c r="BF365" i="6"/>
  <c r="BL73" i="6"/>
  <c r="BO577" i="6"/>
  <c r="BF77" i="6"/>
  <c r="BI145" i="6"/>
  <c r="BJ149" i="6"/>
  <c r="BF217" i="6"/>
  <c r="BK77" i="6"/>
  <c r="BE433" i="6"/>
  <c r="CB574" i="6"/>
  <c r="BV574" i="6"/>
  <c r="BU430" i="6"/>
  <c r="CC362" i="6"/>
  <c r="BZ506" i="6"/>
  <c r="BY146" i="6"/>
  <c r="CA214" i="6"/>
  <c r="CA142" i="6"/>
  <c r="BW574" i="6"/>
  <c r="BY434" i="6"/>
  <c r="BW286" i="6"/>
  <c r="BW218" i="6"/>
  <c r="CD70" i="6"/>
  <c r="BU286" i="6"/>
  <c r="BE502" i="6"/>
  <c r="BF430" i="6"/>
  <c r="BE574" i="6"/>
  <c r="BJ502" i="6"/>
  <c r="BN434" i="6"/>
  <c r="BE362" i="6"/>
  <c r="BP362" i="6" s="1"/>
  <c r="BL574" i="6"/>
  <c r="BK214" i="6"/>
  <c r="BK286" i="6"/>
  <c r="BF218" i="6"/>
  <c r="BJ574" i="6"/>
  <c r="BJ74" i="6"/>
  <c r="BL142" i="6"/>
  <c r="BG362" i="6"/>
  <c r="BM502" i="6"/>
  <c r="BX508" i="6"/>
  <c r="BX432" i="6"/>
  <c r="CD432" i="6"/>
  <c r="BZ360" i="6"/>
  <c r="BY360" i="6"/>
  <c r="BX288" i="6"/>
  <c r="CD148" i="6"/>
  <c r="CD508" i="6"/>
  <c r="BU292" i="6"/>
  <c r="BU76" i="6"/>
  <c r="CC364" i="6"/>
  <c r="BZ436" i="6"/>
  <c r="CD292" i="6"/>
  <c r="CD580" i="6"/>
  <c r="BL576" i="6"/>
  <c r="BN76" i="6"/>
  <c r="CE360" i="6"/>
  <c r="BH216" i="6"/>
  <c r="BG360" i="6"/>
  <c r="BN504" i="6"/>
  <c r="BO292" i="6"/>
  <c r="BG292" i="6"/>
  <c r="BH576" i="6"/>
  <c r="BF72" i="6"/>
  <c r="BE144" i="6"/>
  <c r="BN288" i="6"/>
  <c r="BM144" i="6"/>
  <c r="BI144" i="6"/>
  <c r="BJ76" i="6"/>
  <c r="BX435" i="6"/>
  <c r="BU431" i="6"/>
  <c r="CD363" i="6"/>
  <c r="BW287" i="6"/>
  <c r="BV219" i="6"/>
  <c r="CB147" i="6"/>
  <c r="CD71" i="6"/>
  <c r="BW147" i="6"/>
  <c r="BV507" i="6"/>
  <c r="CC219" i="6"/>
  <c r="CA431" i="6"/>
  <c r="CD287" i="6"/>
  <c r="BZ579" i="6"/>
  <c r="CB215" i="6"/>
  <c r="CB507" i="6"/>
  <c r="BM363" i="6"/>
  <c r="BI575" i="6"/>
  <c r="BL579" i="6"/>
  <c r="BU219" i="6"/>
  <c r="BJ147" i="6"/>
  <c r="BJ579" i="6"/>
  <c r="BE291" i="6"/>
  <c r="CD147" i="6"/>
  <c r="BK359" i="6"/>
  <c r="BJ431" i="6"/>
  <c r="BN147" i="6"/>
  <c r="BH291" i="6"/>
  <c r="BO287" i="6"/>
  <c r="BN287" i="6"/>
  <c r="BZ437" i="6"/>
  <c r="CB437" i="6"/>
  <c r="CC289" i="6"/>
  <c r="CE361" i="6"/>
  <c r="CB221" i="6"/>
  <c r="BV145" i="6"/>
  <c r="BU217" i="6"/>
  <c r="BZ289" i="6"/>
  <c r="CC433" i="6"/>
  <c r="BZ149" i="6"/>
  <c r="BV149" i="6"/>
  <c r="CD73" i="6"/>
  <c r="BZ365" i="6"/>
  <c r="BY77" i="6"/>
  <c r="BM581" i="6"/>
  <c r="BO365" i="6"/>
  <c r="BF581" i="6"/>
  <c r="BE505" i="6"/>
  <c r="BL365" i="6"/>
  <c r="BH509" i="6"/>
  <c r="BN361" i="6"/>
  <c r="BF221" i="6"/>
  <c r="BL509" i="6"/>
  <c r="BO505" i="6"/>
  <c r="BH77" i="6"/>
  <c r="BG145" i="6"/>
  <c r="BE149" i="6"/>
  <c r="BM73" i="6"/>
  <c r="BL289" i="6"/>
  <c r="BW506" i="6"/>
  <c r="CE506" i="6"/>
  <c r="CD362" i="6"/>
  <c r="BY358" i="6"/>
  <c r="CB502" i="6"/>
  <c r="BY142" i="6"/>
  <c r="BX146" i="6"/>
  <c r="BZ74" i="6"/>
  <c r="BX502" i="6"/>
  <c r="CA362" i="6"/>
  <c r="CC214" i="6"/>
  <c r="BW214" i="6"/>
  <c r="BG578" i="6"/>
  <c r="CE74" i="6"/>
  <c r="BF434" i="6"/>
  <c r="BL362" i="6"/>
  <c r="BJ506" i="6"/>
  <c r="BO434" i="6"/>
  <c r="BI362" i="6"/>
  <c r="BM358" i="6"/>
  <c r="BK578" i="6"/>
  <c r="BK146" i="6"/>
  <c r="BI214" i="6"/>
  <c r="BN214" i="6"/>
  <c r="BL506" i="6"/>
  <c r="BE434" i="6"/>
  <c r="BK74" i="6"/>
  <c r="BI286" i="6"/>
  <c r="BF502" i="6"/>
  <c r="BX436" i="6"/>
  <c r="BV580" i="6"/>
  <c r="CE364" i="6"/>
  <c r="BZ292" i="6"/>
  <c r="BY292" i="6"/>
  <c r="CD220" i="6"/>
  <c r="CA76" i="6"/>
  <c r="CB432" i="6"/>
  <c r="BZ148" i="6"/>
  <c r="CA72" i="6"/>
  <c r="BW360" i="6"/>
  <c r="CB364" i="6"/>
  <c r="BX216" i="6"/>
  <c r="BU148" i="6"/>
  <c r="BW220" i="6"/>
  <c r="BJ72" i="6"/>
  <c r="CA144" i="6"/>
  <c r="BL148" i="6"/>
  <c r="BK292" i="6"/>
  <c r="BL508" i="6"/>
  <c r="BE220" i="6"/>
  <c r="BE216" i="6"/>
  <c r="BL360" i="6"/>
  <c r="BJ364" i="6"/>
  <c r="BE76" i="6"/>
  <c r="BF216" i="6"/>
  <c r="BM432" i="6"/>
  <c r="BG576" i="6"/>
  <c r="BL72" i="6"/>
  <c r="CD579" i="6"/>
  <c r="CA359" i="6"/>
  <c r="BV435" i="6"/>
  <c r="BV215" i="6"/>
  <c r="CE503" i="6"/>
  <c r="CE219" i="6"/>
  <c r="BW219" i="6"/>
  <c r="BU75" i="6"/>
  <c r="BZ291" i="6"/>
  <c r="CC507" i="6"/>
  <c r="BZ147" i="6"/>
  <c r="BX503" i="6"/>
  <c r="BY143" i="6"/>
  <c r="BV75" i="6"/>
  <c r="BI435" i="6"/>
  <c r="BI359" i="6"/>
  <c r="BG431" i="6"/>
  <c r="BW507" i="6"/>
  <c r="CA503" i="6"/>
  <c r="BV579" i="6"/>
  <c r="CB143" i="6"/>
  <c r="BU215" i="6"/>
  <c r="CC359" i="6"/>
  <c r="BU363" i="6"/>
  <c r="BH507" i="6"/>
  <c r="BY363" i="6"/>
  <c r="BM431" i="6"/>
  <c r="BI287" i="6"/>
  <c r="BL291" i="6"/>
  <c r="BK579" i="6"/>
  <c r="BO579" i="6"/>
  <c r="BH363" i="6"/>
  <c r="BI503" i="6"/>
  <c r="BO147" i="6"/>
  <c r="BO75" i="6"/>
  <c r="BJ71" i="6"/>
  <c r="BK215" i="6"/>
  <c r="BM287" i="6"/>
  <c r="BX577" i="6"/>
  <c r="CA433" i="6"/>
  <c r="BY581" i="6"/>
  <c r="CE145" i="6"/>
  <c r="BV293" i="6"/>
  <c r="CD577" i="6"/>
  <c r="CE293" i="6"/>
  <c r="BW217" i="6"/>
  <c r="BZ505" i="6"/>
  <c r="BZ145" i="6"/>
  <c r="BY433" i="6"/>
  <c r="BH505" i="6"/>
  <c r="BL437" i="6"/>
  <c r="BI289" i="6"/>
  <c r="BH73" i="6"/>
  <c r="BM509" i="6"/>
  <c r="BL217" i="6"/>
  <c r="BJ73" i="6"/>
  <c r="BE221" i="6"/>
  <c r="BG577" i="6"/>
  <c r="BM361" i="6"/>
  <c r="BM145" i="6"/>
  <c r="BW434" i="6"/>
  <c r="CD434" i="6"/>
  <c r="CB506" i="6"/>
  <c r="CB70" i="6"/>
  <c r="CB434" i="6"/>
  <c r="BZ290" i="6"/>
  <c r="BY506" i="6"/>
  <c r="BU434" i="6"/>
  <c r="CE362" i="6"/>
  <c r="BG506" i="6"/>
  <c r="BU142" i="6"/>
  <c r="BF574" i="6"/>
  <c r="BE430" i="6"/>
  <c r="BJ218" i="6"/>
  <c r="BI74" i="6"/>
  <c r="BM434" i="6"/>
  <c r="BG290" i="6"/>
  <c r="BK434" i="6"/>
  <c r="BG430" i="6"/>
  <c r="BF506" i="6"/>
  <c r="BJ286" i="6"/>
  <c r="BO218" i="6"/>
  <c r="BU504" i="6"/>
  <c r="CA508" i="6"/>
  <c r="CA216" i="6"/>
  <c r="CB504" i="6"/>
  <c r="CE148" i="6"/>
  <c r="BX292" i="6"/>
  <c r="BV144" i="6"/>
  <c r="BU508" i="6"/>
  <c r="BE576" i="6"/>
  <c r="BV432" i="6"/>
  <c r="BW432" i="6"/>
  <c r="BN292" i="6"/>
  <c r="BI288" i="6"/>
  <c r="BZ144" i="6"/>
  <c r="BG144" i="6"/>
  <c r="BJ576" i="6"/>
  <c r="BH580" i="6"/>
  <c r="BG432" i="6"/>
  <c r="BO288" i="6"/>
  <c r="BV288" i="6"/>
  <c r="BO216" i="6"/>
  <c r="BG364" i="6"/>
  <c r="CC221" i="6"/>
  <c r="BJ509" i="6"/>
  <c r="BG433" i="6"/>
  <c r="BI509" i="6"/>
  <c r="BW435" i="6"/>
  <c r="BZ359" i="6"/>
  <c r="BU435" i="6"/>
  <c r="BZ75" i="6"/>
  <c r="BX147" i="6"/>
  <c r="BX359" i="6"/>
  <c r="BY287" i="6"/>
  <c r="BH435" i="6"/>
  <c r="BX363" i="6"/>
  <c r="CD507" i="6"/>
  <c r="BM219" i="6"/>
  <c r="BH287" i="6"/>
  <c r="BG575" i="6"/>
  <c r="BL575" i="6"/>
  <c r="CA75" i="6"/>
  <c r="BO435" i="6"/>
  <c r="BF219" i="6"/>
  <c r="BO71" i="6"/>
  <c r="BK435" i="6"/>
  <c r="BH147" i="6"/>
  <c r="BL287" i="6"/>
  <c r="BY509" i="6"/>
  <c r="BX505" i="6"/>
  <c r="CC293" i="6"/>
  <c r="BW77" i="6"/>
  <c r="BZ217" i="6"/>
  <c r="CD221" i="6"/>
  <c r="BW289" i="6"/>
  <c r="BY149" i="6"/>
  <c r="BJ581" i="6"/>
  <c r="CE577" i="6"/>
  <c r="BV361" i="6"/>
  <c r="BK361" i="6"/>
  <c r="BM433" i="6"/>
  <c r="BM221" i="6"/>
  <c r="BI505" i="6"/>
  <c r="BG437" i="6"/>
  <c r="BG149" i="6"/>
  <c r="BM505" i="6"/>
  <c r="BX289" i="6"/>
  <c r="BM217" i="6"/>
  <c r="BI433" i="6"/>
  <c r="BO437" i="6"/>
  <c r="CE430" i="6"/>
  <c r="BV578" i="6"/>
  <c r="BV502" i="6"/>
  <c r="BZ578" i="6"/>
  <c r="BX430" i="6"/>
  <c r="CB286" i="6"/>
  <c r="CA430" i="6"/>
  <c r="BZ362" i="6"/>
  <c r="CA358" i="6"/>
  <c r="BO502" i="6"/>
  <c r="BZ218" i="6"/>
  <c r="BK506" i="6"/>
  <c r="BK362" i="6"/>
  <c r="BF214" i="6"/>
  <c r="BE70" i="6"/>
  <c r="BI430" i="6"/>
  <c r="BL286" i="6"/>
  <c r="BH430" i="6"/>
  <c r="BN290" i="6"/>
  <c r="BI434" i="6"/>
  <c r="BF146" i="6"/>
  <c r="BF142" i="6"/>
  <c r="BY436" i="6"/>
  <c r="BU436" i="6"/>
  <c r="CD576" i="6"/>
  <c r="CD436" i="6"/>
  <c r="CB76" i="6"/>
  <c r="CD288" i="6"/>
  <c r="CC580" i="6"/>
  <c r="BU144" i="6"/>
  <c r="BI508" i="6"/>
  <c r="BU288" i="6"/>
  <c r="CE76" i="6"/>
  <c r="BJ288" i="6"/>
  <c r="BM220" i="6"/>
  <c r="CC76" i="6"/>
  <c r="BK76" i="6"/>
  <c r="BJ504" i="6"/>
  <c r="BJ508" i="6"/>
  <c r="BJ292" i="6"/>
  <c r="BK216" i="6"/>
  <c r="BN360" i="6"/>
  <c r="BM148" i="6"/>
  <c r="BF576" i="6"/>
  <c r="CA578" i="6"/>
  <c r="CC290" i="6"/>
  <c r="BW362" i="6"/>
  <c r="BY362" i="6"/>
  <c r="BZ146" i="6"/>
  <c r="CE142" i="6"/>
  <c r="BG358" i="6"/>
  <c r="BE290" i="6"/>
  <c r="BG218" i="6"/>
  <c r="BO146" i="6"/>
  <c r="BM290" i="6"/>
  <c r="CE432" i="6"/>
  <c r="BY288" i="6"/>
  <c r="CB220" i="6"/>
  <c r="BZ72" i="6"/>
  <c r="BX72" i="6"/>
  <c r="BN220" i="6"/>
  <c r="BO580" i="6"/>
  <c r="BM216" i="6"/>
  <c r="BL216" i="6"/>
  <c r="BI364" i="6"/>
  <c r="BG220" i="6"/>
  <c r="CA575" i="6"/>
  <c r="BV363" i="6"/>
  <c r="BZ71" i="6"/>
  <c r="CB431" i="6"/>
  <c r="BZ435" i="6"/>
  <c r="CA507" i="6"/>
  <c r="BH575" i="6"/>
  <c r="BH503" i="6"/>
  <c r="BL143" i="6"/>
  <c r="BL71" i="6"/>
  <c r="BO575" i="6"/>
  <c r="BU365" i="6"/>
  <c r="CF365" i="6" s="1"/>
  <c r="BY145" i="6"/>
  <c r="BW73" i="6"/>
  <c r="BM149" i="6"/>
  <c r="BG217" i="6"/>
  <c r="BO289" i="6"/>
  <c r="BH437" i="6"/>
  <c r="CE431" i="6"/>
  <c r="CD291" i="6"/>
  <c r="BW431" i="6"/>
  <c r="CE71" i="6"/>
  <c r="CD75" i="6"/>
  <c r="CB291" i="6"/>
  <c r="BU71" i="6"/>
  <c r="CA71" i="6"/>
  <c r="CE215" i="6"/>
  <c r="BW71" i="6"/>
  <c r="BI215" i="6"/>
  <c r="BL219" i="6"/>
  <c r="BK507" i="6"/>
  <c r="BF507" i="6"/>
  <c r="BG507" i="6"/>
  <c r="BK431" i="6"/>
  <c r="BK71" i="6"/>
  <c r="BK503" i="6"/>
  <c r="BG291" i="6"/>
  <c r="BH143" i="6"/>
  <c r="BJ507" i="6"/>
  <c r="BU505" i="6"/>
  <c r="CD437" i="6"/>
  <c r="CE289" i="6"/>
  <c r="CE73" i="6"/>
  <c r="BU145" i="6"/>
  <c r="BX217" i="6"/>
  <c r="CA149" i="6"/>
  <c r="BW145" i="6"/>
  <c r="BF577" i="6"/>
  <c r="CC149" i="6"/>
  <c r="BU77" i="6"/>
  <c r="BO293" i="6"/>
  <c r="BN365" i="6"/>
  <c r="BI217" i="6"/>
  <c r="BE437" i="6"/>
  <c r="BJ365" i="6"/>
  <c r="BJ433" i="6"/>
  <c r="BK293" i="6"/>
  <c r="BL577" i="6"/>
  <c r="BE77" i="6"/>
  <c r="BN289" i="6"/>
  <c r="BG293" i="6"/>
  <c r="BZ574" i="6"/>
  <c r="CA502" i="6"/>
  <c r="BV70" i="6"/>
  <c r="CD358" i="6"/>
  <c r="BG434" i="6"/>
  <c r="BH358" i="6"/>
  <c r="BJ146" i="6"/>
  <c r="BH146" i="6"/>
  <c r="BE218" i="6"/>
  <c r="BE74" i="6"/>
  <c r="BH502" i="6"/>
  <c r="BX580" i="6"/>
  <c r="CC508" i="6"/>
  <c r="CE580" i="6"/>
  <c r="CB144" i="6"/>
  <c r="BE504" i="6"/>
  <c r="CC72" i="6"/>
  <c r="CD76" i="6"/>
  <c r="BG72" i="6"/>
  <c r="BE436" i="6"/>
  <c r="BE72" i="6"/>
  <c r="BK144" i="6"/>
  <c r="BZ287" i="6"/>
  <c r="CB575" i="6"/>
  <c r="BY215" i="6"/>
  <c r="BV575" i="6"/>
  <c r="BM147" i="6"/>
  <c r="BL503" i="6"/>
  <c r="BK287" i="6"/>
  <c r="BF363" i="6"/>
  <c r="BJ435" i="6"/>
  <c r="BY437" i="6"/>
  <c r="BU581" i="6"/>
  <c r="CC77" i="6"/>
  <c r="CC577" i="6"/>
  <c r="BU509" i="6"/>
  <c r="CF509" i="6" s="1"/>
  <c r="BX145" i="6"/>
  <c r="BK289" i="6"/>
  <c r="BJ361" i="6"/>
  <c r="BL361" i="6"/>
  <c r="BF149" i="6"/>
  <c r="BN509" i="6"/>
  <c r="CE363" i="6"/>
  <c r="BV359" i="6"/>
  <c r="BU579" i="6"/>
  <c r="BX143" i="6"/>
  <c r="CE287" i="6"/>
  <c r="CD215" i="6"/>
  <c r="BK575" i="6"/>
  <c r="BL507" i="6"/>
  <c r="BF287" i="6"/>
  <c r="BE147" i="6"/>
  <c r="BK143" i="6"/>
  <c r="BN435" i="6"/>
  <c r="BN575" i="6"/>
  <c r="BZ581" i="6"/>
  <c r="CA505" i="6"/>
  <c r="BX581" i="6"/>
  <c r="BU437" i="6"/>
  <c r="CF437" i="6" s="1"/>
  <c r="CD433" i="6"/>
  <c r="CA293" i="6"/>
  <c r="BF433" i="6"/>
  <c r="BV77" i="6"/>
  <c r="BO149" i="6"/>
  <c r="BI361" i="6"/>
  <c r="BN581" i="6"/>
  <c r="BN505" i="6"/>
  <c r="BK509" i="6"/>
  <c r="BN217" i="6"/>
  <c r="BI293" i="6"/>
  <c r="CE434" i="6"/>
  <c r="BY574" i="6"/>
  <c r="BX362" i="6"/>
  <c r="BU506" i="6"/>
  <c r="BX434" i="6"/>
  <c r="CE146" i="6"/>
  <c r="BV218" i="6"/>
  <c r="BU214" i="6"/>
  <c r="BL218" i="6"/>
  <c r="BJ362" i="6"/>
  <c r="BE142" i="6"/>
  <c r="BO74" i="6"/>
  <c r="BF74" i="6"/>
  <c r="BJ434" i="6"/>
  <c r="BL70" i="6"/>
  <c r="BF362" i="6"/>
  <c r="CE576" i="6"/>
  <c r="CE220" i="6"/>
  <c r="BV148" i="6"/>
  <c r="CE508" i="6"/>
  <c r="CB148" i="6"/>
  <c r="CA148" i="6"/>
  <c r="BZ504" i="6"/>
  <c r="CB580" i="6"/>
  <c r="BW504" i="6"/>
  <c r="BH360" i="6"/>
  <c r="BK148" i="6"/>
  <c r="BG76" i="6"/>
  <c r="BE288" i="6"/>
  <c r="BI292" i="6"/>
  <c r="BG508" i="6"/>
  <c r="BM72" i="6"/>
  <c r="BV577" i="6"/>
  <c r="CA437" i="6"/>
  <c r="BW433" i="6"/>
  <c r="BX365" i="6"/>
  <c r="CA361" i="6"/>
  <c r="BU289" i="6"/>
  <c r="CF289" i="6" s="1"/>
  <c r="CA221" i="6"/>
  <c r="BX73" i="6"/>
  <c r="BK145" i="6"/>
  <c r="BM293" i="6"/>
  <c r="BJ577" i="6"/>
  <c r="BG365" i="6"/>
  <c r="BF73" i="6"/>
  <c r="BO145" i="6"/>
  <c r="CE291" i="6"/>
  <c r="BU147" i="6"/>
  <c r="CF147" i="6" s="1"/>
  <c r="BY575" i="6"/>
  <c r="CB71" i="6"/>
  <c r="BY147" i="6"/>
  <c r="CD503" i="6"/>
  <c r="BN507" i="6"/>
  <c r="BM503" i="6"/>
  <c r="BF143" i="6"/>
  <c r="BN431" i="6"/>
  <c r="BJ287" i="6"/>
  <c r="BE219" i="6"/>
  <c r="BH71" i="6"/>
  <c r="BO433" i="6"/>
  <c r="BX579" i="6"/>
  <c r="CF579" i="6" s="1"/>
  <c r="BZ215" i="6"/>
  <c r="BZ507" i="6"/>
  <c r="CC431" i="6"/>
  <c r="BV143" i="6"/>
  <c r="CA363" i="6"/>
  <c r="BM575" i="6"/>
  <c r="BM75" i="6"/>
  <c r="BK291" i="6"/>
  <c r="BI431" i="6"/>
  <c r="BL431" i="6"/>
  <c r="BE287" i="6"/>
  <c r="BE215" i="6"/>
  <c r="BJ215" i="6"/>
  <c r="BW579" i="6"/>
  <c r="CB363" i="6"/>
  <c r="CB579" i="6"/>
  <c r="BY359" i="6"/>
  <c r="BE579" i="6"/>
  <c r="BF431" i="6"/>
  <c r="BF575" i="6"/>
  <c r="CC147" i="6"/>
  <c r="BF579" i="6"/>
  <c r="BI507" i="6"/>
  <c r="CA581" i="6"/>
  <c r="BU221" i="6"/>
  <c r="CD217" i="6"/>
  <c r="CA145" i="6"/>
  <c r="CD293" i="6"/>
  <c r="BF505" i="6"/>
  <c r="BF509" i="6"/>
  <c r="BE509" i="6"/>
  <c r="BH217" i="6"/>
  <c r="BL145" i="6"/>
  <c r="BY289" i="6"/>
  <c r="BJ293" i="6"/>
  <c r="BN145" i="6"/>
  <c r="CD430" i="6"/>
  <c r="BY286" i="6"/>
  <c r="CD286" i="6"/>
  <c r="BX358" i="6"/>
  <c r="BZ430" i="6"/>
  <c r="CA146" i="6"/>
  <c r="BY218" i="6"/>
  <c r="BV146" i="6"/>
  <c r="BG286" i="6"/>
  <c r="BI218" i="6"/>
  <c r="BO214" i="6"/>
  <c r="BG142" i="6"/>
  <c r="BM214" i="6"/>
  <c r="BH434" i="6"/>
  <c r="BO430" i="6"/>
  <c r="BY504" i="6"/>
  <c r="CA360" i="6"/>
  <c r="BY220" i="6"/>
  <c r="CC220" i="6"/>
  <c r="BX364" i="6"/>
  <c r="BW576" i="6"/>
  <c r="CA580" i="6"/>
  <c r="BK436" i="6"/>
  <c r="BI360" i="6"/>
  <c r="BO504" i="6"/>
  <c r="CE288" i="6"/>
  <c r="BF580" i="6"/>
  <c r="BG504" i="6"/>
  <c r="BF288" i="6"/>
  <c r="BL76" i="6"/>
  <c r="BW577" i="6"/>
  <c r="BW149" i="6"/>
  <c r="CB577" i="6"/>
  <c r="CC505" i="6"/>
  <c r="BJ437" i="6"/>
  <c r="BK505" i="6"/>
  <c r="BG505" i="6"/>
  <c r="BL149" i="6"/>
  <c r="BH149" i="6"/>
  <c r="BJ505" i="6"/>
  <c r="BV221" i="6"/>
  <c r="CC578" i="6"/>
  <c r="CC218" i="6"/>
  <c r="BX74" i="6"/>
  <c r="CE578" i="6"/>
  <c r="BU502" i="6"/>
  <c r="BY74" i="6"/>
  <c r="BU70" i="6"/>
  <c r="BK218" i="6"/>
  <c r="BE214" i="6"/>
  <c r="BO142" i="6"/>
  <c r="CC74" i="6"/>
  <c r="BN146" i="6"/>
  <c r="BO362" i="6"/>
  <c r="BG502" i="6"/>
  <c r="BW436" i="6"/>
  <c r="CE292" i="6"/>
  <c r="BY216" i="6"/>
  <c r="CC432" i="6"/>
  <c r="CA292" i="6"/>
  <c r="CC292" i="6"/>
  <c r="BO432" i="6"/>
  <c r="BM292" i="6"/>
  <c r="BF436" i="6"/>
  <c r="BY144" i="6"/>
  <c r="BO436" i="6"/>
  <c r="BE580" i="6"/>
  <c r="BF220" i="6"/>
  <c r="BU575" i="6"/>
  <c r="CA147" i="6"/>
  <c r="BY291" i="6"/>
  <c r="BN579" i="6"/>
  <c r="BG359" i="6"/>
  <c r="BL147" i="6"/>
  <c r="BI291" i="6"/>
  <c r="BE75" i="6"/>
  <c r="BW581" i="6"/>
  <c r="BX509" i="6"/>
  <c r="BY505" i="6"/>
  <c r="CC73" i="6"/>
  <c r="BM437" i="6"/>
  <c r="BN293" i="6"/>
  <c r="BE145" i="6"/>
  <c r="BF361" i="6"/>
  <c r="BE217" i="6"/>
  <c r="BP217" i="6" s="1"/>
  <c r="BU574" i="6"/>
  <c r="CC70" i="6"/>
  <c r="BV430" i="6"/>
  <c r="BV74" i="6"/>
  <c r="BV286" i="6"/>
  <c r="BG214" i="6"/>
  <c r="BI146" i="6"/>
  <c r="BM574" i="6"/>
  <c r="BM142" i="6"/>
  <c r="BN218" i="6"/>
  <c r="BY432" i="6"/>
  <c r="CD144" i="6"/>
  <c r="BV364" i="6"/>
  <c r="BZ76" i="6"/>
  <c r="BJ436" i="6"/>
  <c r="BM576" i="6"/>
  <c r="BN580" i="6"/>
  <c r="BO144" i="6"/>
  <c r="BH364" i="6"/>
  <c r="BI72" i="6"/>
  <c r="BY579" i="6"/>
  <c r="BX431" i="6"/>
  <c r="BX219" i="6"/>
  <c r="BU507" i="6"/>
  <c r="CF507" i="6" s="1"/>
  <c r="CC291" i="6"/>
  <c r="BJ575" i="6"/>
  <c r="BK363" i="6"/>
  <c r="BE507" i="6"/>
  <c r="BO291" i="6"/>
  <c r="BM435" i="6"/>
  <c r="BF75" i="6"/>
  <c r="CC217" i="6"/>
  <c r="BM577" i="6"/>
  <c r="CC430" i="6"/>
  <c r="CC436" i="6"/>
  <c r="BO220" i="6"/>
  <c r="BW363" i="6"/>
  <c r="CC287" i="6"/>
  <c r="BF503" i="6"/>
  <c r="CE509" i="6"/>
  <c r="BZ433" i="6"/>
  <c r="BH145" i="6"/>
  <c r="BE293" i="6"/>
  <c r="BY214" i="6"/>
  <c r="CE286" i="6"/>
  <c r="BJ578" i="6"/>
  <c r="BO70" i="6"/>
  <c r="BJ142" i="6"/>
  <c r="CA288" i="6"/>
  <c r="BW364" i="6"/>
  <c r="BW216" i="6"/>
  <c r="BH432" i="6"/>
  <c r="BF432" i="6"/>
  <c r="BV503" i="6"/>
  <c r="CD143" i="6"/>
  <c r="BX575" i="6"/>
  <c r="BX287" i="6"/>
  <c r="BW75" i="6"/>
  <c r="BI143" i="6"/>
  <c r="BE431" i="6"/>
  <c r="BP431" i="6" s="1"/>
  <c r="BE503" i="6"/>
  <c r="BJ359" i="6"/>
  <c r="BF291" i="6"/>
  <c r="BE71" i="6"/>
  <c r="BV581" i="6"/>
  <c r="CB361" i="6"/>
  <c r="CD77" i="6"/>
  <c r="BX437" i="6"/>
  <c r="BY293" i="6"/>
  <c r="CD149" i="6"/>
  <c r="BG581" i="6"/>
  <c r="BK437" i="6"/>
  <c r="BH293" i="6"/>
  <c r="BI365" i="6"/>
  <c r="BI149" i="6"/>
  <c r="BO361" i="6"/>
  <c r="BW578" i="6"/>
  <c r="BW502" i="6"/>
  <c r="CC502" i="6"/>
  <c r="CE358" i="6"/>
  <c r="BY290" i="6"/>
  <c r="BW70" i="6"/>
  <c r="BV358" i="6"/>
  <c r="BV142" i="6"/>
  <c r="BH214" i="6"/>
  <c r="BJ290" i="6"/>
  <c r="CA74" i="6"/>
  <c r="BK70" i="6"/>
  <c r="BN74" i="6"/>
  <c r="BI142" i="6"/>
  <c r="BF70" i="6"/>
  <c r="BM218" i="6"/>
  <c r="BX504" i="6"/>
  <c r="BZ288" i="6"/>
  <c r="CE504" i="6"/>
  <c r="BW144" i="6"/>
  <c r="BU220" i="6"/>
  <c r="BI436" i="6"/>
  <c r="CC144" i="6"/>
  <c r="BJ360" i="6"/>
  <c r="BI432" i="6"/>
  <c r="BG216" i="6"/>
  <c r="BH72" i="6"/>
  <c r="BN144" i="6"/>
  <c r="BH508" i="6"/>
  <c r="BO148" i="6"/>
  <c r="BK72" i="6"/>
  <c r="BV431" i="6"/>
  <c r="CC143" i="6"/>
  <c r="BW503" i="6"/>
  <c r="BU287" i="6"/>
  <c r="CE147" i="6"/>
  <c r="BI71" i="6"/>
  <c r="BJ363" i="6"/>
  <c r="BN75" i="6"/>
  <c r="BM215" i="6"/>
  <c r="BL215" i="6"/>
  <c r="BZ431" i="6"/>
  <c r="CB435" i="6"/>
  <c r="CD435" i="6"/>
  <c r="BE435" i="6"/>
  <c r="BN71" i="6"/>
  <c r="BF147" i="6"/>
  <c r="CB433" i="6"/>
  <c r="BY365" i="6"/>
  <c r="BW365" i="6"/>
  <c r="CC145" i="6"/>
  <c r="BK217" i="6"/>
  <c r="BH365" i="6"/>
  <c r="BN149" i="6"/>
  <c r="BO73" i="6"/>
  <c r="CA574" i="6"/>
  <c r="CD574" i="6"/>
  <c r="BW74" i="6"/>
  <c r="BU218" i="6"/>
  <c r="BW146" i="6"/>
  <c r="BL290" i="6"/>
  <c r="BH506" i="6"/>
  <c r="BH290" i="6"/>
  <c r="BJ214" i="6"/>
  <c r="BJ70" i="6"/>
  <c r="BY580" i="6"/>
  <c r="CC504" i="6"/>
  <c r="CD504" i="6"/>
  <c r="BV220" i="6"/>
  <c r="CD216" i="6"/>
  <c r="BK432" i="6"/>
  <c r="BH288" i="6"/>
  <c r="BI148" i="6"/>
  <c r="BF144" i="6"/>
  <c r="BM76" i="6"/>
  <c r="BE364" i="6"/>
  <c r="BV506" i="6"/>
  <c r="CA70" i="6"/>
  <c r="CD74" i="6"/>
  <c r="BO574" i="6"/>
  <c r="BH286" i="6"/>
  <c r="BE358" i="6"/>
  <c r="BK142" i="6"/>
  <c r="BH74" i="6"/>
  <c r="BJ358" i="6"/>
  <c r="BU576" i="6"/>
  <c r="CE436" i="6"/>
  <c r="BZ432" i="6"/>
  <c r="BY76" i="6"/>
  <c r="BX76" i="6"/>
  <c r="BN364" i="6"/>
  <c r="BX360" i="6"/>
  <c r="BH144" i="6"/>
  <c r="BL288" i="6"/>
  <c r="BE508" i="6"/>
  <c r="CA215" i="6"/>
  <c r="CB287" i="6"/>
  <c r="BH359" i="6"/>
  <c r="BG219" i="6"/>
  <c r="CA509" i="6"/>
  <c r="BV365" i="6"/>
  <c r="BV509" i="6"/>
  <c r="BK73" i="6"/>
  <c r="BI77" i="6"/>
  <c r="BN73" i="6"/>
  <c r="CD502" i="6"/>
  <c r="BW430" i="6"/>
  <c r="BX286" i="6"/>
  <c r="CD146" i="6"/>
  <c r="BI290" i="6"/>
  <c r="BN362" i="6"/>
  <c r="BG146" i="6"/>
  <c r="BY508" i="6"/>
  <c r="BZ220" i="6"/>
  <c r="CD364" i="6"/>
  <c r="CC216" i="6"/>
  <c r="BK576" i="6"/>
  <c r="BJ580" i="6"/>
  <c r="BL144" i="6"/>
  <c r="CD219" i="6"/>
  <c r="CC435" i="6"/>
  <c r="BG287" i="6"/>
  <c r="BO215" i="6"/>
  <c r="BJ143" i="6"/>
  <c r="BW505" i="6"/>
  <c r="BY361" i="6"/>
  <c r="CB149" i="6"/>
  <c r="BJ289" i="6"/>
  <c r="BF293" i="6"/>
  <c r="BK365" i="6"/>
  <c r="BV434" i="6"/>
  <c r="BV362" i="6"/>
  <c r="CD214" i="6"/>
  <c r="CC146" i="6"/>
  <c r="BE286" i="6"/>
  <c r="BN358" i="6"/>
  <c r="BI70" i="6"/>
  <c r="BE146" i="6"/>
  <c r="BW508" i="6"/>
  <c r="BZ216" i="6"/>
  <c r="CB576" i="6"/>
  <c r="BW76" i="6"/>
  <c r="BN148" i="6"/>
  <c r="BK508" i="6"/>
  <c r="BM580" i="6"/>
  <c r="BW215" i="6"/>
  <c r="BI579" i="6"/>
  <c r="BK219" i="6"/>
  <c r="BK75" i="6"/>
  <c r="CC437" i="6"/>
  <c r="CB77" i="6"/>
  <c r="BZ73" i="6"/>
  <c r="BN221" i="6"/>
  <c r="BK581" i="6"/>
  <c r="BG289" i="6"/>
  <c r="CB142" i="6"/>
  <c r="BU362" i="6"/>
  <c r="CB358" i="6"/>
  <c r="BL74" i="6"/>
  <c r="BM286" i="6"/>
  <c r="BM362" i="6"/>
  <c r="CE218" i="6"/>
  <c r="BW580" i="6"/>
  <c r="BV360" i="6"/>
  <c r="CA576" i="6"/>
  <c r="BN576" i="6"/>
  <c r="BG288" i="6"/>
  <c r="BL436" i="6"/>
  <c r="BK504" i="6"/>
  <c r="BW437" i="6"/>
  <c r="BV290" i="6"/>
  <c r="BX214" i="6"/>
  <c r="BK574" i="6"/>
  <c r="BO506" i="6"/>
  <c r="BH362" i="6"/>
  <c r="BX70" i="6"/>
  <c r="BM578" i="6"/>
  <c r="CB508" i="6"/>
  <c r="BU360" i="6"/>
  <c r="BY72" i="6"/>
  <c r="BM364" i="6"/>
  <c r="BF292" i="6"/>
  <c r="BI220" i="6"/>
  <c r="CC363" i="6"/>
  <c r="BO503" i="6"/>
  <c r="BF71" i="6"/>
  <c r="BE363" i="6"/>
  <c r="BP363" i="6" s="1"/>
  <c r="BV433" i="6"/>
  <c r="BX293" i="6"/>
  <c r="BN577" i="6"/>
  <c r="BL293" i="6"/>
  <c r="BG77" i="6"/>
  <c r="BY578" i="6"/>
  <c r="CE70" i="6"/>
  <c r="BL430" i="6"/>
  <c r="BL434" i="6"/>
  <c r="BN506" i="6"/>
  <c r="BI574" i="6"/>
  <c r="CB288" i="6"/>
  <c r="BW292" i="6"/>
  <c r="BY148" i="6"/>
  <c r="BO508" i="6"/>
  <c r="BO76" i="6"/>
  <c r="BF508" i="6"/>
  <c r="CE579" i="6"/>
  <c r="BU359" i="6"/>
  <c r="BM291" i="6"/>
  <c r="BG435" i="6"/>
  <c r="BE359" i="6"/>
  <c r="BU433" i="6"/>
  <c r="CC581" i="6"/>
  <c r="BW221" i="6"/>
  <c r="BH289" i="6"/>
  <c r="BG361" i="6"/>
  <c r="BX578" i="6"/>
  <c r="BZ502" i="6"/>
  <c r="CB362" i="6"/>
  <c r="BF358" i="6"/>
  <c r="BN430" i="6"/>
  <c r="BO286" i="6"/>
  <c r="CB216" i="6"/>
  <c r="CC288" i="6"/>
  <c r="BI580" i="6"/>
  <c r="BG436" i="6"/>
  <c r="BN436" i="6"/>
  <c r="BJ220" i="6"/>
  <c r="BI76" i="6"/>
  <c r="CD575" i="6"/>
  <c r="BY507" i="6"/>
  <c r="BZ143" i="6"/>
  <c r="BM507" i="6"/>
  <c r="BG579" i="6"/>
  <c r="BI219" i="6"/>
  <c r="CD361" i="6"/>
  <c r="BZ77" i="6"/>
  <c r="BG509" i="6"/>
  <c r="BE289" i="6"/>
  <c r="BH577" i="6"/>
  <c r="CE574" i="6"/>
  <c r="BU290" i="6"/>
  <c r="BX506" i="6"/>
  <c r="CB290" i="6"/>
  <c r="BF286" i="6"/>
  <c r="BK358" i="6"/>
  <c r="BL214" i="6"/>
  <c r="BZ580" i="6"/>
  <c r="BU580" i="6"/>
  <c r="CA432" i="6"/>
  <c r="BO576" i="6"/>
  <c r="BL364" i="6"/>
  <c r="BN432" i="6"/>
  <c r="BH76" i="6"/>
  <c r="CB503" i="6"/>
  <c r="BZ503" i="6"/>
  <c r="BH579" i="6"/>
  <c r="BN503" i="6"/>
  <c r="BE575" i="6"/>
  <c r="BV437" i="6"/>
  <c r="BI221" i="6"/>
  <c r="BU578" i="6"/>
  <c r="CF578" i="6" s="1"/>
  <c r="BY502" i="6"/>
  <c r="BV214" i="6"/>
  <c r="BE578" i="6"/>
  <c r="BE506" i="6"/>
  <c r="BG574" i="6"/>
  <c r="BY576" i="6"/>
  <c r="BV216" i="6"/>
  <c r="BV292" i="6"/>
  <c r="BL292" i="6"/>
  <c r="BE360" i="6"/>
  <c r="BF148" i="6"/>
  <c r="CA287" i="6"/>
  <c r="CD359" i="6"/>
  <c r="BW143" i="6"/>
  <c r="BL363" i="6"/>
  <c r="BJ503" i="6"/>
  <c r="BH75" i="6"/>
  <c r="CD581" i="6"/>
  <c r="BV73" i="6"/>
  <c r="BY73" i="6"/>
  <c r="BZ577" i="6"/>
  <c r="BO77" i="6"/>
  <c r="CA289" i="6"/>
  <c r="BJ145" i="6"/>
  <c r="BM77" i="6"/>
  <c r="CA506" i="6"/>
  <c r="BZ363" i="6"/>
  <c r="BI147" i="6"/>
  <c r="BW509" i="6"/>
  <c r="BL581" i="6"/>
  <c r="BU146" i="6"/>
  <c r="BL146" i="6"/>
  <c r="BI358" i="6"/>
  <c r="CC360" i="6"/>
  <c r="BJ216" i="6"/>
  <c r="BE292" i="6"/>
  <c r="BP292" i="6" s="1"/>
  <c r="CB219" i="6"/>
  <c r="CB145" i="6"/>
  <c r="BH221" i="6"/>
  <c r="CC142" i="6"/>
  <c r="BH142" i="6"/>
  <c r="BW288" i="6"/>
  <c r="BN508" i="6"/>
  <c r="BL504" i="6"/>
  <c r="BX215" i="6"/>
  <c r="CB75" i="6"/>
  <c r="BX77" i="6"/>
  <c r="BI73" i="6"/>
  <c r="CD506" i="6"/>
  <c r="CD142" i="6"/>
  <c r="BM74" i="6"/>
  <c r="BW148" i="6"/>
  <c r="BW72" i="6"/>
  <c r="BM288" i="6"/>
  <c r="CD290" i="6"/>
  <c r="BK290" i="6"/>
  <c r="CB360" i="6"/>
  <c r="BV504" i="6"/>
  <c r="BN72" i="6"/>
  <c r="BX149" i="6"/>
  <c r="BF437" i="6"/>
  <c r="BZ286" i="6"/>
  <c r="BH578" i="6"/>
  <c r="BU72" i="6"/>
  <c r="BL580" i="6"/>
  <c r="CC75" i="6"/>
  <c r="CB365" i="6"/>
  <c r="BG73" i="6"/>
  <c r="CD218" i="6"/>
  <c r="CE290" i="6"/>
  <c r="BJ430" i="6"/>
  <c r="BK580" i="6"/>
  <c r="CA577" i="6"/>
  <c r="BW290" i="6"/>
  <c r="CA220" i="6"/>
  <c r="BH504" i="6"/>
  <c r="BO143" i="6"/>
  <c r="BU577" i="6"/>
  <c r="BZ221" i="6"/>
  <c r="BO221" i="6"/>
  <c r="BN77" i="6"/>
  <c r="BX142" i="6"/>
  <c r="BN574" i="6"/>
  <c r="CE216" i="6"/>
  <c r="BH148" i="6"/>
  <c r="BV147" i="6"/>
  <c r="BU143" i="6"/>
  <c r="BO507" i="6"/>
  <c r="BF359" i="6"/>
  <c r="BO219" i="6"/>
  <c r="BO359" i="6"/>
  <c r="CB289" i="6"/>
  <c r="CE505" i="6"/>
  <c r="BX221" i="6"/>
  <c r="CB581" i="6"/>
  <c r="BL433" i="6"/>
  <c r="BF289" i="6"/>
  <c r="BE365" i="6"/>
  <c r="BH433" i="6"/>
  <c r="CC506" i="6"/>
  <c r="CC434" i="6"/>
  <c r="BW358" i="6"/>
  <c r="CA290" i="6"/>
  <c r="BW142" i="6"/>
  <c r="BH70" i="6"/>
  <c r="BU358" i="6"/>
  <c r="BL358" i="6"/>
  <c r="BM70" i="6"/>
  <c r="BO578" i="6"/>
  <c r="BV508" i="6"/>
  <c r="CE144" i="6"/>
  <c r="CC148" i="6"/>
  <c r="BX576" i="6"/>
  <c r="CB292" i="6"/>
  <c r="BH436" i="6"/>
  <c r="BK220" i="6"/>
  <c r="BO364" i="6"/>
  <c r="BI576" i="6"/>
  <c r="BN216" i="6"/>
  <c r="CC71" i="6"/>
  <c r="CC503" i="6"/>
  <c r="BG503" i="6"/>
  <c r="BJ291" i="6"/>
  <c r="BH219" i="6"/>
  <c r="BN359" i="6"/>
  <c r="CB217" i="6"/>
  <c r="CD365" i="6"/>
  <c r="BU149" i="6"/>
  <c r="BW361" i="6"/>
  <c r="BM365" i="6"/>
  <c r="BJ221" i="6"/>
  <c r="BE361" i="6"/>
  <c r="BP361" i="6" s="1"/>
  <c r="BM289" i="6"/>
  <c r="BZ358" i="6"/>
  <c r="BY430" i="6"/>
  <c r="CA286" i="6"/>
  <c r="BX218" i="6"/>
  <c r="BF578" i="6"/>
  <c r="BK502" i="6"/>
  <c r="BZ70" i="6"/>
  <c r="BN502" i="6"/>
  <c r="BG74" i="6"/>
  <c r="BM430" i="6"/>
  <c r="BZ576" i="6"/>
  <c r="CC576" i="6"/>
  <c r="BU364" i="6"/>
  <c r="CB436" i="6"/>
  <c r="BV72" i="6"/>
  <c r="BJ432" i="6"/>
  <c r="BK360" i="6"/>
  <c r="BE148" i="6"/>
  <c r="BM360" i="6"/>
  <c r="BF360" i="6"/>
  <c r="CC575" i="6"/>
  <c r="CD431" i="6"/>
  <c r="BV71" i="6"/>
  <c r="BJ75" i="6"/>
  <c r="BO431" i="6"/>
  <c r="BG71" i="6"/>
  <c r="BY577" i="6"/>
  <c r="CE217" i="6"/>
  <c r="CA77" i="6"/>
  <c r="BI581" i="6"/>
  <c r="BH361" i="6"/>
  <c r="BE73" i="6"/>
  <c r="BG221" i="6"/>
  <c r="CA218" i="6"/>
  <c r="BK288" i="6"/>
  <c r="CE143" i="6"/>
  <c r="BO363" i="6"/>
  <c r="CD509" i="6"/>
  <c r="CE214" i="6"/>
  <c r="BK430" i="6"/>
  <c r="BV76" i="6"/>
  <c r="BM504" i="6"/>
  <c r="BE577" i="6"/>
  <c r="CB146" i="6"/>
  <c r="BN142" i="6"/>
  <c r="CD72" i="6"/>
  <c r="BF504" i="6"/>
  <c r="CE581" i="6"/>
  <c r="BL221" i="6"/>
  <c r="BZ214" i="6"/>
  <c r="BN70" i="6"/>
  <c r="BE432" i="6"/>
  <c r="BM436" i="6"/>
  <c r="BZ361" i="6"/>
  <c r="BL77" i="6"/>
  <c r="CE502" i="6"/>
  <c r="BH574" i="6"/>
  <c r="BV576" i="6"/>
  <c r="BI504" i="6"/>
  <c r="BF364" i="6"/>
  <c r="BQ342" i="6"/>
  <c r="H24" i="8"/>
  <c r="J17" i="8"/>
  <c r="P21" i="8"/>
  <c r="D23" i="8"/>
  <c r="N19" i="8"/>
  <c r="O34" i="8"/>
  <c r="N35" i="8"/>
  <c r="I30" i="8"/>
  <c r="N20" i="8"/>
  <c r="I19" i="8"/>
  <c r="P19" i="8"/>
  <c r="S29" i="8"/>
  <c r="N30" i="8"/>
  <c r="N31" i="8"/>
  <c r="O22" i="8"/>
  <c r="N23" i="8"/>
  <c r="P36" i="8"/>
  <c r="N33" i="8"/>
  <c r="I34" i="8"/>
  <c r="N17" i="8"/>
  <c r="G35" i="8"/>
  <c r="P32" i="8"/>
  <c r="P24" i="8"/>
  <c r="Q32" i="8"/>
  <c r="S22" i="8"/>
  <c r="E32" i="8"/>
  <c r="S33" i="8"/>
  <c r="G23" i="8"/>
  <c r="I29" i="8"/>
  <c r="O29" i="8"/>
  <c r="S30" i="8"/>
  <c r="M24" i="8"/>
  <c r="L21" i="8"/>
  <c r="I35" i="8"/>
  <c r="O24" i="8"/>
  <c r="K19" i="8"/>
  <c r="N36" i="8"/>
  <c r="F18" i="8"/>
  <c r="S18" i="8"/>
  <c r="K31" i="8"/>
  <c r="P34" i="8"/>
  <c r="Q20" i="8"/>
  <c r="P20" i="8"/>
  <c r="N29" i="8"/>
  <c r="I17" i="8"/>
  <c r="N32" i="8"/>
  <c r="O18" i="8"/>
  <c r="P30" i="8"/>
  <c r="I20" i="8"/>
  <c r="F32" i="8"/>
  <c r="I23" i="8"/>
  <c r="F30" i="8"/>
  <c r="F21" i="8"/>
  <c r="P31" i="8"/>
  <c r="N18" i="8"/>
  <c r="F33" i="8"/>
  <c r="O36" i="8"/>
  <c r="L33" i="8"/>
  <c r="I22" i="8"/>
  <c r="E20" i="8"/>
  <c r="P18" i="8"/>
  <c r="S17" i="8"/>
  <c r="J29" i="8"/>
  <c r="P29" i="8"/>
  <c r="R30" i="8"/>
  <c r="I32" i="8"/>
  <c r="S34" i="8"/>
  <c r="F20" i="8"/>
  <c r="I24" i="8"/>
  <c r="O30" i="8"/>
  <c r="P35" i="8"/>
  <c r="R18" i="8"/>
  <c r="H36" i="8"/>
  <c r="I33" i="8"/>
  <c r="P23" i="8"/>
  <c r="D35" i="8"/>
  <c r="S21" i="8"/>
  <c r="P33" i="8"/>
  <c r="N34" i="8"/>
  <c r="I21" i="8"/>
  <c r="I31" i="8"/>
  <c r="M36" i="8"/>
  <c r="I36" i="8"/>
  <c r="F22" i="8"/>
  <c r="F34" i="8"/>
  <c r="N21" i="8"/>
  <c r="M17" i="8"/>
  <c r="E21" i="8"/>
  <c r="F19" i="8"/>
  <c r="R29" i="8"/>
  <c r="S31" i="8"/>
  <c r="R36" i="8"/>
  <c r="E22" i="8"/>
  <c r="T22" i="8" s="1"/>
  <c r="K29" i="8"/>
  <c r="L20" i="8"/>
  <c r="L29" i="8"/>
  <c r="J35" i="8"/>
  <c r="G29" i="8"/>
  <c r="L23" i="8"/>
  <c r="E34" i="8"/>
  <c r="S19" i="8"/>
  <c r="S32" i="8"/>
  <c r="E30" i="8"/>
  <c r="E23" i="8"/>
  <c r="G36" i="8"/>
  <c r="D30" i="8"/>
  <c r="T30" i="8" s="1"/>
  <c r="M21" i="8"/>
  <c r="J30" i="8"/>
  <c r="O33" i="8"/>
  <c r="R32" i="8"/>
  <c r="Q19" i="8"/>
  <c r="Q35" i="8"/>
  <c r="R17" i="8"/>
  <c r="J33" i="8"/>
  <c r="G18" i="8"/>
  <c r="K24" i="8"/>
  <c r="Q36" i="8"/>
  <c r="K30" i="8"/>
  <c r="F31" i="8"/>
  <c r="D33" i="8"/>
  <c r="J22" i="8"/>
  <c r="J20" i="8"/>
  <c r="G22" i="8"/>
  <c r="O19" i="8"/>
  <c r="H23" i="8"/>
  <c r="F35" i="8"/>
  <c r="D17" i="8"/>
  <c r="G21" i="8"/>
  <c r="Q30" i="8"/>
  <c r="O31" i="8"/>
  <c r="M32" i="8"/>
  <c r="E33" i="8"/>
  <c r="R24" i="8"/>
  <c r="R20" i="8"/>
  <c r="F24" i="8"/>
  <c r="H31" i="8"/>
  <c r="T31" i="8" s="1"/>
  <c r="K35" i="8"/>
  <c r="F17" i="8"/>
  <c r="O35" i="8"/>
  <c r="H32" i="8"/>
  <c r="K22" i="8"/>
  <c r="Q24" i="8"/>
  <c r="J18" i="8"/>
  <c r="G20" i="8"/>
  <c r="G33" i="8"/>
  <c r="D32" i="8"/>
  <c r="J36" i="8"/>
  <c r="D19" i="8"/>
  <c r="J24" i="8"/>
  <c r="M30" i="8"/>
  <c r="E36" i="8"/>
  <c r="T36" i="8" s="1"/>
  <c r="O23" i="8"/>
  <c r="M29" i="8"/>
  <c r="J21" i="8"/>
  <c r="Q18" i="8"/>
  <c r="N22" i="8"/>
  <c r="M19" i="8"/>
  <c r="Q34" i="8"/>
  <c r="Q17" i="8"/>
  <c r="R23" i="8"/>
  <c r="S20" i="8"/>
  <c r="O20" i="8"/>
  <c r="L24" i="8"/>
  <c r="L19" i="8"/>
  <c r="K33" i="8"/>
  <c r="K23" i="8"/>
  <c r="P22" i="8"/>
  <c r="L34" i="8"/>
  <c r="G19" i="8"/>
  <c r="H19" i="8"/>
  <c r="H29" i="8"/>
  <c r="H20" i="8"/>
  <c r="K34" i="8"/>
  <c r="O17" i="8"/>
  <c r="Q21" i="8"/>
  <c r="F23" i="8"/>
  <c r="P17" i="8"/>
  <c r="H21" i="8"/>
  <c r="D29" i="8"/>
  <c r="K17" i="8"/>
  <c r="S23" i="8"/>
  <c r="S35" i="8"/>
  <c r="R35" i="8"/>
  <c r="L22" i="8"/>
  <c r="K21" i="8"/>
  <c r="L36" i="8"/>
  <c r="H18" i="8"/>
  <c r="E18" i="8"/>
  <c r="T18" i="8" s="1"/>
  <c r="J19" i="8"/>
  <c r="E19" i="8"/>
  <c r="M31" i="8"/>
  <c r="L18" i="8"/>
  <c r="J34" i="8"/>
  <c r="O32" i="8"/>
  <c r="E31" i="8"/>
  <c r="G17" i="8"/>
  <c r="Q22" i="8"/>
  <c r="R34" i="8"/>
  <c r="G34" i="8"/>
  <c r="H22" i="8"/>
  <c r="F36" i="8"/>
  <c r="F29" i="8"/>
  <c r="H33" i="8"/>
  <c r="R33" i="8"/>
  <c r="D34" i="8"/>
  <c r="D24" i="8"/>
  <c r="I18" i="8"/>
  <c r="R22" i="8"/>
  <c r="R31" i="8"/>
  <c r="L35" i="8"/>
  <c r="M22" i="8"/>
  <c r="M20" i="8"/>
  <c r="E35" i="8"/>
  <c r="E17" i="8"/>
  <c r="K36" i="8"/>
  <c r="M35" i="8"/>
  <c r="N24" i="8"/>
  <c r="D21" i="8"/>
  <c r="O21" i="8"/>
  <c r="H17" i="8"/>
  <c r="Q29" i="8"/>
  <c r="K32" i="8"/>
  <c r="BP422" i="6"/>
  <c r="BQ422" i="6" s="1"/>
  <c r="CF495" i="6"/>
  <c r="CG494" i="6" s="1"/>
  <c r="CF351" i="6"/>
  <c r="BP206" i="6"/>
  <c r="BQ206" i="6" s="1"/>
  <c r="CG414" i="6"/>
  <c r="D20" i="8"/>
  <c r="BP65" i="6"/>
  <c r="BQ62" i="6" s="1"/>
  <c r="BP63" i="6"/>
  <c r="CF423" i="6"/>
  <c r="CF137" i="6"/>
  <c r="BP494" i="6"/>
  <c r="BQ494" i="6" s="1"/>
  <c r="BP209" i="6"/>
  <c r="J15" i="2"/>
  <c r="H15" i="2"/>
  <c r="L15" i="2" s="1"/>
  <c r="I15" i="2"/>
  <c r="M15" i="2" s="1"/>
  <c r="K15" i="2"/>
  <c r="F10" i="2"/>
  <c r="G21" i="2"/>
  <c r="G44" i="2"/>
  <c r="G19" i="2"/>
  <c r="G29" i="2"/>
  <c r="G39" i="2"/>
  <c r="G42" i="2"/>
  <c r="G22" i="2"/>
  <c r="G38" i="2"/>
  <c r="G26" i="2"/>
  <c r="G57" i="2"/>
  <c r="G53" i="2"/>
  <c r="G33" i="2"/>
  <c r="G18" i="2"/>
  <c r="G55" i="2"/>
  <c r="G37" i="2"/>
  <c r="G25" i="2"/>
  <c r="G43" i="2"/>
  <c r="G27" i="2"/>
  <c r="G28" i="2"/>
  <c r="G48" i="2"/>
  <c r="G20" i="2"/>
  <c r="G16" i="2"/>
  <c r="F11" i="2" s="1"/>
  <c r="CF580" i="6" l="1"/>
  <c r="CG578" i="6" s="1"/>
  <c r="BP359" i="6"/>
  <c r="CF504" i="6"/>
  <c r="BP142" i="6"/>
  <c r="CF581" i="6"/>
  <c r="BP72" i="6"/>
  <c r="BP574" i="6"/>
  <c r="BP577" i="6"/>
  <c r="CF149" i="6"/>
  <c r="BP364" i="6"/>
  <c r="BP70" i="6"/>
  <c r="CF215" i="6"/>
  <c r="CF576" i="6"/>
  <c r="BP509" i="6"/>
  <c r="CF216" i="6"/>
  <c r="CF286" i="6"/>
  <c r="CG286" i="6" s="1"/>
  <c r="BP432" i="6"/>
  <c r="CF362" i="6"/>
  <c r="BP579" i="6"/>
  <c r="BP437" i="6"/>
  <c r="CF436" i="6"/>
  <c r="BP576" i="6"/>
  <c r="BP581" i="6"/>
  <c r="G51" i="2"/>
  <c r="G23" i="2"/>
  <c r="H23" i="2" s="1"/>
  <c r="L23" i="2" s="1"/>
  <c r="G52" i="2"/>
  <c r="I52" i="2" s="1"/>
  <c r="M52" i="2" s="1"/>
  <c r="T21" i="8"/>
  <c r="T24" i="8"/>
  <c r="T32" i="8"/>
  <c r="CF72" i="6"/>
  <c r="BP506" i="6"/>
  <c r="BQ506" i="6" s="1"/>
  <c r="CF290" i="6"/>
  <c r="CG290" i="6" s="1"/>
  <c r="BP71" i="6"/>
  <c r="BP507" i="6"/>
  <c r="CF74" i="6"/>
  <c r="BP147" i="6"/>
  <c r="BP504" i="6"/>
  <c r="CF359" i="6"/>
  <c r="CF508" i="6"/>
  <c r="CF431" i="6"/>
  <c r="BP433" i="6"/>
  <c r="T23" i="8"/>
  <c r="BP146" i="6"/>
  <c r="BQ146" i="6" s="1"/>
  <c r="BP286" i="6"/>
  <c r="CF76" i="6"/>
  <c r="BQ134" i="6"/>
  <c r="G40" i="2"/>
  <c r="T19" i="8"/>
  <c r="T35" i="8"/>
  <c r="G59" i="2"/>
  <c r="CF218" i="6"/>
  <c r="CF506" i="6"/>
  <c r="CG506" i="6" s="1"/>
  <c r="G35" i="2"/>
  <c r="K35" i="2" s="1"/>
  <c r="G30" i="2"/>
  <c r="J30" i="2" s="1"/>
  <c r="G36" i="2"/>
  <c r="K36" i="2" s="1"/>
  <c r="T34" i="8"/>
  <c r="BP578" i="6"/>
  <c r="BQ578" i="6" s="1"/>
  <c r="CF360" i="6"/>
  <c r="BP508" i="6"/>
  <c r="CF287" i="6"/>
  <c r="BP75" i="6"/>
  <c r="CF143" i="6"/>
  <c r="BP288" i="6"/>
  <c r="BP216" i="6"/>
  <c r="BQ278" i="6"/>
  <c r="BR62" i="6" s="1"/>
  <c r="CH54" i="6"/>
  <c r="BQ362" i="6"/>
  <c r="CF70" i="6"/>
  <c r="CG70" i="6" s="1"/>
  <c r="BP215" i="6"/>
  <c r="CF144" i="6"/>
  <c r="BP360" i="6"/>
  <c r="CF433" i="6"/>
  <c r="CF505" i="6"/>
  <c r="BP221" i="6"/>
  <c r="BP502" i="6"/>
  <c r="CF214" i="6"/>
  <c r="CG214" i="6" s="1"/>
  <c r="BP76" i="6"/>
  <c r="BQ350" i="6"/>
  <c r="CF364" i="6"/>
  <c r="CF432" i="6"/>
  <c r="CG206" i="6"/>
  <c r="CF221" i="6"/>
  <c r="BP291" i="6"/>
  <c r="BP430" i="6"/>
  <c r="BQ430" i="6" s="1"/>
  <c r="CF358" i="6"/>
  <c r="CG358" i="6" s="1"/>
  <c r="BP145" i="6"/>
  <c r="BP287" i="6"/>
  <c r="BP74" i="6"/>
  <c r="BQ74" i="6" s="1"/>
  <c r="BP77" i="6"/>
  <c r="CF363" i="6"/>
  <c r="BP149" i="6"/>
  <c r="BP144" i="6"/>
  <c r="BP143" i="6"/>
  <c r="T17" i="8"/>
  <c r="BP73" i="6"/>
  <c r="BP575" i="6"/>
  <c r="CF502" i="6"/>
  <c r="BP218" i="6"/>
  <c r="BP290" i="6"/>
  <c r="BQ290" i="6" s="1"/>
  <c r="CF142" i="6"/>
  <c r="CG142" i="6" s="1"/>
  <c r="CF219" i="6"/>
  <c r="CF71" i="6"/>
  <c r="CF73" i="6"/>
  <c r="CG134" i="6"/>
  <c r="CH62" i="6" s="1"/>
  <c r="CF575" i="6"/>
  <c r="BP219" i="6"/>
  <c r="BP436" i="6"/>
  <c r="CG350" i="6"/>
  <c r="BP148" i="6"/>
  <c r="BP293" i="6"/>
  <c r="CF148" i="6"/>
  <c r="CF146" i="6"/>
  <c r="CF430" i="6"/>
  <c r="G49" i="2"/>
  <c r="G46" i="2"/>
  <c r="G32" i="2"/>
  <c r="G56" i="2"/>
  <c r="G45" i="2"/>
  <c r="G34" i="2"/>
  <c r="J34" i="2" s="1"/>
  <c r="G60" i="2"/>
  <c r="K60" i="2" s="1"/>
  <c r="CF577" i="6"/>
  <c r="BP580" i="6"/>
  <c r="CF434" i="6"/>
  <c r="CF75" i="6"/>
  <c r="CF292" i="6"/>
  <c r="G47" i="2"/>
  <c r="G41" i="2"/>
  <c r="G17" i="2"/>
  <c r="K17" i="2" s="1"/>
  <c r="G50" i="2"/>
  <c r="T20" i="8"/>
  <c r="T33" i="8"/>
  <c r="BP365" i="6"/>
  <c r="BP358" i="6"/>
  <c r="BQ358" i="6" s="1"/>
  <c r="CF503" i="6"/>
  <c r="BP220" i="6"/>
  <c r="BP434" i="6"/>
  <c r="BQ434" i="6" s="1"/>
  <c r="CF217" i="6"/>
  <c r="CF293" i="6"/>
  <c r="G58" i="2"/>
  <c r="I58" i="2" s="1"/>
  <c r="M58" i="2" s="1"/>
  <c r="G54" i="2"/>
  <c r="I54" i="2" s="1"/>
  <c r="M54" i="2" s="1"/>
  <c r="G24" i="2"/>
  <c r="T29" i="8"/>
  <c r="BP289" i="6"/>
  <c r="BP435" i="6"/>
  <c r="CF220" i="6"/>
  <c r="BP503" i="6"/>
  <c r="BP214" i="6"/>
  <c r="CF77" i="6"/>
  <c r="CF288" i="6"/>
  <c r="CF435" i="6"/>
  <c r="BP505" i="6"/>
  <c r="CF145" i="6"/>
  <c r="CF574" i="6"/>
  <c r="CF361" i="6"/>
  <c r="CG278" i="6"/>
  <c r="CG422" i="6"/>
  <c r="CG566" i="6"/>
  <c r="J20" i="2"/>
  <c r="H20" i="2"/>
  <c r="L20" i="2" s="1"/>
  <c r="K20" i="2"/>
  <c r="I20" i="2"/>
  <c r="M20" i="2" s="1"/>
  <c r="K53" i="2"/>
  <c r="I53" i="2"/>
  <c r="M53" i="2" s="1"/>
  <c r="J53" i="2"/>
  <c r="H53" i="2"/>
  <c r="L53" i="2" s="1"/>
  <c r="I35" i="2"/>
  <c r="M35" i="2" s="1"/>
  <c r="J35" i="2"/>
  <c r="H35" i="2"/>
  <c r="L35" i="2" s="1"/>
  <c r="I26" i="2"/>
  <c r="M26" i="2" s="1"/>
  <c r="K26" i="2"/>
  <c r="J26" i="2"/>
  <c r="H26" i="2"/>
  <c r="L26" i="2" s="1"/>
  <c r="H48" i="2"/>
  <c r="L48" i="2" s="1"/>
  <c r="J48" i="2"/>
  <c r="K48" i="2"/>
  <c r="I48" i="2"/>
  <c r="M48" i="2" s="1"/>
  <c r="H17" i="2"/>
  <c r="L17" i="2" s="1"/>
  <c r="I17" i="2"/>
  <c r="M17" i="2" s="1"/>
  <c r="J17" i="2"/>
  <c r="K38" i="2"/>
  <c r="J38" i="2"/>
  <c r="I38" i="2"/>
  <c r="M38" i="2" s="1"/>
  <c r="H38" i="2"/>
  <c r="L38" i="2" s="1"/>
  <c r="J31" i="2"/>
  <c r="I31" i="2"/>
  <c r="M31" i="2" s="1"/>
  <c r="H31" i="2"/>
  <c r="L31" i="2" s="1"/>
  <c r="K31" i="2"/>
  <c r="K28" i="2"/>
  <c r="I28" i="2"/>
  <c r="M28" i="2" s="1"/>
  <c r="H28" i="2"/>
  <c r="L28" i="2" s="1"/>
  <c r="J28" i="2"/>
  <c r="J24" i="2"/>
  <c r="H24" i="2"/>
  <c r="L24" i="2" s="1"/>
  <c r="I24" i="2"/>
  <c r="M24" i="2" s="1"/>
  <c r="K24" i="2"/>
  <c r="I25" i="2"/>
  <c r="M25" i="2" s="1"/>
  <c r="K25" i="2"/>
  <c r="J25" i="2"/>
  <c r="H25" i="2"/>
  <c r="L25" i="2" s="1"/>
  <c r="H39" i="2"/>
  <c r="L39" i="2" s="1"/>
  <c r="I39" i="2"/>
  <c r="M39" i="2" s="1"/>
  <c r="J39" i="2"/>
  <c r="K39" i="2"/>
  <c r="J19" i="2"/>
  <c r="H19" i="2"/>
  <c r="L19" i="2" s="1"/>
  <c r="I19" i="2"/>
  <c r="M19" i="2" s="1"/>
  <c r="K19" i="2"/>
  <c r="J59" i="2"/>
  <c r="H59" i="2"/>
  <c r="L59" i="2" s="1"/>
  <c r="K59" i="2"/>
  <c r="I59" i="2"/>
  <c r="M59" i="2" s="1"/>
  <c r="I23" i="2"/>
  <c r="M23" i="2" s="1"/>
  <c r="K23" i="2"/>
  <c r="J23" i="2"/>
  <c r="I37" i="2"/>
  <c r="M37" i="2" s="1"/>
  <c r="K37" i="2"/>
  <c r="H37" i="2"/>
  <c r="L37" i="2" s="1"/>
  <c r="J37" i="2"/>
  <c r="J55" i="2"/>
  <c r="H55" i="2"/>
  <c r="L55" i="2" s="1"/>
  <c r="K55" i="2"/>
  <c r="I55" i="2"/>
  <c r="M55" i="2" s="1"/>
  <c r="H50" i="2"/>
  <c r="L50" i="2" s="1"/>
  <c r="I50" i="2"/>
  <c r="M50" i="2" s="1"/>
  <c r="K50" i="2"/>
  <c r="J50" i="2"/>
  <c r="I44" i="2"/>
  <c r="M44" i="2" s="1"/>
  <c r="K44" i="2"/>
  <c r="H44" i="2"/>
  <c r="L44" i="2" s="1"/>
  <c r="J44" i="2"/>
  <c r="J22" i="2"/>
  <c r="I22" i="2"/>
  <c r="M22" i="2" s="1"/>
  <c r="K22" i="2"/>
  <c r="H22" i="2"/>
  <c r="L22" i="2" s="1"/>
  <c r="J27" i="2"/>
  <c r="I27" i="2"/>
  <c r="M27" i="2" s="1"/>
  <c r="H27" i="2"/>
  <c r="L27" i="2" s="1"/>
  <c r="K27" i="2"/>
  <c r="H29" i="2"/>
  <c r="L29" i="2" s="1"/>
  <c r="I29" i="2"/>
  <c r="M29" i="2" s="1"/>
  <c r="K29" i="2"/>
  <c r="J29" i="2"/>
  <c r="J43" i="2"/>
  <c r="I43" i="2"/>
  <c r="M43" i="2" s="1"/>
  <c r="H43" i="2"/>
  <c r="L43" i="2" s="1"/>
  <c r="K43" i="2"/>
  <c r="H40" i="2"/>
  <c r="L40" i="2" s="1"/>
  <c r="K40" i="2"/>
  <c r="J40" i="2"/>
  <c r="I40" i="2"/>
  <c r="M40" i="2" s="1"/>
  <c r="J47" i="2"/>
  <c r="I47" i="2"/>
  <c r="M47" i="2" s="1"/>
  <c r="K47" i="2"/>
  <c r="H47" i="2"/>
  <c r="L47" i="2" s="1"/>
  <c r="I18" i="2"/>
  <c r="M18" i="2" s="1"/>
  <c r="J18" i="2"/>
  <c r="K18" i="2"/>
  <c r="H18" i="2"/>
  <c r="L18" i="2" s="1"/>
  <c r="H54" i="2"/>
  <c r="L54" i="2" s="1"/>
  <c r="K41" i="2"/>
  <c r="J41" i="2"/>
  <c r="I41" i="2"/>
  <c r="M41" i="2" s="1"/>
  <c r="H41" i="2"/>
  <c r="L41" i="2" s="1"/>
  <c r="I21" i="2"/>
  <c r="M21" i="2" s="1"/>
  <c r="H21" i="2"/>
  <c r="L21" i="2" s="1"/>
  <c r="K21" i="2"/>
  <c r="J21" i="2"/>
  <c r="K58" i="2"/>
  <c r="J58" i="2"/>
  <c r="J42" i="2"/>
  <c r="K42" i="2"/>
  <c r="I42" i="2"/>
  <c r="M42" i="2" s="1"/>
  <c r="H42" i="2"/>
  <c r="L42" i="2" s="1"/>
  <c r="J16" i="2"/>
  <c r="H16" i="2"/>
  <c r="L16" i="2" s="1"/>
  <c r="K16" i="2"/>
  <c r="BC510" i="6"/>
  <c r="I16" i="2"/>
  <c r="M16" i="2" s="1"/>
  <c r="H51" i="2"/>
  <c r="L51" i="2" s="1"/>
  <c r="K51" i="2"/>
  <c r="I51" i="2"/>
  <c r="M51" i="2" s="1"/>
  <c r="J51" i="2"/>
  <c r="I33" i="2"/>
  <c r="M33" i="2" s="1"/>
  <c r="H33" i="2"/>
  <c r="L33" i="2" s="1"/>
  <c r="J33" i="2"/>
  <c r="K33" i="2"/>
  <c r="K57" i="2"/>
  <c r="J57" i="2"/>
  <c r="H57" i="2"/>
  <c r="L57" i="2" s="1"/>
  <c r="I57" i="2"/>
  <c r="M57" i="2" s="1"/>
  <c r="K52" i="2"/>
  <c r="CG434" i="6" l="1"/>
  <c r="BQ286" i="6"/>
  <c r="CG502" i="6"/>
  <c r="BQ502" i="6"/>
  <c r="CG218" i="6"/>
  <c r="CG146" i="6"/>
  <c r="BQ214" i="6"/>
  <c r="CG362" i="6"/>
  <c r="J36" i="2"/>
  <c r="BQ142" i="6"/>
  <c r="K30" i="2"/>
  <c r="H36" i="2"/>
  <c r="L36" i="2" s="1"/>
  <c r="H45" i="2"/>
  <c r="L45" i="2" s="1"/>
  <c r="K45" i="2"/>
  <c r="J45" i="2"/>
  <c r="I45" i="2"/>
  <c r="M45" i="2" s="1"/>
  <c r="H30" i="2"/>
  <c r="L30" i="2" s="1"/>
  <c r="L61" i="2" s="1"/>
  <c r="I34" i="2"/>
  <c r="M34" i="2" s="1"/>
  <c r="CG574" i="6"/>
  <c r="K56" i="2"/>
  <c r="K61" i="2" s="1"/>
  <c r="M62" i="2" s="1"/>
  <c r="M63" i="2" s="1"/>
  <c r="J56" i="2"/>
  <c r="H56" i="2"/>
  <c r="L56" i="2" s="1"/>
  <c r="I56" i="2"/>
  <c r="M56" i="2" s="1"/>
  <c r="H60" i="2"/>
  <c r="L60" i="2" s="1"/>
  <c r="H34" i="2"/>
  <c r="L34" i="2" s="1"/>
  <c r="H52" i="2"/>
  <c r="L52" i="2" s="1"/>
  <c r="J54" i="2"/>
  <c r="K46" i="2"/>
  <c r="I46" i="2"/>
  <c r="M46" i="2" s="1"/>
  <c r="H46" i="2"/>
  <c r="L46" i="2" s="1"/>
  <c r="J46" i="2"/>
  <c r="CH70" i="6"/>
  <c r="CI54" i="6" s="1"/>
  <c r="K34" i="2"/>
  <c r="H49" i="2"/>
  <c r="L49" i="2" s="1"/>
  <c r="I49" i="2"/>
  <c r="M49" i="2" s="1"/>
  <c r="J49" i="2"/>
  <c r="K49" i="2"/>
  <c r="CG74" i="6"/>
  <c r="BQ70" i="6"/>
  <c r="BQ218" i="6"/>
  <c r="BR74" i="6" s="1"/>
  <c r="BQ574" i="6"/>
  <c r="I36" i="2"/>
  <c r="M36" i="2" s="1"/>
  <c r="I30" i="2"/>
  <c r="M30" i="2" s="1"/>
  <c r="J52" i="2"/>
  <c r="K32" i="2"/>
  <c r="I32" i="2"/>
  <c r="M32" i="2" s="1"/>
  <c r="H32" i="2"/>
  <c r="L32" i="2" s="1"/>
  <c r="J32" i="2"/>
  <c r="J60" i="2"/>
  <c r="H58" i="2"/>
  <c r="L58" i="2" s="1"/>
  <c r="K54" i="2"/>
  <c r="I60" i="2"/>
  <c r="M60" i="2" s="1"/>
  <c r="M61" i="2"/>
  <c r="CG430" i="6"/>
  <c r="BC438" i="6"/>
  <c r="BC294" i="6"/>
  <c r="BC150" i="6"/>
  <c r="BC366" i="6"/>
  <c r="BC78" i="6"/>
  <c r="BC6" i="6"/>
  <c r="BC222" i="6"/>
  <c r="CI70" i="6" l="1"/>
  <c r="CI26" i="6"/>
  <c r="CI34" i="6"/>
  <c r="CI6" i="6"/>
  <c r="CI18" i="6"/>
  <c r="CI14" i="6"/>
  <c r="CI10" i="6"/>
  <c r="CI42" i="6"/>
  <c r="CI50" i="6"/>
  <c r="CI30" i="6"/>
  <c r="CI22" i="6"/>
  <c r="CI38" i="6"/>
  <c r="CI58" i="6"/>
  <c r="CI66" i="6"/>
  <c r="CK7" i="6"/>
  <c r="CI46" i="6"/>
  <c r="CJ6" i="6"/>
  <c r="CK9" i="6"/>
  <c r="CH74" i="6"/>
  <c r="CI74" i="6" s="1"/>
  <c r="BR70" i="6"/>
  <c r="CI62" i="6"/>
  <c r="BS70" i="6" l="1"/>
  <c r="O54" i="7" s="1"/>
  <c r="BS34" i="6"/>
  <c r="O45" i="7" s="1"/>
  <c r="BS18" i="6"/>
  <c r="BS26" i="6"/>
  <c r="O43" i="7" s="1"/>
  <c r="BS6" i="6"/>
  <c r="O37" i="7" s="1"/>
  <c r="BS10" i="6"/>
  <c r="O38" i="7" s="1"/>
  <c r="BS42" i="6"/>
  <c r="O47" i="7" s="1"/>
  <c r="BS14" i="6"/>
  <c r="O39" i="7" s="1"/>
  <c r="BS58" i="6"/>
  <c r="O51" i="7" s="1"/>
  <c r="BS50" i="6"/>
  <c r="O49" i="7" s="1"/>
  <c r="BS22" i="6"/>
  <c r="O42" i="7" s="1"/>
  <c r="BS30" i="6"/>
  <c r="O44" i="7" s="1"/>
  <c r="BS66" i="6"/>
  <c r="O53" i="7" s="1"/>
  <c r="BS38" i="6"/>
  <c r="O46" i="7" s="1"/>
  <c r="BS46" i="6"/>
  <c r="O48" i="7" s="1"/>
  <c r="BS54" i="6"/>
  <c r="O50" i="7" s="1"/>
  <c r="BS62" i="6"/>
  <c r="O52" i="7" s="1"/>
  <c r="CK8" i="6"/>
  <c r="CK6" i="6"/>
  <c r="BS74" i="6"/>
  <c r="O40" i="7" l="1"/>
  <c r="O41" i="7"/>
  <c r="P36" i="7" s="1" a="1"/>
  <c r="X36" i="7" l="1"/>
  <c r="V36" i="7"/>
  <c r="W36" i="7"/>
  <c r="AF36" i="7"/>
  <c r="AB36" i="7"/>
  <c r="Y36" i="7"/>
  <c r="Q36" i="7"/>
  <c r="AC36" i="7"/>
  <c r="T36" i="7"/>
  <c r="P36" i="7"/>
  <c r="R36" i="7"/>
  <c r="S36" i="7"/>
  <c r="Z36" i="7"/>
  <c r="AD36" i="7"/>
  <c r="AE36" i="7"/>
  <c r="U36" i="7"/>
  <c r="AA36" i="7"/>
  <c r="S30" i="7" l="1"/>
  <c r="G52" i="8"/>
  <c r="G40" i="8" s="1"/>
  <c r="S31" i="7"/>
  <c r="S32" i="7"/>
  <c r="S33" i="7"/>
  <c r="S34" i="7"/>
  <c r="S29" i="7"/>
  <c r="S35" i="7"/>
  <c r="S28" i="7"/>
  <c r="R31" i="7"/>
  <c r="R34" i="7"/>
  <c r="R29" i="7"/>
  <c r="R32" i="7"/>
  <c r="R35" i="7"/>
  <c r="R30" i="7"/>
  <c r="R33" i="7"/>
  <c r="F52" i="8"/>
  <c r="F40" i="8" s="1"/>
  <c r="R28" i="7"/>
  <c r="D52" i="8"/>
  <c r="D40" i="8" s="1"/>
  <c r="P32" i="7"/>
  <c r="P29" i="7"/>
  <c r="P31" i="7"/>
  <c r="P35" i="7"/>
  <c r="P34" i="7"/>
  <c r="P30" i="7"/>
  <c r="P33" i="7"/>
  <c r="P28" i="7"/>
  <c r="T33" i="7"/>
  <c r="H52" i="8"/>
  <c r="H40" i="8" s="1"/>
  <c r="T29" i="7"/>
  <c r="T35" i="7"/>
  <c r="T34" i="7"/>
  <c r="T30" i="7"/>
  <c r="T32" i="7"/>
  <c r="T31" i="7"/>
  <c r="T28" i="7"/>
  <c r="AC31" i="7"/>
  <c r="AC35" i="7"/>
  <c r="AC29" i="7"/>
  <c r="AC30" i="7"/>
  <c r="AC33" i="7"/>
  <c r="AC32" i="7"/>
  <c r="Q52" i="8"/>
  <c r="Q40" i="8" s="1"/>
  <c r="AC34" i="7"/>
  <c r="AC28" i="7"/>
  <c r="Q32" i="7"/>
  <c r="Q34" i="7"/>
  <c r="Q29" i="7"/>
  <c r="Q33" i="7"/>
  <c r="E52" i="8"/>
  <c r="E40" i="8" s="1"/>
  <c r="Q30" i="7"/>
  <c r="Q35" i="7"/>
  <c r="Q31" i="7"/>
  <c r="Q28" i="7"/>
  <c r="Y30" i="7"/>
  <c r="Y32" i="7"/>
  <c r="M52" i="8"/>
  <c r="M40" i="8" s="1"/>
  <c r="Y35" i="7"/>
  <c r="Y31" i="7"/>
  <c r="Y34" i="7"/>
  <c r="Y33" i="7"/>
  <c r="Y29" i="7"/>
  <c r="Y28" i="7"/>
  <c r="AA34" i="7"/>
  <c r="AA35" i="7"/>
  <c r="AA32" i="7"/>
  <c r="O52" i="8"/>
  <c r="O40" i="8" s="1"/>
  <c r="AA29" i="7"/>
  <c r="AA30" i="7"/>
  <c r="AA33" i="7"/>
  <c r="AA31" i="7"/>
  <c r="AA28" i="7"/>
  <c r="AB34" i="7"/>
  <c r="AB30" i="7"/>
  <c r="AB33" i="7"/>
  <c r="AB29" i="7"/>
  <c r="P52" i="8"/>
  <c r="P40" i="8" s="1"/>
  <c r="AB32" i="7"/>
  <c r="AB31" i="7"/>
  <c r="AB35" i="7"/>
  <c r="AB28" i="7"/>
  <c r="U34" i="7"/>
  <c r="I52" i="8"/>
  <c r="I40" i="8" s="1"/>
  <c r="U35" i="7"/>
  <c r="U33" i="7"/>
  <c r="U32" i="7"/>
  <c r="U31" i="7"/>
  <c r="U30" i="7"/>
  <c r="U29" i="7"/>
  <c r="U28" i="7"/>
  <c r="T52" i="8"/>
  <c r="T40" i="8" s="1"/>
  <c r="AF35" i="7"/>
  <c r="AF32" i="7"/>
  <c r="AF29" i="7"/>
  <c r="AF33" i="7"/>
  <c r="AF34" i="7"/>
  <c r="AF31" i="7"/>
  <c r="AF30" i="7"/>
  <c r="AF28" i="7"/>
  <c r="AE29" i="7"/>
  <c r="AE34" i="7"/>
  <c r="AE32" i="7"/>
  <c r="AE35" i="7"/>
  <c r="AE31" i="7"/>
  <c r="AE33" i="7"/>
  <c r="S52" i="8"/>
  <c r="S40" i="8" s="1"/>
  <c r="AE30" i="7"/>
  <c r="AE28" i="7"/>
  <c r="W34" i="7"/>
  <c r="K52" i="8"/>
  <c r="K40" i="8" s="1"/>
  <c r="W31" i="7"/>
  <c r="W32" i="7"/>
  <c r="W35" i="7"/>
  <c r="W29" i="7"/>
  <c r="W33" i="7"/>
  <c r="W30" i="7"/>
  <c r="W28" i="7"/>
  <c r="AD30" i="7"/>
  <c r="AD35" i="7"/>
  <c r="AD34" i="7"/>
  <c r="AD31" i="7"/>
  <c r="AD33" i="7"/>
  <c r="R52" i="8"/>
  <c r="R40" i="8" s="1"/>
  <c r="AD32" i="7"/>
  <c r="AD29" i="7"/>
  <c r="AD28" i="7"/>
  <c r="V35" i="7"/>
  <c r="V33" i="7"/>
  <c r="V30" i="7"/>
  <c r="V32" i="7"/>
  <c r="V34" i="7"/>
  <c r="J52" i="8"/>
  <c r="J40" i="8" s="1"/>
  <c r="V31" i="7"/>
  <c r="V29" i="7"/>
  <c r="V28" i="7"/>
  <c r="Z35" i="7"/>
  <c r="Z29" i="7"/>
  <c r="Z33" i="7"/>
  <c r="Z32" i="7"/>
  <c r="Z34" i="7"/>
  <c r="Z30" i="7"/>
  <c r="N52" i="8"/>
  <c r="N40" i="8" s="1"/>
  <c r="Z31" i="7"/>
  <c r="Z28" i="7"/>
  <c r="L52" i="8"/>
  <c r="L40" i="8" s="1"/>
  <c r="X32" i="7"/>
  <c r="X34" i="7"/>
  <c r="X29" i="7"/>
  <c r="X33" i="7"/>
  <c r="X30" i="7"/>
  <c r="X31" i="7"/>
  <c r="X35" i="7"/>
  <c r="X28" i="7"/>
  <c r="S41" i="8" l="1"/>
  <c r="S53" i="8"/>
  <c r="H41" i="8"/>
  <c r="H53" i="8"/>
  <c r="S43" i="8"/>
  <c r="S55" i="8"/>
  <c r="M44" i="8"/>
  <c r="M56" i="8"/>
  <c r="E47" i="8"/>
  <c r="E59" i="8"/>
  <c r="H44" i="8"/>
  <c r="H56" i="8"/>
  <c r="F47" i="8"/>
  <c r="F59" i="8"/>
  <c r="J45" i="8"/>
  <c r="J57" i="8"/>
  <c r="R43" i="8"/>
  <c r="R55" i="8"/>
  <c r="T42" i="8"/>
  <c r="T54" i="8"/>
  <c r="M48" i="8"/>
  <c r="M60" i="8"/>
  <c r="E45" i="8"/>
  <c r="E57" i="8"/>
  <c r="J43" i="8"/>
  <c r="J55" i="8"/>
  <c r="G41" i="8"/>
  <c r="G53" i="8"/>
  <c r="J46" i="8"/>
  <c r="J58" i="8"/>
  <c r="O42" i="8"/>
  <c r="O54" i="8"/>
  <c r="H47" i="8"/>
  <c r="H59" i="8"/>
  <c r="J48" i="8"/>
  <c r="J60" i="8"/>
  <c r="E44" i="8"/>
  <c r="E56" i="8"/>
  <c r="Q46" i="8"/>
  <c r="Q58" i="8"/>
  <c r="L42" i="8"/>
  <c r="L54" i="8"/>
  <c r="Q43" i="8"/>
  <c r="Q55" i="8"/>
  <c r="N41" i="8"/>
  <c r="N53" i="8"/>
  <c r="I48" i="8"/>
  <c r="I60" i="8"/>
  <c r="D47" i="8"/>
  <c r="D59" i="8"/>
  <c r="I47" i="8"/>
  <c r="I59" i="8"/>
  <c r="D44" i="8"/>
  <c r="D56" i="8"/>
  <c r="N43" i="8"/>
  <c r="N55" i="8"/>
  <c r="T45" i="8"/>
  <c r="T57" i="8"/>
  <c r="H43" i="8"/>
  <c r="H55" i="8"/>
  <c r="K43" i="8"/>
  <c r="K55" i="8"/>
  <c r="P48" i="8"/>
  <c r="P60" i="8"/>
  <c r="Q47" i="8"/>
  <c r="Q59" i="8"/>
  <c r="D45" i="8"/>
  <c r="D57" i="8"/>
  <c r="G48" i="8"/>
  <c r="G60" i="8"/>
  <c r="N45" i="8"/>
  <c r="N57" i="8"/>
  <c r="S48" i="8"/>
  <c r="S60" i="8"/>
  <c r="P44" i="8"/>
  <c r="P56" i="8"/>
  <c r="H48" i="8"/>
  <c r="H60" i="8"/>
  <c r="L43" i="8"/>
  <c r="L55" i="8"/>
  <c r="K42" i="8"/>
  <c r="K54" i="8"/>
  <c r="E41" i="8"/>
  <c r="E53" i="8"/>
  <c r="I42" i="8"/>
  <c r="I54" i="8"/>
  <c r="I44" i="8"/>
  <c r="I56" i="8"/>
  <c r="P46" i="8"/>
  <c r="P58" i="8"/>
  <c r="M41" i="8"/>
  <c r="M53" i="8"/>
  <c r="E43" i="8"/>
  <c r="E55" i="8"/>
  <c r="Q42" i="8"/>
  <c r="Q54" i="8"/>
  <c r="D41" i="8"/>
  <c r="D53" i="8"/>
  <c r="F43" i="8"/>
  <c r="F55" i="8"/>
  <c r="G44" i="8"/>
  <c r="G56" i="8"/>
  <c r="R47" i="8"/>
  <c r="R59" i="8"/>
  <c r="M47" i="8"/>
  <c r="M59" i="8"/>
  <c r="N44" i="8"/>
  <c r="N56" i="8"/>
  <c r="O44" i="8"/>
  <c r="O56" i="8"/>
  <c r="O46" i="8"/>
  <c r="O58" i="8"/>
  <c r="H45" i="8"/>
  <c r="H57" i="8"/>
  <c r="L41" i="8"/>
  <c r="L53" i="8"/>
  <c r="S46" i="8"/>
  <c r="S58" i="8"/>
  <c r="P41" i="8"/>
  <c r="P53" i="8"/>
  <c r="Q41" i="8"/>
  <c r="Q53" i="8"/>
  <c r="N47" i="8"/>
  <c r="N59" i="8"/>
  <c r="M45" i="8"/>
  <c r="M57" i="8"/>
  <c r="K46" i="8"/>
  <c r="K58" i="8"/>
  <c r="N48" i="8"/>
  <c r="N60" i="8"/>
  <c r="I43" i="8"/>
  <c r="I55" i="8"/>
  <c r="O47" i="8"/>
  <c r="O59" i="8"/>
  <c r="H46" i="8"/>
  <c r="H58" i="8"/>
  <c r="G45" i="8"/>
  <c r="G57" i="8"/>
  <c r="M42" i="8"/>
  <c r="M54" i="8"/>
  <c r="T47" i="8"/>
  <c r="T59" i="8"/>
  <c r="O41" i="8"/>
  <c r="O53" i="8"/>
  <c r="E42" i="8"/>
  <c r="E54" i="8"/>
  <c r="F42" i="8"/>
  <c r="F54" i="8"/>
  <c r="J47" i="8"/>
  <c r="J59" i="8"/>
  <c r="R48" i="8"/>
  <c r="R60" i="8"/>
  <c r="T46" i="8"/>
  <c r="T58" i="8"/>
  <c r="D48" i="8"/>
  <c r="U48" i="8" s="1"/>
  <c r="C12" i="8" s="1"/>
  <c r="D60" i="8"/>
  <c r="U60" i="8" s="1"/>
  <c r="D12" i="8" s="1"/>
  <c r="F44" i="8"/>
  <c r="F56" i="8"/>
  <c r="K41" i="8"/>
  <c r="K53" i="8"/>
  <c r="O43" i="8"/>
  <c r="O55" i="8"/>
  <c r="D42" i="8"/>
  <c r="D54" i="8"/>
  <c r="L48" i="8"/>
  <c r="L60" i="8"/>
  <c r="S44" i="8"/>
  <c r="S56" i="8"/>
  <c r="L44" i="8"/>
  <c r="L56" i="8"/>
  <c r="M43" i="8"/>
  <c r="M55" i="8"/>
  <c r="G42" i="8"/>
  <c r="G54" i="8"/>
  <c r="N46" i="8"/>
  <c r="N58" i="8"/>
  <c r="R41" i="8"/>
  <c r="R53" i="8"/>
  <c r="S45" i="8"/>
  <c r="S57" i="8"/>
  <c r="I41" i="8"/>
  <c r="I53" i="8"/>
  <c r="P45" i="8"/>
  <c r="P57" i="8"/>
  <c r="O45" i="8"/>
  <c r="O57" i="8"/>
  <c r="Q45" i="8"/>
  <c r="Q57" i="8"/>
  <c r="H42" i="8"/>
  <c r="H54" i="8"/>
  <c r="F41" i="8"/>
  <c r="F53" i="8"/>
  <c r="G47" i="8"/>
  <c r="G59" i="8"/>
  <c r="L46" i="8"/>
  <c r="L58" i="8"/>
  <c r="N42" i="8"/>
  <c r="N54" i="8"/>
  <c r="R42" i="8"/>
  <c r="R54" i="8"/>
  <c r="K48" i="8"/>
  <c r="K60" i="8"/>
  <c r="S47" i="8"/>
  <c r="S59" i="8"/>
  <c r="O48" i="8"/>
  <c r="O60" i="8"/>
  <c r="G46" i="8"/>
  <c r="G58" i="8"/>
  <c r="R45" i="8"/>
  <c r="R57" i="8"/>
  <c r="K45" i="8"/>
  <c r="K57" i="8"/>
  <c r="S42" i="8"/>
  <c r="S54" i="8"/>
  <c r="P42" i="8"/>
  <c r="P54" i="8"/>
  <c r="E48" i="8"/>
  <c r="E60" i="8"/>
  <c r="F46" i="8"/>
  <c r="F58" i="8"/>
  <c r="L47" i="8"/>
  <c r="L59" i="8"/>
  <c r="J41" i="8"/>
  <c r="J53" i="8"/>
  <c r="K44" i="8"/>
  <c r="K56" i="8"/>
  <c r="T41" i="8"/>
  <c r="T53" i="8"/>
  <c r="L45" i="8"/>
  <c r="L57" i="8"/>
  <c r="J42" i="8"/>
  <c r="J54" i="8"/>
  <c r="R46" i="8"/>
  <c r="R58" i="8"/>
  <c r="T43" i="8"/>
  <c r="T55" i="8"/>
  <c r="I45" i="8"/>
  <c r="I57" i="8"/>
  <c r="P43" i="8"/>
  <c r="P55" i="8"/>
  <c r="Q48" i="8"/>
  <c r="Q60" i="8"/>
  <c r="D46" i="8"/>
  <c r="D58" i="8"/>
  <c r="F48" i="8"/>
  <c r="F60" i="8"/>
  <c r="J44" i="8"/>
  <c r="J56" i="8"/>
  <c r="R44" i="8"/>
  <c r="R56" i="8"/>
  <c r="K47" i="8"/>
  <c r="K59" i="8"/>
  <c r="T44" i="8"/>
  <c r="T56" i="8"/>
  <c r="I46" i="8"/>
  <c r="I58" i="8"/>
  <c r="P47" i="8"/>
  <c r="P59" i="8"/>
  <c r="M46" i="8"/>
  <c r="M58" i="8"/>
  <c r="E46" i="8"/>
  <c r="E58" i="8"/>
  <c r="Q44" i="8"/>
  <c r="Q56" i="8"/>
  <c r="D43" i="8"/>
  <c r="D55" i="8"/>
  <c r="F45" i="8"/>
  <c r="F57" i="8"/>
  <c r="G43" i="8"/>
  <c r="G55" i="8"/>
  <c r="U58" i="8" l="1"/>
  <c r="D10" i="8" s="1"/>
  <c r="U54" i="8"/>
  <c r="D6" i="8" s="1"/>
  <c r="U57" i="8"/>
  <c r="D9" i="8" s="1"/>
  <c r="U44" i="8"/>
  <c r="C8" i="8" s="1"/>
  <c r="U59" i="8"/>
  <c r="D11" i="8" s="1"/>
  <c r="U42" i="8"/>
  <c r="C6" i="8" s="1"/>
  <c r="U45" i="8"/>
  <c r="C9" i="8" s="1"/>
  <c r="U56" i="8"/>
  <c r="D8" i="8" s="1"/>
  <c r="U46" i="8"/>
  <c r="C10" i="8" s="1"/>
  <c r="U55" i="8"/>
  <c r="D7" i="8" s="1"/>
  <c r="U53" i="8"/>
  <c r="D5" i="8" s="1"/>
  <c r="U43" i="8"/>
  <c r="C7" i="8" s="1"/>
  <c r="U41" i="8"/>
  <c r="C5" i="8" s="1"/>
  <c r="U47" i="8"/>
  <c r="C11" i="8" s="1"/>
</calcChain>
</file>

<file path=xl/sharedStrings.xml><?xml version="1.0" encoding="utf-8"?>
<sst xmlns="http://schemas.openxmlformats.org/spreadsheetml/2006/main" count="4280" uniqueCount="248">
  <si>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</si>
  <si>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</si>
  <si>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</si>
  <si>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</si>
  <si>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</si>
  <si>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</si>
  <si>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園長</t>
    <rPh sb="0" eb="2">
      <t>エンチョウ</t>
    </rPh>
    <phoneticPr fontId="2"/>
  </si>
  <si>
    <t>主幹</t>
    <rPh sb="0" eb="2">
      <t>シュカン</t>
    </rPh>
    <phoneticPr fontId="2"/>
  </si>
  <si>
    <t>2号標準</t>
    <rPh sb="1" eb="4">
      <t>ゴウヒョウジュン</t>
    </rPh>
    <phoneticPr fontId="2"/>
  </si>
  <si>
    <t>90人以下</t>
    <rPh sb="2" eb="5">
      <t>ニンイカ</t>
    </rPh>
    <phoneticPr fontId="2"/>
  </si>
  <si>
    <t>合計</t>
    <rPh sb="0" eb="2">
      <t>ゴウケイ</t>
    </rPh>
    <phoneticPr fontId="2"/>
  </si>
  <si>
    <t>平日</t>
    <rPh sb="0" eb="2">
      <t>ヘイジツ</t>
    </rPh>
    <phoneticPr fontId="2"/>
  </si>
  <si>
    <t>土曜日</t>
    <rPh sb="0" eb="3">
      <t>ドヨウビ</t>
    </rPh>
    <phoneticPr fontId="2"/>
  </si>
  <si>
    <t>8:00~17:00</t>
    <phoneticPr fontId="2"/>
  </si>
  <si>
    <t>一週間保育必要労働力</t>
    <rPh sb="0" eb="3">
      <t>イチシュウカン</t>
    </rPh>
    <rPh sb="3" eb="5">
      <t>ホイク</t>
    </rPh>
    <rPh sb="5" eb="7">
      <t>ヒツヨウ</t>
    </rPh>
    <rPh sb="7" eb="10">
      <t>ロウドウリョク</t>
    </rPh>
    <phoneticPr fontId="2"/>
  </si>
  <si>
    <t>保育担当人数に含まれていない一週間当たり労働時間</t>
    <rPh sb="0" eb="2">
      <t>ホイク</t>
    </rPh>
    <rPh sb="2" eb="4">
      <t>タントウ</t>
    </rPh>
    <rPh sb="4" eb="6">
      <t>ニンズウ</t>
    </rPh>
    <rPh sb="7" eb="8">
      <t>フク</t>
    </rPh>
    <rPh sb="14" eb="18">
      <t>イッシュウカンア</t>
    </rPh>
    <rPh sb="20" eb="24">
      <t>ロウドウジカン</t>
    </rPh>
    <phoneticPr fontId="2"/>
  </si>
  <si>
    <t>保育担当人数に含まれていない一週間当たり労働人数（常勤換算）</t>
    <rPh sb="0" eb="2">
      <t>ホイク</t>
    </rPh>
    <rPh sb="2" eb="4">
      <t>タントウ</t>
    </rPh>
    <rPh sb="4" eb="6">
      <t>ニンズウ</t>
    </rPh>
    <rPh sb="7" eb="8">
      <t>フク</t>
    </rPh>
    <rPh sb="14" eb="18">
      <t>イッシュウカンア</t>
    </rPh>
    <rPh sb="20" eb="22">
      <t>ロウドウ</t>
    </rPh>
    <rPh sb="22" eb="24">
      <t>ニンズウ</t>
    </rPh>
    <rPh sb="25" eb="27">
      <t>ジョウキン</t>
    </rPh>
    <rPh sb="27" eb="29">
      <t>カンサン</t>
    </rPh>
    <phoneticPr fontId="2"/>
  </si>
  <si>
    <t>要雇用人数</t>
    <rPh sb="0" eb="5">
      <t>ヨウコヨウニンズウ</t>
    </rPh>
    <phoneticPr fontId="2"/>
  </si>
  <si>
    <t>一週間当たり有給休暇対応人数（平均年15日とする）</t>
    <rPh sb="0" eb="4">
      <t>イッシュウカンア</t>
    </rPh>
    <rPh sb="6" eb="8">
      <t>ユウキュウ</t>
    </rPh>
    <rPh sb="8" eb="10">
      <t>キュウカ</t>
    </rPh>
    <rPh sb="10" eb="12">
      <t>タイオウ</t>
    </rPh>
    <rPh sb="12" eb="14">
      <t>ニンズウ</t>
    </rPh>
    <rPh sb="15" eb="17">
      <t>ヘイキン</t>
    </rPh>
    <rPh sb="17" eb="18">
      <t>ネン</t>
    </rPh>
    <rPh sb="20" eb="21">
      <t>ニチ</t>
    </rPh>
    <phoneticPr fontId="2"/>
  </si>
  <si>
    <t>要配置計算上の保育担当一週間保育労働力</t>
    <rPh sb="0" eb="6">
      <t>ヨウハイチケイサンジョウ</t>
    </rPh>
    <rPh sb="7" eb="11">
      <t>ホイクタントウ</t>
    </rPh>
    <rPh sb="11" eb="19">
      <t>イッシュウカンホイクロウドウリョク</t>
    </rPh>
    <phoneticPr fontId="2"/>
  </si>
  <si>
    <t>人数</t>
    <rPh sb="0" eb="2">
      <t>ニンズウ</t>
    </rPh>
    <phoneticPr fontId="2"/>
  </si>
  <si>
    <t>実員率</t>
    <rPh sb="0" eb="3">
      <t>ジツインリツ</t>
    </rPh>
    <phoneticPr fontId="2"/>
  </si>
  <si>
    <t>定員区分</t>
    <rPh sb="0" eb="4">
      <t>テイインクブン</t>
    </rPh>
    <phoneticPr fontId="2"/>
  </si>
  <si>
    <t>園児実員</t>
    <rPh sb="0" eb="2">
      <t>エンジ</t>
    </rPh>
    <rPh sb="2" eb="4">
      <t>ジツイン</t>
    </rPh>
    <phoneticPr fontId="2"/>
  </si>
  <si>
    <t>実員率100％のときの必要保育教諭人数計算</t>
    <rPh sb="0" eb="3">
      <t>ジツインリツ</t>
    </rPh>
    <rPh sb="11" eb="21">
      <t>ヒツヨウホイクキョウユニンズウケイサン</t>
    </rPh>
    <phoneticPr fontId="2"/>
  </si>
  <si>
    <t>要配置保育教諭人数</t>
    <rPh sb="0" eb="1">
      <t>ヨウ</t>
    </rPh>
    <rPh sb="1" eb="3">
      <t>ハイチ</t>
    </rPh>
    <rPh sb="3" eb="7">
      <t>ホイクキョウユ</t>
    </rPh>
    <rPh sb="7" eb="9">
      <t>ニンズウ</t>
    </rPh>
    <phoneticPr fontId="2"/>
  </si>
  <si>
    <t>保育担当可能人数（園長主幹除く）</t>
    <rPh sb="0" eb="4">
      <t>ホイクタントウ</t>
    </rPh>
    <rPh sb="4" eb="6">
      <t>カノウ</t>
    </rPh>
    <rPh sb="6" eb="8">
      <t>ニンズウ</t>
    </rPh>
    <rPh sb="9" eb="14">
      <t>エンチョウシュカンノゾ</t>
    </rPh>
    <phoneticPr fontId="2"/>
  </si>
  <si>
    <t>厨房</t>
    <rPh sb="0" eb="2">
      <t>チュウボウ</t>
    </rPh>
    <phoneticPr fontId="2"/>
  </si>
  <si>
    <t>処遇改善（基礎部分）から最適な給与表を考える</t>
    <rPh sb="0" eb="4">
      <t>ショグウカイゼン</t>
    </rPh>
    <rPh sb="5" eb="7">
      <t>キソ</t>
    </rPh>
    <rPh sb="7" eb="9">
      <t>ブブン</t>
    </rPh>
    <rPh sb="12" eb="14">
      <t>サイテキ</t>
    </rPh>
    <rPh sb="15" eb="18">
      <t>キュウヨヒョウ</t>
    </rPh>
    <rPh sb="19" eb="20">
      <t>カンガ</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</si>
  <si>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</si>
  <si>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</si>
  <si>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</si>
  <si>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</si>
  <si>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</si>
  <si>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</si>
  <si>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</si>
  <si>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</si>
  <si>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</si>
  <si>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</si>
  <si>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11年目</t>
    <rPh sb="2" eb="4">
      <t>ネンメ</t>
    </rPh>
    <phoneticPr fontId="2"/>
  </si>
  <si>
    <t>12年目</t>
    <rPh sb="2" eb="4">
      <t>ネンメ</t>
    </rPh>
    <phoneticPr fontId="2"/>
  </si>
  <si>
    <t>13年目</t>
    <rPh sb="2" eb="4">
      <t>ネンメ</t>
    </rPh>
    <phoneticPr fontId="2"/>
  </si>
  <si>
    <t>14年目</t>
    <rPh sb="2" eb="4">
      <t>ネンメ</t>
    </rPh>
    <phoneticPr fontId="2"/>
  </si>
  <si>
    <t>15年目</t>
    <rPh sb="2" eb="4">
      <t>ネンメ</t>
    </rPh>
    <phoneticPr fontId="2"/>
  </si>
  <si>
    <t>16年目</t>
    <rPh sb="2" eb="4">
      <t>ネンメ</t>
    </rPh>
    <phoneticPr fontId="2"/>
  </si>
  <si>
    <t>17年目</t>
    <rPh sb="2" eb="4">
      <t>ネンメ</t>
    </rPh>
    <phoneticPr fontId="2"/>
  </si>
  <si>
    <t>18年目</t>
    <rPh sb="2" eb="4">
      <t>ネンメ</t>
    </rPh>
    <phoneticPr fontId="2"/>
  </si>
  <si>
    <t>19年目</t>
    <rPh sb="2" eb="4">
      <t>ネンメ</t>
    </rPh>
    <phoneticPr fontId="2"/>
  </si>
  <si>
    <t>20年目</t>
    <rPh sb="2" eb="4">
      <t>ネンメ</t>
    </rPh>
    <phoneticPr fontId="2"/>
  </si>
  <si>
    <t>21年目</t>
    <rPh sb="2" eb="4">
      <t>ネンメ</t>
    </rPh>
    <phoneticPr fontId="2"/>
  </si>
  <si>
    <t>22年目</t>
    <rPh sb="2" eb="4">
      <t>ネンメ</t>
    </rPh>
    <phoneticPr fontId="2"/>
  </si>
  <si>
    <t>23年目</t>
    <rPh sb="2" eb="4">
      <t>ネンメ</t>
    </rPh>
    <phoneticPr fontId="2"/>
  </si>
  <si>
    <t>24年目</t>
    <rPh sb="2" eb="4">
      <t>ネンメ</t>
    </rPh>
    <phoneticPr fontId="2"/>
  </si>
  <si>
    <t>25年目</t>
    <rPh sb="2" eb="4">
      <t>ネンメ</t>
    </rPh>
    <phoneticPr fontId="2"/>
  </si>
  <si>
    <t>26年目</t>
    <rPh sb="2" eb="4">
      <t>ネンメ</t>
    </rPh>
    <phoneticPr fontId="2"/>
  </si>
  <si>
    <t>令和6年度公定価格（人勧後）票より、処遇改善Ⅰ単価：</t>
    <rPh sb="0" eb="2">
      <t>レイワ</t>
    </rPh>
    <rPh sb="3" eb="9">
      <t>ネンドコウテイカカク</t>
    </rPh>
    <rPh sb="10" eb="13">
      <t>ジンカンゴ</t>
    </rPh>
    <rPh sb="14" eb="15">
      <t>ヒョウ</t>
    </rPh>
    <rPh sb="18" eb="25">
      <t>ショグウカイゼン1タンカ</t>
    </rPh>
    <phoneticPr fontId="2"/>
  </si>
  <si>
    <t>４歳以上児</t>
  </si>
  <si>
    <t>３歳児</t>
  </si>
  <si>
    <t>１、２歳児</t>
  </si>
  <si>
    <t>乳児</t>
  </si>
  <si>
    <t>単価</t>
    <rPh sb="0" eb="2">
      <t>タンカ</t>
    </rPh>
    <phoneticPr fontId="2"/>
  </si>
  <si>
    <t>1%金額</t>
    <rPh sb="2" eb="4">
      <t>キンガク</t>
    </rPh>
    <phoneticPr fontId="2"/>
  </si>
  <si>
    <t>前票より雇用人数：26人（小数点以下切上 ）</t>
    <rPh sb="0" eb="2">
      <t>ゼンヒョウ</t>
    </rPh>
    <rPh sb="4" eb="8">
      <t>コヨウニンズウ</t>
    </rPh>
    <rPh sb="11" eb="12">
      <t>ニン</t>
    </rPh>
    <rPh sb="13" eb="16">
      <t>ショウスウテン</t>
    </rPh>
    <rPh sb="16" eb="18">
      <t>イカ</t>
    </rPh>
    <rPh sb="18" eb="20">
      <t>キリアゲ</t>
    </rPh>
    <phoneticPr fontId="2"/>
  </si>
  <si>
    <t>平均経験年数</t>
    <rPh sb="0" eb="6">
      <t>ヘイキンケイケンネンスウ</t>
    </rPh>
    <phoneticPr fontId="2"/>
  </si>
  <si>
    <t>経験年数</t>
    <rPh sb="0" eb="4">
      <t>ケイケンネンスウ</t>
    </rPh>
    <phoneticPr fontId="2"/>
  </si>
  <si>
    <t>処遇改善Ⅰ（基礎分）</t>
    <rPh sb="0" eb="9">
      <t>ショグウカイゼン1(キソブン</t>
    </rPh>
    <phoneticPr fontId="2"/>
  </si>
  <si>
    <t>常勤</t>
    <rPh sb="0" eb="2">
      <t>ジョウキン</t>
    </rPh>
    <phoneticPr fontId="2"/>
  </si>
  <si>
    <t>非常勤</t>
    <rPh sb="0" eb="3">
      <t>ヒジョウキン</t>
    </rPh>
    <phoneticPr fontId="2"/>
  </si>
  <si>
    <t>保育担当者</t>
    <rPh sb="0" eb="5">
      <t>ホイクタントウシャ</t>
    </rPh>
    <phoneticPr fontId="2"/>
  </si>
  <si>
    <t>前票より認定こども園、保育、その他地域、300人定員、基礎部分12％を採用</t>
    <rPh sb="0" eb="2">
      <t>ゼンヒョウ</t>
    </rPh>
    <rPh sb="4" eb="6">
      <t>ニンテイ</t>
    </rPh>
    <rPh sb="9" eb="10">
      <t>エン</t>
    </rPh>
    <rPh sb="11" eb="13">
      <t>ホイク</t>
    </rPh>
    <rPh sb="16" eb="19">
      <t>タチイキ</t>
    </rPh>
    <rPh sb="23" eb="26">
      <t>ニンテイイン</t>
    </rPh>
    <rPh sb="27" eb="31">
      <t>キソブブン</t>
    </rPh>
    <rPh sb="35" eb="37">
      <t>サイヨウ</t>
    </rPh>
    <phoneticPr fontId="2"/>
  </si>
  <si>
    <t>前票より雇用人数：15人（小数点以下切上 ）</t>
    <rPh sb="0" eb="2">
      <t>ゼンヒョウ</t>
    </rPh>
    <rPh sb="4" eb="8">
      <t>コヨウニンズウ</t>
    </rPh>
    <rPh sb="11" eb="12">
      <t>ニン</t>
    </rPh>
    <rPh sb="13" eb="16">
      <t>ショウスウテン</t>
    </rPh>
    <rPh sb="16" eb="18">
      <t>イカ</t>
    </rPh>
    <rPh sb="18" eb="20">
      <t>キリアゲ</t>
    </rPh>
    <phoneticPr fontId="2"/>
  </si>
  <si>
    <t>①</t>
  </si>
  <si>
    <t>②</t>
  </si>
  <si>
    <t>③</t>
  </si>
  <si>
    <t>④</t>
  </si>
  <si>
    <t>R05
人勧後</t>
  </si>
  <si>
    <t>R06
人勧後</t>
  </si>
  <si>
    <t>20/100
地域</t>
  </si>
  <si>
    <t>　301人
　　以上</t>
  </si>
  <si>
    <t>16/100
地域</t>
  </si>
  <si>
    <t>15/100
地域</t>
  </si>
  <si>
    <t>12/100
地域</t>
  </si>
  <si>
    <t>10/100
地域</t>
  </si>
  <si>
    <t>6/100
地域</t>
  </si>
  <si>
    <t>3/100
地域</t>
  </si>
  <si>
    <t>その他地域</t>
  </si>
  <si>
    <t>地域
区分</t>
    <rPh sb="0" eb="2">
      <t>チイキ</t>
    </rPh>
    <rPh sb="3" eb="5">
      <t>クブン</t>
    </rPh>
    <phoneticPr fontId="5"/>
  </si>
  <si>
    <t>定員区分</t>
    <rPh sb="0" eb="2">
      <t>テイイン</t>
    </rPh>
    <rPh sb="2" eb="4">
      <t>クブン</t>
    </rPh>
    <phoneticPr fontId="5"/>
  </si>
  <si>
    <t>認定
区分</t>
    <rPh sb="0" eb="2">
      <t>ニンテイ</t>
    </rPh>
    <rPh sb="3" eb="5">
      <t>クブン</t>
    </rPh>
    <phoneticPr fontId="6"/>
  </si>
  <si>
    <t>年齢区分</t>
    <rPh sb="0" eb="2">
      <t>ネンレイ</t>
    </rPh>
    <rPh sb="2" eb="4">
      <t>クブン</t>
    </rPh>
    <phoneticPr fontId="5"/>
  </si>
  <si>
    <t>基本分単価</t>
    <rPh sb="0" eb="5">
      <t>キホンブンタンカ</t>
    </rPh>
    <phoneticPr fontId="2"/>
  </si>
  <si>
    <t>基本分単価に対する処遇改善額</t>
    <rPh sb="0" eb="5">
      <t>キホンブンタンカ</t>
    </rPh>
    <rPh sb="6" eb="7">
      <t>タイ</t>
    </rPh>
    <rPh sb="9" eb="14">
      <t>ショグウカイゼンガク</t>
    </rPh>
    <phoneticPr fontId="2"/>
  </si>
  <si>
    <t>H27
人勧前</t>
    <rPh sb="4" eb="7">
      <t>ジンカンマエ</t>
    </rPh>
    <phoneticPr fontId="2"/>
  </si>
  <si>
    <t>H28
人勧後</t>
    <rPh sb="4" eb="7">
      <t>ジンカンゴ</t>
    </rPh>
    <phoneticPr fontId="2"/>
  </si>
  <si>
    <t>H29
人勧後</t>
    <rPh sb="4" eb="7">
      <t>ジンカンゴ</t>
    </rPh>
    <phoneticPr fontId="2"/>
  </si>
  <si>
    <t>H30
人勧後</t>
    <rPh sb="4" eb="7">
      <t>ジンカンゴ</t>
    </rPh>
    <phoneticPr fontId="2"/>
  </si>
  <si>
    <t>H31
人勧後</t>
    <rPh sb="4" eb="7">
      <t>ジンカンゴ</t>
    </rPh>
    <phoneticPr fontId="2"/>
  </si>
  <si>
    <t>R01
人勧後
無償化後</t>
    <rPh sb="4" eb="7">
      <t>ジンカンゴ</t>
    </rPh>
    <rPh sb="8" eb="12">
      <t>ムショウカゴ</t>
    </rPh>
    <phoneticPr fontId="2"/>
  </si>
  <si>
    <t>R02
人勧後</t>
    <rPh sb="4" eb="7">
      <t>ジンカンゴ</t>
    </rPh>
    <phoneticPr fontId="2"/>
  </si>
  <si>
    <t>R03
当初</t>
    <rPh sb="4" eb="6">
      <t>トウショ</t>
    </rPh>
    <phoneticPr fontId="2"/>
  </si>
  <si>
    <t>R04
人勧後</t>
    <rPh sb="4" eb="7">
      <t>ジンカンゴ</t>
    </rPh>
    <phoneticPr fontId="2"/>
  </si>
  <si>
    <t>R05
人勧後</t>
    <rPh sb="4" eb="7">
      <t>ジンカンゴ</t>
    </rPh>
    <phoneticPr fontId="2"/>
  </si>
  <si>
    <t>R06
人勧後</t>
    <rPh sb="4" eb="7">
      <t>ジンカンゴ</t>
    </rPh>
    <phoneticPr fontId="2"/>
  </si>
  <si>
    <t>　15人
　　まで</t>
    <rPh sb="3" eb="4">
      <t>ニン</t>
    </rPh>
    <phoneticPr fontId="5"/>
  </si>
  <si>
    <t>1号</t>
    <rPh sb="1" eb="2">
      <t>ゴウ</t>
    </rPh>
    <phoneticPr fontId="6"/>
  </si>
  <si>
    <t>４歳以上児</t>
    <rPh sb="1" eb="2">
      <t>サイ</t>
    </rPh>
    <rPh sb="2" eb="4">
      <t>イジョウ</t>
    </rPh>
    <rPh sb="4" eb="5">
      <t>ジ</t>
    </rPh>
    <phoneticPr fontId="5"/>
  </si>
  <si>
    <t>３歳児</t>
    <rPh sb="1" eb="3">
      <t>サイジ</t>
    </rPh>
    <phoneticPr fontId="5"/>
  </si>
  <si>
    <t>　16人
　　から
　25人
　　まで</t>
    <rPh sb="3" eb="4">
      <t>ニン</t>
    </rPh>
    <rPh sb="13" eb="14">
      <t>ニン</t>
    </rPh>
    <phoneticPr fontId="5"/>
  </si>
  <si>
    <t>　26人
　　から
　35人
　　まで</t>
    <rPh sb="3" eb="4">
      <t>ニン</t>
    </rPh>
    <rPh sb="13" eb="14">
      <t>ニン</t>
    </rPh>
    <phoneticPr fontId="5"/>
  </si>
  <si>
    <t>　36人
　　から
　45人
　　まで</t>
    <rPh sb="3" eb="4">
      <t>ニン</t>
    </rPh>
    <rPh sb="13" eb="14">
      <t>ニン</t>
    </rPh>
    <phoneticPr fontId="5"/>
  </si>
  <si>
    <t>　46人
　　から
　60人
　　まで</t>
    <rPh sb="3" eb="4">
      <t>ニン</t>
    </rPh>
    <rPh sb="13" eb="14">
      <t>ニン</t>
    </rPh>
    <phoneticPr fontId="5"/>
  </si>
  <si>
    <t>　61人
　　から
　75人
　　まで</t>
    <rPh sb="3" eb="4">
      <t>ニン</t>
    </rPh>
    <rPh sb="13" eb="14">
      <t>ニン</t>
    </rPh>
    <phoneticPr fontId="5"/>
  </si>
  <si>
    <t>　76人
　　から
　90人
　　まで</t>
    <rPh sb="3" eb="4">
      <t>ニン</t>
    </rPh>
    <rPh sb="13" eb="14">
      <t>ニン</t>
    </rPh>
    <phoneticPr fontId="5"/>
  </si>
  <si>
    <t>　91人
　　から
　105人
　　まで</t>
    <rPh sb="3" eb="4">
      <t>ニン</t>
    </rPh>
    <rPh sb="14" eb="15">
      <t>ニン</t>
    </rPh>
    <phoneticPr fontId="5"/>
  </si>
  <si>
    <t>　106人
　　から
　120人
　　まで</t>
    <rPh sb="4" eb="5">
      <t>ニン</t>
    </rPh>
    <rPh sb="15" eb="16">
      <t>ニン</t>
    </rPh>
    <phoneticPr fontId="5"/>
  </si>
  <si>
    <t>　121人
　　から
　135人
　　まで</t>
    <rPh sb="4" eb="5">
      <t>ニン</t>
    </rPh>
    <rPh sb="15" eb="16">
      <t>ニン</t>
    </rPh>
    <phoneticPr fontId="5"/>
  </si>
  <si>
    <t>　136人
　　から
　150人
　　まで</t>
    <rPh sb="4" eb="5">
      <t>ニン</t>
    </rPh>
    <rPh sb="15" eb="16">
      <t>ニン</t>
    </rPh>
    <phoneticPr fontId="5"/>
  </si>
  <si>
    <t>　151人
　　から
　180人
　　まで</t>
    <rPh sb="4" eb="5">
      <t>ニン</t>
    </rPh>
    <rPh sb="15" eb="16">
      <t>ニン</t>
    </rPh>
    <phoneticPr fontId="5"/>
  </si>
  <si>
    <t>　181人
　　から
　210人
　　まで</t>
    <rPh sb="4" eb="5">
      <t>ニン</t>
    </rPh>
    <rPh sb="15" eb="16">
      <t>ニン</t>
    </rPh>
    <phoneticPr fontId="5"/>
  </si>
  <si>
    <t>　211人
　　から
　240人
　　まで</t>
    <rPh sb="4" eb="5">
      <t>ニン</t>
    </rPh>
    <rPh sb="15" eb="16">
      <t>ニン</t>
    </rPh>
    <phoneticPr fontId="5"/>
  </si>
  <si>
    <t>　241人
　　から
　270人
　　まで</t>
    <rPh sb="4" eb="5">
      <t>ニン</t>
    </rPh>
    <rPh sb="15" eb="16">
      <t>ニン</t>
    </rPh>
    <phoneticPr fontId="5"/>
  </si>
  <si>
    <t>　271人
　　から
　300人
　　まで</t>
    <rPh sb="4" eb="5">
      <t>ニン</t>
    </rPh>
    <rPh sb="15" eb="16">
      <t>ニン</t>
    </rPh>
    <phoneticPr fontId="5"/>
  </si>
  <si>
    <t>その他地域</t>
    <rPh sb="2" eb="3">
      <t>ホカ</t>
    </rPh>
    <rPh sb="3" eb="5">
      <t>チイキ</t>
    </rPh>
    <phoneticPr fontId="5"/>
  </si>
  <si>
    <t>H27</t>
  </si>
  <si>
    <t>H28</t>
  </si>
  <si>
    <t>H29</t>
  </si>
  <si>
    <t>H30</t>
  </si>
  <si>
    <t>H31</t>
  </si>
  <si>
    <t>R01</t>
  </si>
  <si>
    <t>R02</t>
  </si>
  <si>
    <t>R03</t>
  </si>
  <si>
    <t>R04</t>
  </si>
  <si>
    <t>R05</t>
  </si>
  <si>
    <t>R06</t>
  </si>
  <si>
    <t xml:space="preserve">
　10人
　　まで</t>
  </si>
  <si>
    <t>　11人
　　から
　20人
　　まで</t>
  </si>
  <si>
    <t>　21人
　　から
　30人
　　まで</t>
  </si>
  <si>
    <t>　31人
　　から
　40人
　　まで</t>
  </si>
  <si>
    <t>　41人
　　から
　50人
　　まで</t>
  </si>
  <si>
    <t>　51人
　　から
　60人
　　まで</t>
  </si>
  <si>
    <t>　61人
　　から
　70人
　　まで</t>
  </si>
  <si>
    <t>　71人
　　から
　80人
　　まで</t>
  </si>
  <si>
    <t>　81人
　　から
　90人
　　まで</t>
  </si>
  <si>
    <t>　91人
　　から
　100人
　　まで</t>
  </si>
  <si>
    <t>　101人
　　から
　110人
　　まで</t>
  </si>
  <si>
    <t>　111人
　　から
　120人
　　まで</t>
  </si>
  <si>
    <t>　121人
　　から
　130人
　　まで</t>
  </si>
  <si>
    <t>　131人
　　から
　140人
　　まで</t>
  </si>
  <si>
    <t>　141人
　　から
　150人
　　まで</t>
  </si>
  <si>
    <t>　151人
　　から
　160人
　　まで</t>
  </si>
  <si>
    <t>　161人
　　から
　170人
　　まで</t>
  </si>
  <si>
    <t>　171人
　　以上</t>
  </si>
  <si>
    <t>その他
地域</t>
  </si>
  <si>
    <t>基本分単価（保育標準）</t>
    <rPh sb="0" eb="5">
      <t>キホンブンタンカ</t>
    </rPh>
    <phoneticPr fontId="2"/>
  </si>
  <si>
    <t>基本分単価（保育標準）に対する処遇改善額</t>
    <rPh sb="0" eb="5">
      <t>キホンブンタンカ</t>
    </rPh>
    <rPh sb="12" eb="13">
      <t>タイ</t>
    </rPh>
    <rPh sb="15" eb="20">
      <t>ショグウカイゼンガク</t>
    </rPh>
    <phoneticPr fontId="2"/>
  </si>
  <si>
    <t>H27</t>
    <phoneticPr fontId="2"/>
  </si>
  <si>
    <t>R01</t>
    <phoneticPr fontId="2"/>
  </si>
  <si>
    <t>R05</t>
    <phoneticPr fontId="2"/>
  </si>
  <si>
    <t xml:space="preserve">
　10人
　　まで</t>
    <rPh sb="4" eb="5">
      <t>ニン</t>
    </rPh>
    <phoneticPr fontId="5"/>
  </si>
  <si>
    <t>2号</t>
    <rPh sb="1" eb="2">
      <t>ゴウ</t>
    </rPh>
    <phoneticPr fontId="6"/>
  </si>
  <si>
    <t>3号</t>
    <rPh sb="1" eb="2">
      <t>ゴウ</t>
    </rPh>
    <phoneticPr fontId="6"/>
  </si>
  <si>
    <t>１、２歳児</t>
    <rPh sb="3" eb="5">
      <t>サイジ</t>
    </rPh>
    <phoneticPr fontId="5"/>
  </si>
  <si>
    <t>乳児</t>
    <rPh sb="0" eb="2">
      <t>ニュウジ</t>
    </rPh>
    <phoneticPr fontId="5"/>
  </si>
  <si>
    <t>　11人
　　から
　20人
　　まで</t>
    <rPh sb="3" eb="4">
      <t>ニン</t>
    </rPh>
    <rPh sb="13" eb="14">
      <t>ニン</t>
    </rPh>
    <phoneticPr fontId="5"/>
  </si>
  <si>
    <t>　21人
　　から
　30人
　　まで</t>
    <rPh sb="3" eb="4">
      <t>ニン</t>
    </rPh>
    <rPh sb="13" eb="14">
      <t>ニン</t>
    </rPh>
    <phoneticPr fontId="5"/>
  </si>
  <si>
    <t>　31人
　　から
　40人
　　まで</t>
    <rPh sb="3" eb="4">
      <t>ニン</t>
    </rPh>
    <rPh sb="13" eb="14">
      <t>ニン</t>
    </rPh>
    <phoneticPr fontId="5"/>
  </si>
  <si>
    <t>　41人
　　から
　50人
　　まで</t>
    <rPh sb="3" eb="4">
      <t>ニン</t>
    </rPh>
    <rPh sb="13" eb="14">
      <t>ニン</t>
    </rPh>
    <phoneticPr fontId="5"/>
  </si>
  <si>
    <t>　51人
　　から
　60人
　　まで</t>
    <rPh sb="3" eb="4">
      <t>ニン</t>
    </rPh>
    <rPh sb="13" eb="14">
      <t>ニン</t>
    </rPh>
    <phoneticPr fontId="5"/>
  </si>
  <si>
    <t>　61人
　　から
　70人
　　まで</t>
    <rPh sb="3" eb="4">
      <t>ニン</t>
    </rPh>
    <rPh sb="13" eb="14">
      <t>ニン</t>
    </rPh>
    <phoneticPr fontId="5"/>
  </si>
  <si>
    <t>　71人
　　から
　80人
　　まで</t>
    <rPh sb="3" eb="4">
      <t>ニン</t>
    </rPh>
    <rPh sb="13" eb="14">
      <t>ニン</t>
    </rPh>
    <phoneticPr fontId="5"/>
  </si>
  <si>
    <t>　81人
　　から
　90人
　　まで</t>
    <rPh sb="3" eb="4">
      <t>ニン</t>
    </rPh>
    <rPh sb="13" eb="14">
      <t>ニン</t>
    </rPh>
    <phoneticPr fontId="5"/>
  </si>
  <si>
    <t>　91人
　　から
　100人
　　まで</t>
    <rPh sb="3" eb="4">
      <t>ニン</t>
    </rPh>
    <rPh sb="14" eb="15">
      <t>ニン</t>
    </rPh>
    <phoneticPr fontId="5"/>
  </si>
  <si>
    <t>　101人
　　から
　110人
　　まで</t>
    <rPh sb="4" eb="5">
      <t>ニン</t>
    </rPh>
    <rPh sb="15" eb="16">
      <t>ニン</t>
    </rPh>
    <phoneticPr fontId="5"/>
  </si>
  <si>
    <t>　111人
　　から
　120人
　　まで</t>
    <rPh sb="4" eb="5">
      <t>ニン</t>
    </rPh>
    <rPh sb="15" eb="16">
      <t>ニン</t>
    </rPh>
    <phoneticPr fontId="5"/>
  </si>
  <si>
    <t>　121人
　　から
　130人
　　まで</t>
    <rPh sb="4" eb="5">
      <t>ニン</t>
    </rPh>
    <rPh sb="15" eb="16">
      <t>ニン</t>
    </rPh>
    <phoneticPr fontId="5"/>
  </si>
  <si>
    <t>　131人
　　から
　140人
　　まで</t>
    <rPh sb="4" eb="5">
      <t>ニン</t>
    </rPh>
    <rPh sb="15" eb="16">
      <t>ニン</t>
    </rPh>
    <phoneticPr fontId="5"/>
  </si>
  <si>
    <t>　141人
　　から
　150人
　　まで</t>
    <rPh sb="4" eb="5">
      <t>ニン</t>
    </rPh>
    <rPh sb="15" eb="16">
      <t>ニン</t>
    </rPh>
    <phoneticPr fontId="5"/>
  </si>
  <si>
    <t>　151人
　　から
　160人
　　まで</t>
    <rPh sb="4" eb="5">
      <t>ニン</t>
    </rPh>
    <rPh sb="15" eb="16">
      <t>ニン</t>
    </rPh>
    <phoneticPr fontId="5"/>
  </si>
  <si>
    <t>　161人
　　から
　170人
　　まで</t>
    <rPh sb="4" eb="5">
      <t>ニン</t>
    </rPh>
    <rPh sb="15" eb="16">
      <t>ニン</t>
    </rPh>
    <phoneticPr fontId="5"/>
  </si>
  <si>
    <t>　171人
　　以上</t>
    <rPh sb="4" eb="5">
      <t>ニン</t>
    </rPh>
    <rPh sb="8" eb="10">
      <t>イジョウ</t>
    </rPh>
    <phoneticPr fontId="5"/>
  </si>
  <si>
    <t>その他
地域</t>
    <rPh sb="2" eb="3">
      <t>タ</t>
    </rPh>
    <phoneticPr fontId="5"/>
  </si>
  <si>
    <t>認子教育</t>
    <rPh sb="0" eb="2">
      <t>ニンコ</t>
    </rPh>
    <rPh sb="2" eb="4">
      <t>キョウイク</t>
    </rPh>
    <phoneticPr fontId="2"/>
  </si>
  <si>
    <t>その他</t>
    <rPh sb="2" eb="3">
      <t>タ</t>
    </rPh>
    <phoneticPr fontId="2"/>
  </si>
  <si>
    <t>認子保育</t>
    <rPh sb="0" eb="2">
      <t>ニンコ</t>
    </rPh>
    <rPh sb="2" eb="4">
      <t>ホイク</t>
    </rPh>
    <phoneticPr fontId="2"/>
  </si>
  <si>
    <t>平均</t>
    <rPh sb="0" eb="2">
      <t>ヘイキン</t>
    </rPh>
    <phoneticPr fontId="2"/>
  </si>
  <si>
    <t>比率平均</t>
    <rPh sb="0" eb="2">
      <t>ヒリツ</t>
    </rPh>
    <rPh sb="2" eb="4">
      <t>ヘイキン</t>
    </rPh>
    <phoneticPr fontId="2"/>
  </si>
  <si>
    <t>比率平均</t>
    <rPh sb="0" eb="4">
      <t>ヒリツヘイキン</t>
    </rPh>
    <phoneticPr fontId="2"/>
  </si>
  <si>
    <t>地域区分</t>
    <rPh sb="0" eb="4">
      <t>チイキクブン</t>
    </rPh>
    <phoneticPr fontId="2"/>
  </si>
  <si>
    <t>認子保育</t>
    <rPh sb="0" eb="4">
      <t>ニンコホイク</t>
    </rPh>
    <phoneticPr fontId="2"/>
  </si>
  <si>
    <t>前票より認定こども園、保育、その他地域、170人定員、基礎部分12％を採用</t>
    <rPh sb="0" eb="2">
      <t>ゼンヒョウ</t>
    </rPh>
    <rPh sb="4" eb="6">
      <t>ニンテイ</t>
    </rPh>
    <rPh sb="9" eb="10">
      <t>エン</t>
    </rPh>
    <rPh sb="11" eb="13">
      <t>ホイク</t>
    </rPh>
    <rPh sb="16" eb="19">
      <t>タチイキ</t>
    </rPh>
    <rPh sb="23" eb="26">
      <t>ニンテイイン</t>
    </rPh>
    <rPh sb="27" eb="31">
      <t>キソブブン</t>
    </rPh>
    <rPh sb="35" eb="37">
      <t>サイヨウ</t>
    </rPh>
    <phoneticPr fontId="2"/>
  </si>
  <si>
    <t>27年目</t>
    <rPh sb="2" eb="4">
      <t>ネンメ</t>
    </rPh>
    <phoneticPr fontId="2"/>
  </si>
  <si>
    <t>28年目</t>
    <rPh sb="2" eb="4">
      <t>ネンメ</t>
    </rPh>
    <phoneticPr fontId="2"/>
  </si>
  <si>
    <t>29年目</t>
    <rPh sb="2" eb="4">
      <t>ネンメ</t>
    </rPh>
    <phoneticPr fontId="2"/>
  </si>
  <si>
    <t>30年目</t>
    <rPh sb="2" eb="4">
      <t>ネンメ</t>
    </rPh>
    <phoneticPr fontId="2"/>
  </si>
  <si>
    <t>31年目</t>
    <rPh sb="2" eb="4">
      <t>ネンメ</t>
    </rPh>
    <phoneticPr fontId="2"/>
  </si>
  <si>
    <t>32年目</t>
    <rPh sb="2" eb="4">
      <t>ネンメ</t>
    </rPh>
    <phoneticPr fontId="2"/>
  </si>
  <si>
    <t>33年目</t>
    <rPh sb="2" eb="4">
      <t>ネンメ</t>
    </rPh>
    <phoneticPr fontId="2"/>
  </si>
  <si>
    <t>34年目</t>
    <rPh sb="2" eb="4">
      <t>ネンメ</t>
    </rPh>
    <phoneticPr fontId="2"/>
  </si>
  <si>
    <t>35年目</t>
    <rPh sb="2" eb="4">
      <t>ネンメ</t>
    </rPh>
    <phoneticPr fontId="2"/>
  </si>
  <si>
    <t>36年目</t>
    <rPh sb="2" eb="4">
      <t>ネンメ</t>
    </rPh>
    <phoneticPr fontId="2"/>
  </si>
  <si>
    <t>37年目</t>
    <rPh sb="2" eb="4">
      <t>ネンメ</t>
    </rPh>
    <phoneticPr fontId="2"/>
  </si>
  <si>
    <t>38年目</t>
    <rPh sb="2" eb="4">
      <t>ネンメ</t>
    </rPh>
    <phoneticPr fontId="2"/>
  </si>
  <si>
    <t>39年目</t>
    <rPh sb="2" eb="4">
      <t>ネンメ</t>
    </rPh>
    <phoneticPr fontId="2"/>
  </si>
  <si>
    <t>40年目</t>
    <rPh sb="2" eb="4">
      <t>ネンメ</t>
    </rPh>
    <phoneticPr fontId="2"/>
  </si>
  <si>
    <t>41年目</t>
    <rPh sb="2" eb="4">
      <t>ネンメ</t>
    </rPh>
    <phoneticPr fontId="2"/>
  </si>
  <si>
    <t>42年目</t>
    <rPh sb="2" eb="4">
      <t>ネンメ</t>
    </rPh>
    <phoneticPr fontId="2"/>
  </si>
  <si>
    <t>43年目</t>
    <rPh sb="2" eb="4">
      <t>ネンメ</t>
    </rPh>
    <phoneticPr fontId="2"/>
  </si>
  <si>
    <t>44年目</t>
    <rPh sb="2" eb="4">
      <t>ネンメ</t>
    </rPh>
    <phoneticPr fontId="2"/>
  </si>
  <si>
    <t>45年目</t>
    <rPh sb="2" eb="4">
      <t>ネンメ</t>
    </rPh>
    <phoneticPr fontId="2"/>
  </si>
  <si>
    <t>46年目</t>
    <rPh sb="2" eb="4">
      <t>ネンメ</t>
    </rPh>
    <phoneticPr fontId="2"/>
  </si>
  <si>
    <t>2point分</t>
    <rPh sb="6" eb="7">
      <t>ブン</t>
    </rPh>
    <phoneticPr fontId="2"/>
  </si>
  <si>
    <t>経験年数分</t>
    <rPh sb="0" eb="2">
      <t>ケイケン</t>
    </rPh>
    <rPh sb="2" eb="4">
      <t>ネンスウ</t>
    </rPh>
    <rPh sb="4" eb="5">
      <t>ブン</t>
    </rPh>
    <phoneticPr fontId="2"/>
  </si>
  <si>
    <t>2P分</t>
    <rPh sb="2" eb="3">
      <t>ブン</t>
    </rPh>
    <phoneticPr fontId="2"/>
  </si>
  <si>
    <t>経験年数分</t>
    <rPh sb="0" eb="5">
      <t>ケイケンネンスウブン</t>
    </rPh>
    <phoneticPr fontId="2"/>
  </si>
  <si>
    <t>比率</t>
    <rPh sb="0" eb="2">
      <t>ヒリツ</t>
    </rPh>
    <phoneticPr fontId="2"/>
  </si>
  <si>
    <t>一年目</t>
    <rPh sb="0" eb="3">
      <t>イチネンメ</t>
    </rPh>
    <phoneticPr fontId="2"/>
  </si>
  <si>
    <t>2年目から</t>
    <rPh sb="1" eb="3">
      <t>ネンメ</t>
    </rPh>
    <phoneticPr fontId="2"/>
  </si>
  <si>
    <r>
      <t>保育教諭１人当たり処遇改善加算Ⅰ（基礎分）金額
計算式：（各年度単価）</t>
    </r>
    <r>
      <rPr>
        <sz val="11"/>
        <color theme="1"/>
        <rFont val="Segoe UI Symbol"/>
        <family val="2"/>
      </rPr>
      <t>✕</t>
    </r>
    <r>
      <rPr>
        <sz val="11"/>
        <color theme="1"/>
        <rFont val="游ゴシック"/>
        <family val="2"/>
        <charset val="128"/>
        <scheme val="minor"/>
      </rPr>
      <t>（園児人数）÷（雇用合計人数）</t>
    </r>
    <rPh sb="0" eb="2">
      <t>ホイク</t>
    </rPh>
    <rPh sb="2" eb="4">
      <t>キョウユ</t>
    </rPh>
    <rPh sb="5" eb="6">
      <t>ニン</t>
    </rPh>
    <rPh sb="6" eb="7">
      <t>ア</t>
    </rPh>
    <rPh sb="9" eb="23">
      <t>ショグウカイゼンカサン1(キソブン)キンガク</t>
    </rPh>
    <rPh sb="24" eb="27">
      <t>ケイサンシキ</t>
    </rPh>
    <rPh sb="29" eb="34">
      <t>カクネンドタンカ</t>
    </rPh>
    <rPh sb="37" eb="41">
      <t>エンジニンズウ</t>
    </rPh>
    <rPh sb="44" eb="50">
      <t>コヨウゴウケイニンズウ</t>
    </rPh>
    <phoneticPr fontId="2"/>
  </si>
  <si>
    <t>地域区分別
定員区分別
平均</t>
    <rPh sb="0" eb="5">
      <t>チイキクブンベツ</t>
    </rPh>
    <rPh sb="6" eb="8">
      <t>テイイン</t>
    </rPh>
    <rPh sb="8" eb="10">
      <t>クブン</t>
    </rPh>
    <rPh sb="10" eb="11">
      <t>ベツ</t>
    </rPh>
    <rPh sb="12" eb="14">
      <t>ヘイキン</t>
    </rPh>
    <phoneticPr fontId="2"/>
  </si>
  <si>
    <t>定員区分別
平均</t>
    <rPh sb="0" eb="2">
      <t>テイイン</t>
    </rPh>
    <rPh sb="2" eb="4">
      <t>クブン</t>
    </rPh>
    <rPh sb="4" eb="5">
      <t>ベツ</t>
    </rPh>
    <rPh sb="6" eb="8">
      <t>ヘイキン</t>
    </rPh>
    <phoneticPr fontId="2"/>
  </si>
  <si>
    <t>定員区分別
平均比率
基準：他170</t>
    <rPh sb="0" eb="2">
      <t>テイイン</t>
    </rPh>
    <rPh sb="2" eb="4">
      <t>クブン</t>
    </rPh>
    <rPh sb="4" eb="5">
      <t>ベツ</t>
    </rPh>
    <rPh sb="6" eb="8">
      <t>ヘイキン</t>
    </rPh>
    <rPh sb="8" eb="10">
      <t>ヒリツ</t>
    </rPh>
    <rPh sb="11" eb="13">
      <t>キジュン</t>
    </rPh>
    <rPh sb="14" eb="15">
      <t>タ</t>
    </rPh>
    <phoneticPr fontId="2"/>
  </si>
  <si>
    <t>平均
(Max+min)/2</t>
    <rPh sb="0" eb="2">
      <t>ヘイキン</t>
    </rPh>
    <phoneticPr fontId="2"/>
  </si>
  <si>
    <t>人件費率</t>
    <rPh sb="0" eb="4">
      <t>ジンケンヒリツ</t>
    </rPh>
    <phoneticPr fontId="2"/>
  </si>
  <si>
    <t>賞与なし</t>
    <rPh sb="0" eb="2">
      <t>ショウヨ</t>
    </rPh>
    <phoneticPr fontId="2"/>
  </si>
  <si>
    <t>賞与4か月</t>
    <rPh sb="0" eb="2">
      <t>ショウヨ</t>
    </rPh>
    <rPh sb="4" eb="5">
      <t>ゲツ</t>
    </rPh>
    <phoneticPr fontId="2"/>
  </si>
  <si>
    <t>認子教育・保育合計</t>
    <rPh sb="0" eb="2">
      <t>ニンコ</t>
    </rPh>
    <rPh sb="2" eb="4">
      <t>キョウイク</t>
    </rPh>
    <rPh sb="5" eb="7">
      <t>ホイク</t>
    </rPh>
    <rPh sb="7" eb="9">
      <t>ゴウケイ</t>
    </rPh>
    <phoneticPr fontId="2"/>
  </si>
  <si>
    <t>処遇改善加算Ⅰ（基礎分）地域区分別単価基準</t>
    <rPh sb="0" eb="17">
      <t>ショグウカイゼンカサン1(キソブン)チイキクブンベツ</t>
    </rPh>
    <rPh sb="17" eb="21">
      <t>タンカキジュン</t>
    </rPh>
    <phoneticPr fontId="2"/>
  </si>
  <si>
    <t>2年目以降</t>
    <rPh sb="1" eb="5">
      <t>ネンメイコウ</t>
    </rPh>
    <phoneticPr fontId="2"/>
  </si>
  <si>
    <t>20/100
地域</t>
    <phoneticPr fontId="2"/>
  </si>
  <si>
    <t>16/100
地域</t>
    <phoneticPr fontId="2"/>
  </si>
  <si>
    <t>所定福利を17％とした時の反映金額</t>
    <rPh sb="0" eb="4">
      <t>ショテイフクリ</t>
    </rPh>
    <rPh sb="11" eb="12">
      <t>トキ</t>
    </rPh>
    <rPh sb="13" eb="15">
      <t>ハンエイ</t>
    </rPh>
    <rPh sb="15" eb="17">
      <t>キンガク</t>
    </rPh>
    <phoneticPr fontId="2"/>
  </si>
  <si>
    <t>経費（約27％）</t>
    <rPh sb="0" eb="2">
      <t>ケイヒ</t>
    </rPh>
    <rPh sb="3" eb="4">
      <t>ヤク</t>
    </rPh>
    <phoneticPr fontId="2"/>
  </si>
  <si>
    <t>処遇改善加算Ⅰ（基礎分2～12％）</t>
    <rPh sb="0" eb="6">
      <t>ショグウカイゼンカサン</t>
    </rPh>
    <rPh sb="8" eb="11">
      <t>キソブン</t>
    </rPh>
    <phoneticPr fontId="2"/>
  </si>
  <si>
    <r>
      <t>基本単価内教職員
初任給(定期昇給)</t>
    </r>
    <r>
      <rPr>
        <b/>
        <sz val="11"/>
        <color theme="1"/>
        <rFont val="Segoe UI Symbol"/>
        <family val="3"/>
      </rPr>
      <t>✕</t>
    </r>
    <r>
      <rPr>
        <b/>
        <sz val="11"/>
        <color theme="1"/>
        <rFont val="游ゴシック"/>
        <family val="3"/>
        <charset val="128"/>
        <scheme val="minor"/>
      </rPr>
      <t>16か月+所定福利</t>
    </r>
    <rPh sb="0" eb="8">
      <t>キホンタンカナイキョウショクイン</t>
    </rPh>
    <rPh sb="9" eb="12">
      <t>ショニンキュウ</t>
    </rPh>
    <rPh sb="13" eb="17">
      <t>テイキショウキュウ</t>
    </rPh>
    <rPh sb="22" eb="23">
      <t>ゲツ</t>
    </rPh>
    <rPh sb="24" eb="28">
      <t>ショテイフクリ</t>
    </rPh>
    <phoneticPr fontId="2"/>
  </si>
  <si>
    <t>施設型給付、基本分単価と人勧、処遇改善加算の構造</t>
    <rPh sb="0" eb="5">
      <t>シセツガタキュウフ</t>
    </rPh>
    <rPh sb="6" eb="11">
      <t>キホンブンタンカ</t>
    </rPh>
    <rPh sb="12" eb="14">
      <t>ジンカン</t>
    </rPh>
    <rPh sb="15" eb="21">
      <t>ショグウカイゼンカサン</t>
    </rPh>
    <rPh sb="22" eb="24">
      <t>コウゾウ</t>
    </rPh>
    <phoneticPr fontId="2"/>
  </si>
  <si>
    <t>処遇改善加算Ⅰ（賃金改善分6～7％）</t>
    <rPh sb="0" eb="6">
      <t>ショグウカイゼンカサン</t>
    </rPh>
    <rPh sb="8" eb="10">
      <t>チンギン</t>
    </rPh>
    <rPh sb="10" eb="12">
      <t>カイゼン</t>
    </rPh>
    <rPh sb="12" eb="13">
      <t>ブン</t>
    </rPh>
    <phoneticPr fontId="2"/>
  </si>
  <si>
    <t>理想</t>
    <rPh sb="0" eb="2">
      <t>リソウ</t>
    </rPh>
    <phoneticPr fontId="2"/>
  </si>
  <si>
    <t>現実</t>
    <rPh sb="0" eb="2">
      <t>ゲンジツ</t>
    </rPh>
    <phoneticPr fontId="2"/>
  </si>
  <si>
    <t>※実員率100％で人勧に定められた賞与月額は担保できるが、実員率が約75％（12か月/16か月)を下回ると賞与に充てる原資は0円になる</t>
    <rPh sb="1" eb="4">
      <t>ジツインリツ</t>
    </rPh>
    <rPh sb="9" eb="11">
      <t>ジンカン</t>
    </rPh>
    <rPh sb="12" eb="13">
      <t>サダ</t>
    </rPh>
    <rPh sb="17" eb="21">
      <t>ショウヨゲツガク</t>
    </rPh>
    <rPh sb="22" eb="24">
      <t>タンポ</t>
    </rPh>
    <rPh sb="29" eb="32">
      <t>ジツインリツ</t>
    </rPh>
    <rPh sb="33" eb="34">
      <t>ヤク</t>
    </rPh>
    <rPh sb="41" eb="42">
      <t>ゲツ</t>
    </rPh>
    <rPh sb="46" eb="47">
      <t>ゲツ</t>
    </rPh>
    <rPh sb="49" eb="51">
      <t>シタマワ</t>
    </rPh>
    <rPh sb="53" eb="55">
      <t>ショウヨ</t>
    </rPh>
    <rPh sb="56" eb="57">
      <t>ア</t>
    </rPh>
    <rPh sb="59" eb="61">
      <t>ゲンシ</t>
    </rPh>
    <rPh sb="63" eb="64">
      <t>エン</t>
    </rPh>
    <phoneticPr fontId="2"/>
  </si>
  <si>
    <t>最低賃金連動＆ベア</t>
    <rPh sb="0" eb="2">
      <t>サイテイ</t>
    </rPh>
    <rPh sb="2" eb="4">
      <t>チンギン</t>
    </rPh>
    <rPh sb="4" eb="6">
      <t>レンドウ</t>
    </rPh>
    <phoneticPr fontId="2"/>
  </si>
  <si>
    <t>確保</t>
    <rPh sb="0" eb="2">
      <t>カクホ</t>
    </rPh>
    <phoneticPr fontId="2"/>
  </si>
  <si>
    <t>※実員率低下による圧迫や人勧額の簡便な計算式で割り込んでいる懸念有</t>
    <rPh sb="1" eb="6">
      <t>ジツインリツテイカ</t>
    </rPh>
    <rPh sb="9" eb="11">
      <t>アッパク</t>
    </rPh>
    <rPh sb="12" eb="15">
      <t>ジンカンガク</t>
    </rPh>
    <rPh sb="16" eb="18">
      <t>カンベン</t>
    </rPh>
    <phoneticPr fontId="2"/>
  </si>
  <si>
    <t>施設給付費（基本分単価）</t>
    <rPh sb="0" eb="5">
      <t>シセツキュウフヒ</t>
    </rPh>
    <rPh sb="6" eb="11">
      <t>キホンブンタンカ</t>
    </rPh>
    <phoneticPr fontId="2"/>
  </si>
  <si>
    <t>人勧分（H27～R06時点累計22.9％）</t>
    <rPh sb="0" eb="3">
      <t>ジンカンブン</t>
    </rPh>
    <rPh sb="11" eb="13">
      <t>ジテン</t>
    </rPh>
    <rPh sb="13" eb="15">
      <t>ルイケイ</t>
    </rPh>
    <phoneticPr fontId="2"/>
  </si>
  <si>
    <t>内人件費（約50％＝77.1％×人件費率65％）</t>
    <rPh sb="0" eb="1">
      <t>ウチ</t>
    </rPh>
    <rPh sb="1" eb="4">
      <t>ジンケンヒ</t>
    </rPh>
    <rPh sb="5" eb="6">
      <t>ヤク</t>
    </rPh>
    <rPh sb="16" eb="19">
      <t>ジンケンヒ</t>
    </rPh>
    <rPh sb="19" eb="20">
      <t>リツ</t>
    </rPh>
    <phoneticPr fontId="2"/>
  </si>
  <si>
    <t>人勧外基本分単価
（77.1％）</t>
    <rPh sb="0" eb="2">
      <t>ジンカン</t>
    </rPh>
    <rPh sb="2" eb="3">
      <t>ガイ</t>
    </rPh>
    <rPh sb="3" eb="8">
      <t>キホンブンタンカ</t>
    </rPh>
    <phoneticPr fontId="2"/>
  </si>
  <si>
    <t>　加算および補助金対象外となった加配教職員賃金や
　園児実員率による賞与原資不足補充</t>
    <rPh sb="1" eb="3">
      <t>カサン</t>
    </rPh>
    <rPh sb="6" eb="9">
      <t>ホジョキン</t>
    </rPh>
    <rPh sb="9" eb="11">
      <t>タイショウ</t>
    </rPh>
    <rPh sb="11" eb="12">
      <t>ガイ</t>
    </rPh>
    <rPh sb="16" eb="18">
      <t>カハイ</t>
    </rPh>
    <rPh sb="18" eb="21">
      <t>キョウショクイン</t>
    </rPh>
    <rPh sb="21" eb="23">
      <t>チンギン</t>
    </rPh>
    <rPh sb="27" eb="29">
      <t>エンジ</t>
    </rPh>
    <rPh sb="29" eb="32">
      <t>ジツインリツ</t>
    </rPh>
    <rPh sb="35" eb="39">
      <t>ショウヨゲンシ</t>
    </rPh>
    <rPh sb="39" eb="41">
      <t>フソク</t>
    </rPh>
    <rPh sb="41" eb="43">
      <t>ホジュウ</t>
    </rPh>
    <phoneticPr fontId="2"/>
  </si>
  <si>
    <t>ベア上乗せ
手当賞与増額</t>
    <rPh sb="2" eb="4">
      <t>ウワノ</t>
    </rPh>
    <rPh sb="6" eb="8">
      <t>テアテ</t>
    </rPh>
    <rPh sb="8" eb="12">
      <t>ショウヨゾウガク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</si>
</sst>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8"/>
      <name val="HGｺﾞｼｯｸM"/>
      <family val="3"/>
      <charset val="128"/>
    </font>
    <font>
      <sz val="6"/>
      <name val="ＭＳ Ｐゴシック"/>
      <family val="3"/>
      <charset val="128"/>
    </font>
    <font>
      <sz val="6"/>
      <name val="明朝"/>
      <family val="3"/>
      <charset val="128"/>
    </font>
    <font>
      <sz val="11"/>
      <name val="明朝"/>
      <family val="3"/>
      <charset val="128"/>
    </font>
    <font>
      <sz val="11"/>
      <color theme="1"/>
      <name val="Segoe UI Symbol"/>
      <family val="2"/>
    </font>
    <font>
      <sz val="9"/>
      <color theme="1"/>
      <name val="游ゴシック"/>
      <family val="2"/>
      <charset val="128"/>
      <scheme val="minor"/>
    </font>
    <font>
      <b/>
      <sz val="11"/>
      <color theme="1"/>
      <name val="游ゴシック"/>
      <family val="3"/>
      <charset val="128"/>
      <scheme val="minor"/>
    </font>
    <font>
      <b/>
      <sz val="11"/>
      <color theme="1"/>
      <name val="Segoe UI Symbol"/>
      <family val="3"/>
    </font>
    <font>
      <b/>
      <sz val="20"/>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000"/>
        <bgColor indexed="64"/>
      </patternFill>
    </fill>
  </fills>
  <borders count="6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7" fillId="0" borderId="0"/>
  </cellStyleXfs>
  <cellXfs count="260">
    <xf numFmtId="0" fontId="0" fillId="0" borderId="0" xfId="0">
      <alignment vertical="center"/>
    </xf>
    <xf numFmtId="20" fontId="0" fillId="0" borderId="0" xfId="0" applyNumberFormat="1">
      <alignment vertical="center"/>
    </xf>
    <xf numFmtId="9" fontId="0" fillId="0" borderId="0" xfId="0" applyNumberFormat="1">
      <alignment vertical="center"/>
    </xf>
    <xf numFmtId="38" fontId="0" fillId="0" borderId="0" xfId="1" applyFont="1">
      <alignment vertical="center"/>
    </xf>
    <xf numFmtId="40" fontId="0" fillId="0" borderId="0" xfId="1" applyNumberFormat="1" applyFont="1">
      <alignment vertical="center"/>
    </xf>
    <xf numFmtId="2" fontId="0" fillId="0" borderId="0" xfId="0" applyNumberFormat="1">
      <alignment vertical="center"/>
    </xf>
    <xf numFmtId="0" fontId="0" fillId="0" borderId="0" xfId="0" applyAlignment="1">
      <alignment horizontal="center" vertical="center"/>
    </xf>
    <xf numFmtId="3" fontId="0" fillId="0" borderId="0" xfId="0" applyNumberFormat="1">
      <alignment vertical="center"/>
    </xf>
    <xf numFmtId="38" fontId="0" fillId="0" borderId="0" xfId="0" applyNumberFormat="1">
      <alignment vertical="center"/>
    </xf>
    <xf numFmtId="0" fontId="0" fillId="0" borderId="0" xfId="0" applyAlignment="1">
      <alignment horizontal="right" vertical="center"/>
    </xf>
    <xf numFmtId="1" fontId="0" fillId="0" borderId="0" xfId="0" applyNumberFormat="1">
      <alignment vertical="center"/>
    </xf>
    <xf numFmtId="38" fontId="0" fillId="0" borderId="0" xfId="1" applyFont="1" applyAlignment="1">
      <alignment vertical="center" wrapText="1"/>
    </xf>
    <xf numFmtId="3" fontId="4" fillId="0" borderId="25" xfId="2" applyNumberFormat="1" applyFont="1" applyBorder="1" applyAlignment="1">
      <alignment horizontal="center" vertical="center" wrapText="1"/>
    </xf>
    <xf numFmtId="3" fontId="4" fillId="0" borderId="26" xfId="2" applyNumberFormat="1" applyFont="1" applyBorder="1" applyAlignment="1">
      <alignment horizontal="center" vertical="center" wrapText="1"/>
    </xf>
    <xf numFmtId="3" fontId="4" fillId="0" borderId="27" xfId="2" applyNumberFormat="1" applyFont="1" applyBorder="1" applyAlignment="1">
      <alignment horizontal="center" vertical="center"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0" borderId="32" xfId="0" applyBorder="1" applyAlignment="1">
      <alignment horizontal="center" vertical="top" wrapText="1"/>
    </xf>
    <xf numFmtId="3" fontId="4" fillId="0" borderId="19" xfId="2" applyNumberFormat="1" applyFont="1" applyBorder="1" applyAlignment="1">
      <alignment vertical="center" wrapText="1"/>
    </xf>
    <xf numFmtId="3" fontId="4" fillId="0" borderId="1" xfId="2" applyNumberFormat="1" applyFont="1" applyBorder="1" applyAlignment="1">
      <alignment vertical="center" wrapText="1"/>
    </xf>
    <xf numFmtId="3" fontId="4" fillId="0" borderId="2" xfId="2" applyNumberFormat="1" applyFont="1" applyBorder="1" applyAlignment="1">
      <alignment horizontal="distributed" vertical="center"/>
    </xf>
    <xf numFmtId="38" fontId="0" fillId="0" borderId="19" xfId="1" applyFont="1" applyBorder="1">
      <alignment vertical="center"/>
    </xf>
    <xf numFmtId="38" fontId="0" fillId="0" borderId="1" xfId="1" applyFont="1" applyBorder="1">
      <alignment vertical="center"/>
    </xf>
    <xf numFmtId="38" fontId="0" fillId="0" borderId="36" xfId="1" applyFont="1" applyBorder="1">
      <alignment vertical="center"/>
    </xf>
    <xf numFmtId="38" fontId="0" fillId="0" borderId="3" xfId="1" applyFont="1" applyBorder="1">
      <alignment vertical="center"/>
    </xf>
    <xf numFmtId="38" fontId="0" fillId="0" borderId="2" xfId="1" applyFont="1" applyBorder="1">
      <alignment vertical="center"/>
    </xf>
    <xf numFmtId="38" fontId="0" fillId="0" borderId="4" xfId="1" applyFont="1" applyBorder="1">
      <alignment vertical="center"/>
    </xf>
    <xf numFmtId="38" fontId="0" fillId="0" borderId="37" xfId="0" applyNumberFormat="1" applyBorder="1">
      <alignment vertical="center"/>
    </xf>
    <xf numFmtId="3" fontId="4" fillId="0" borderId="13" xfId="2" applyNumberFormat="1" applyFont="1" applyBorder="1" applyAlignment="1">
      <alignment vertical="center" wrapText="1"/>
    </xf>
    <xf numFmtId="3" fontId="4" fillId="0" borderId="14" xfId="2" applyNumberFormat="1" applyFont="1" applyBorder="1" applyAlignment="1">
      <alignment vertical="center" wrapText="1"/>
    </xf>
    <xf numFmtId="3" fontId="4" fillId="0" borderId="15" xfId="2" applyNumberFormat="1" applyFont="1" applyBorder="1" applyAlignment="1">
      <alignment horizontal="distributed" vertical="center"/>
    </xf>
    <xf numFmtId="38" fontId="0" fillId="0" borderId="13" xfId="1" applyFont="1" applyBorder="1">
      <alignment vertical="center"/>
    </xf>
    <xf numFmtId="38" fontId="0" fillId="0" borderId="14" xfId="1" applyFont="1" applyBorder="1">
      <alignment vertical="center"/>
    </xf>
    <xf numFmtId="38" fontId="0" fillId="0" borderId="18" xfId="1" applyFont="1" applyBorder="1">
      <alignment vertical="center"/>
    </xf>
    <xf numFmtId="38" fontId="0" fillId="0" borderId="22" xfId="1" applyFont="1" applyBorder="1">
      <alignment vertical="center"/>
    </xf>
    <xf numFmtId="38" fontId="0" fillId="0" borderId="15" xfId="1" applyFont="1" applyBorder="1">
      <alignment vertical="center"/>
    </xf>
    <xf numFmtId="38" fontId="0" fillId="0" borderId="23" xfId="1" applyFont="1" applyBorder="1">
      <alignment vertical="center"/>
    </xf>
    <xf numFmtId="38" fontId="0" fillId="0" borderId="38" xfId="0" applyNumberFormat="1" applyBorder="1">
      <alignment vertical="center"/>
    </xf>
    <xf numFmtId="3" fontId="4" fillId="0" borderId="39" xfId="2" applyNumberFormat="1" applyFont="1" applyBorder="1" applyAlignment="1">
      <alignment vertical="center" wrapText="1"/>
    </xf>
    <xf numFmtId="3" fontId="4" fillId="0" borderId="39" xfId="2" applyNumberFormat="1" applyFont="1" applyBorder="1" applyAlignment="1">
      <alignment horizontal="center" vertical="center" wrapText="1"/>
    </xf>
    <xf numFmtId="3" fontId="4" fillId="0" borderId="41" xfId="2" applyNumberFormat="1" applyFont="1" applyBorder="1" applyAlignment="1">
      <alignment horizontal="distributed" vertical="center"/>
    </xf>
    <xf numFmtId="38" fontId="0" fillId="0" borderId="42" xfId="1" applyFont="1" applyBorder="1">
      <alignment vertical="center"/>
    </xf>
    <xf numFmtId="38" fontId="0" fillId="0" borderId="39" xfId="1" applyFont="1" applyBorder="1">
      <alignment vertical="center"/>
    </xf>
    <xf numFmtId="38" fontId="0" fillId="0" borderId="40" xfId="1" applyFont="1" applyBorder="1">
      <alignment vertical="center"/>
    </xf>
    <xf numFmtId="38" fontId="0" fillId="0" borderId="43" xfId="1" applyFont="1" applyBorder="1">
      <alignment vertical="center"/>
    </xf>
    <xf numFmtId="38" fontId="0" fillId="0" borderId="41" xfId="1" applyFont="1" applyBorder="1">
      <alignment vertical="center"/>
    </xf>
    <xf numFmtId="38" fontId="0" fillId="0" borderId="44" xfId="1" applyFont="1" applyBorder="1">
      <alignment vertical="center"/>
    </xf>
    <xf numFmtId="0" fontId="0" fillId="0" borderId="42" xfId="0" applyBorder="1">
      <alignment vertical="center"/>
    </xf>
    <xf numFmtId="0" fontId="0" fillId="0" borderId="43" xfId="0" applyBorder="1">
      <alignment vertical="center"/>
    </xf>
    <xf numFmtId="3" fontId="4" fillId="0" borderId="5" xfId="2" applyNumberFormat="1" applyFont="1" applyBorder="1" applyAlignment="1">
      <alignment vertical="center" wrapText="1"/>
    </xf>
    <xf numFmtId="3" fontId="4" fillId="0" borderId="7" xfId="2" applyNumberFormat="1" applyFont="1" applyBorder="1" applyAlignment="1">
      <alignment horizontal="distributed" vertical="center"/>
    </xf>
    <xf numFmtId="38" fontId="0" fillId="0" borderId="5" xfId="1" applyFont="1" applyBorder="1">
      <alignment vertical="center"/>
    </xf>
    <xf numFmtId="38" fontId="0" fillId="0" borderId="6" xfId="1" applyFont="1" applyBorder="1">
      <alignment vertical="center"/>
    </xf>
    <xf numFmtId="38" fontId="0" fillId="0" borderId="11" xfId="1" applyFont="1" applyBorder="1">
      <alignment vertical="center"/>
    </xf>
    <xf numFmtId="38" fontId="0" fillId="0" borderId="12" xfId="1" applyFont="1" applyBorder="1">
      <alignment vertical="center"/>
    </xf>
    <xf numFmtId="38" fontId="0" fillId="0" borderId="7" xfId="1" applyFont="1" applyBorder="1">
      <alignment vertical="center"/>
    </xf>
    <xf numFmtId="38" fontId="0" fillId="0" borderId="46" xfId="1" applyFont="1" applyBorder="1">
      <alignment vertical="center"/>
    </xf>
    <xf numFmtId="3" fontId="4" fillId="0" borderId="27" xfId="2" applyNumberFormat="1" applyFont="1" applyBorder="1" applyAlignment="1">
      <alignment horizontal="distributed" vertical="center"/>
    </xf>
    <xf numFmtId="38" fontId="0" fillId="0" borderId="25" xfId="1" applyFont="1" applyBorder="1">
      <alignment vertical="center"/>
    </xf>
    <xf numFmtId="38" fontId="0" fillId="0" borderId="26" xfId="1" applyFont="1" applyBorder="1">
      <alignment vertical="center"/>
    </xf>
    <xf numFmtId="38" fontId="0" fillId="0" borderId="28" xfId="1" applyFont="1" applyBorder="1">
      <alignment vertical="center"/>
    </xf>
    <xf numFmtId="38" fontId="0" fillId="0" borderId="29" xfId="1" applyFont="1" applyBorder="1">
      <alignment vertical="center"/>
    </xf>
    <xf numFmtId="38" fontId="0" fillId="0" borderId="27" xfId="1" applyFont="1" applyBorder="1">
      <alignment vertical="center"/>
    </xf>
    <xf numFmtId="38" fontId="0" fillId="0" borderId="33" xfId="1" applyFont="1" applyBorder="1">
      <alignment vertical="center"/>
    </xf>
    <xf numFmtId="38" fontId="0" fillId="0" borderId="48" xfId="0" applyNumberFormat="1" applyBorder="1">
      <alignment vertical="center"/>
    </xf>
    <xf numFmtId="3" fontId="4" fillId="0" borderId="42" xfId="2" applyNumberFormat="1" applyFont="1" applyBorder="1" applyAlignment="1">
      <alignment horizontal="center" vertical="center" wrapText="1"/>
    </xf>
    <xf numFmtId="3" fontId="4" fillId="0" borderId="41" xfId="2" applyNumberFormat="1" applyFont="1" applyBorder="1" applyAlignment="1">
      <alignment horizontal="center" vertical="center" wrapText="1"/>
    </xf>
    <xf numFmtId="0" fontId="0" fillId="0" borderId="39" xfId="0" applyBorder="1">
      <alignment vertical="center"/>
    </xf>
    <xf numFmtId="0" fontId="0" fillId="0" borderId="40" xfId="0" applyBorder="1">
      <alignment vertical="center"/>
    </xf>
    <xf numFmtId="0" fontId="0" fillId="0" borderId="41" xfId="0" applyBorder="1">
      <alignment vertical="center"/>
    </xf>
    <xf numFmtId="3" fontId="4" fillId="0" borderId="6" xfId="2" applyNumberFormat="1" applyFont="1" applyBorder="1" applyAlignment="1">
      <alignment vertical="center" wrapText="1"/>
    </xf>
    <xf numFmtId="38" fontId="0" fillId="0" borderId="51" xfId="1" applyFont="1" applyBorder="1">
      <alignment vertical="center"/>
    </xf>
    <xf numFmtId="3" fontId="4" fillId="0" borderId="14" xfId="2" applyNumberFormat="1" applyFont="1" applyBorder="1">
      <alignment vertical="center"/>
    </xf>
    <xf numFmtId="38" fontId="0" fillId="0" borderId="24" xfId="1" applyFont="1" applyBorder="1">
      <alignment vertical="center"/>
    </xf>
    <xf numFmtId="0" fontId="4" fillId="0" borderId="14" xfId="2" applyFont="1" applyBorder="1">
      <alignment vertical="center"/>
    </xf>
    <xf numFmtId="3" fontId="4" fillId="0" borderId="25" xfId="2" applyNumberFormat="1" applyFont="1" applyBorder="1" applyAlignment="1">
      <alignment vertical="center" wrapText="1"/>
    </xf>
    <xf numFmtId="0" fontId="4" fillId="0" borderId="26" xfId="2" applyFont="1" applyBorder="1">
      <alignment vertical="center"/>
    </xf>
    <xf numFmtId="38" fontId="0" fillId="0" borderId="34" xfId="1" applyFont="1" applyBorder="1">
      <alignment vertical="center"/>
    </xf>
    <xf numFmtId="38" fontId="0" fillId="0" borderId="21" xfId="1" applyFont="1" applyBorder="1">
      <alignment vertical="center"/>
    </xf>
    <xf numFmtId="38" fontId="0" fillId="0" borderId="52" xfId="1" applyFont="1" applyBorder="1">
      <alignment vertical="center"/>
    </xf>
    <xf numFmtId="38" fontId="0" fillId="0" borderId="14" xfId="1" applyFont="1" applyBorder="1" applyAlignment="1">
      <alignment horizontal="right" vertical="center"/>
    </xf>
    <xf numFmtId="0" fontId="7" fillId="0" borderId="0" xfId="3"/>
    <xf numFmtId="0" fontId="0" fillId="0" borderId="53" xfId="0" applyBorder="1">
      <alignment vertical="center"/>
    </xf>
    <xf numFmtId="40" fontId="0" fillId="0" borderId="0" xfId="0" applyNumberFormat="1">
      <alignment vertical="center"/>
    </xf>
    <xf numFmtId="40" fontId="0" fillId="2" borderId="0" xfId="1" applyNumberFormat="1" applyFont="1" applyFill="1">
      <alignment vertical="center"/>
    </xf>
    <xf numFmtId="0" fontId="0" fillId="2" borderId="0" xfId="0" applyFill="1">
      <alignment vertical="center"/>
    </xf>
    <xf numFmtId="38" fontId="0" fillId="2" borderId="0" xfId="1" applyFont="1" applyFill="1">
      <alignment vertical="center"/>
    </xf>
    <xf numFmtId="38" fontId="0" fillId="2" borderId="28" xfId="0" applyNumberFormat="1" applyFill="1" applyBorder="1">
      <alignment vertical="center"/>
    </xf>
    <xf numFmtId="0" fontId="0" fillId="0" borderId="2" xfId="0" applyBorder="1">
      <alignment vertical="center"/>
    </xf>
    <xf numFmtId="0" fontId="0" fillId="0" borderId="15" xfId="0" applyBorder="1">
      <alignment vertical="center"/>
    </xf>
    <xf numFmtId="0" fontId="0" fillId="0" borderId="27" xfId="0" applyBorder="1">
      <alignment vertical="center"/>
    </xf>
    <xf numFmtId="40" fontId="0" fillId="0" borderId="37" xfId="0" applyNumberFormat="1" applyBorder="1">
      <alignment vertical="center"/>
    </xf>
    <xf numFmtId="40" fontId="0" fillId="0" borderId="38" xfId="0" applyNumberFormat="1" applyBorder="1">
      <alignment vertical="center"/>
    </xf>
    <xf numFmtId="40" fontId="0" fillId="0" borderId="48" xfId="0" applyNumberFormat="1" applyBorder="1">
      <alignment vertical="center"/>
    </xf>
    <xf numFmtId="40" fontId="0" fillId="0" borderId="58" xfId="0" applyNumberFormat="1" applyBorder="1">
      <alignment vertical="center"/>
    </xf>
    <xf numFmtId="40" fontId="0" fillId="0" borderId="54" xfId="0" applyNumberFormat="1" applyBorder="1">
      <alignment vertical="center"/>
    </xf>
    <xf numFmtId="40" fontId="0" fillId="0" borderId="56" xfId="0" applyNumberFormat="1" applyBorder="1">
      <alignment vertical="center"/>
    </xf>
    <xf numFmtId="0" fontId="0" fillId="0" borderId="57" xfId="0" applyBorder="1" applyAlignment="1">
      <alignment horizontal="center" vertical="center"/>
    </xf>
    <xf numFmtId="38" fontId="0" fillId="0" borderId="0" xfId="1" applyFont="1" applyFill="1">
      <alignment vertical="center"/>
    </xf>
    <xf numFmtId="40" fontId="0" fillId="0" borderId="55" xfId="0" applyNumberFormat="1" applyBorder="1">
      <alignment vertical="center"/>
    </xf>
    <xf numFmtId="38" fontId="0" fillId="2" borderId="27" xfId="0" applyNumberFormat="1" applyFill="1" applyBorder="1">
      <alignment vertical="center"/>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3" xfId="0" applyFont="1" applyBorder="1" applyAlignment="1">
      <alignment horizontal="center" vertical="center" wrapText="1"/>
    </xf>
    <xf numFmtId="40" fontId="9" fillId="0" borderId="57" xfId="1" applyNumberFormat="1" applyFont="1" applyBorder="1" applyAlignment="1">
      <alignment horizontal="center" vertical="center" wrapText="1"/>
    </xf>
    <xf numFmtId="0" fontId="0" fillId="0" borderId="33" xfId="0" applyBorder="1" applyAlignment="1">
      <alignment horizontal="center" vertical="top" wrapText="1"/>
    </xf>
    <xf numFmtId="38" fontId="0" fillId="0" borderId="0" xfId="1" applyFont="1" applyBorder="1">
      <alignment vertical="center"/>
    </xf>
    <xf numFmtId="0" fontId="0" fillId="0" borderId="44" xfId="0" applyBorder="1">
      <alignment vertical="center"/>
    </xf>
    <xf numFmtId="38" fontId="0" fillId="0" borderId="37" xfId="1" applyFont="1" applyBorder="1">
      <alignment vertical="center"/>
    </xf>
    <xf numFmtId="38" fontId="0" fillId="0" borderId="38" xfId="1" applyFont="1" applyBorder="1">
      <alignment vertical="center"/>
    </xf>
    <xf numFmtId="38" fontId="0" fillId="0" borderId="48" xfId="1" applyFont="1" applyBorder="1">
      <alignment vertical="center"/>
    </xf>
    <xf numFmtId="0" fontId="0" fillId="0" borderId="0" xfId="0" applyProtection="1">
      <alignment vertical="center"/>
      <protection locked="0"/>
    </xf>
    <xf numFmtId="38" fontId="0" fillId="0" borderId="22" xfId="1" applyFont="1" applyBorder="1" applyAlignment="1">
      <alignment vertical="center"/>
    </xf>
    <xf numFmtId="38" fontId="0" fillId="0" borderId="15" xfId="1" applyFont="1" applyBorder="1" applyAlignment="1">
      <alignment vertical="center"/>
    </xf>
    <xf numFmtId="38" fontId="0" fillId="0" borderId="18" xfId="1" applyFont="1" applyBorder="1" applyAlignment="1">
      <alignment vertical="center"/>
    </xf>
    <xf numFmtId="38" fontId="0" fillId="2" borderId="22" xfId="0" applyNumberFormat="1" applyFill="1" applyBorder="1">
      <alignment vertical="center"/>
    </xf>
    <xf numFmtId="38" fontId="0" fillId="2" borderId="15" xfId="0" applyNumberFormat="1" applyFill="1" applyBorder="1">
      <alignment vertical="center"/>
    </xf>
    <xf numFmtId="0" fontId="0" fillId="0" borderId="48" xfId="0" applyBorder="1">
      <alignment vertical="center"/>
    </xf>
    <xf numFmtId="0" fontId="0" fillId="0" borderId="29" xfId="0" applyBorder="1">
      <alignment vertical="center"/>
    </xf>
    <xf numFmtId="0" fontId="0" fillId="0" borderId="28" xfId="0" applyBorder="1">
      <alignment vertical="center"/>
    </xf>
    <xf numFmtId="0" fontId="0" fillId="0" borderId="38" xfId="0" applyBorder="1" applyProtection="1">
      <alignment vertical="center"/>
      <protection locked="0"/>
    </xf>
    <xf numFmtId="0" fontId="0" fillId="0" borderId="48" xfId="0" applyBorder="1" applyProtection="1">
      <alignment vertical="center"/>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0" fontId="0" fillId="0" borderId="45" xfId="0" applyBorder="1">
      <alignment vertical="center"/>
    </xf>
    <xf numFmtId="0" fontId="0" fillId="0" borderId="20" xfId="0" applyBorder="1" applyProtection="1">
      <alignment vertical="center"/>
      <protection locked="0"/>
    </xf>
    <xf numFmtId="0" fontId="0" fillId="0" borderId="37" xfId="0" applyBorder="1" applyProtection="1">
      <alignment vertical="center"/>
      <protection locked="0"/>
    </xf>
    <xf numFmtId="38" fontId="0" fillId="0" borderId="3" xfId="1" applyFont="1" applyBorder="1" applyAlignment="1">
      <alignment vertical="center"/>
    </xf>
    <xf numFmtId="38" fontId="0" fillId="0" borderId="2" xfId="1" applyFont="1" applyBorder="1" applyAlignment="1">
      <alignment vertical="center"/>
    </xf>
    <xf numFmtId="38" fontId="0" fillId="0" borderId="36" xfId="1" applyFont="1" applyBorder="1" applyAlignment="1">
      <alignment vertical="center"/>
    </xf>
    <xf numFmtId="0" fontId="0" fillId="0" borderId="61" xfId="0" applyBorder="1" applyProtection="1">
      <alignment vertical="center"/>
      <protection locked="0"/>
    </xf>
    <xf numFmtId="0" fontId="0" fillId="0" borderId="47" xfId="0" applyBorder="1" applyProtection="1">
      <alignment vertical="center"/>
      <protection locked="0"/>
    </xf>
    <xf numFmtId="38" fontId="0" fillId="0" borderId="12" xfId="1" applyFont="1" applyBorder="1" applyAlignment="1">
      <alignment vertical="center"/>
    </xf>
    <xf numFmtId="38" fontId="0" fillId="0" borderId="7" xfId="1" applyFont="1" applyBorder="1" applyAlignment="1">
      <alignment vertical="center"/>
    </xf>
    <xf numFmtId="38" fontId="0" fillId="0" borderId="11" xfId="1" applyFont="1" applyBorder="1" applyAlignment="1">
      <alignment vertical="center"/>
    </xf>
    <xf numFmtId="0" fontId="0" fillId="0" borderId="62" xfId="0" applyBorder="1" applyProtection="1">
      <alignment vertical="center"/>
      <protection locked="0"/>
    </xf>
    <xf numFmtId="0" fontId="0" fillId="0" borderId="45" xfId="0" applyBorder="1" applyProtection="1">
      <alignment vertical="center"/>
      <protection locked="0"/>
    </xf>
    <xf numFmtId="0" fontId="0" fillId="0" borderId="8" xfId="0" applyBorder="1">
      <alignment vertical="center"/>
    </xf>
    <xf numFmtId="0" fontId="0" fillId="0" borderId="10" xfId="0" applyBorder="1">
      <alignment vertical="center"/>
    </xf>
    <xf numFmtId="0" fontId="0" fillId="0" borderId="17" xfId="0" applyBorder="1">
      <alignment vertical="center"/>
    </xf>
    <xf numFmtId="0" fontId="0" fillId="0" borderId="49" xfId="0" applyBorder="1">
      <alignment vertical="center"/>
    </xf>
    <xf numFmtId="0" fontId="0" fillId="0" borderId="50" xfId="0" applyBorder="1">
      <alignment vertical="center"/>
    </xf>
    <xf numFmtId="0" fontId="0" fillId="0" borderId="35" xfId="0" applyBorder="1">
      <alignment vertical="center"/>
    </xf>
    <xf numFmtId="0" fontId="0" fillId="0" borderId="14" xfId="0" applyBorder="1" applyAlignment="1">
      <alignment horizontal="center" vertical="center"/>
    </xf>
    <xf numFmtId="0" fontId="0" fillId="6" borderId="44" xfId="0" applyFill="1" applyBorder="1">
      <alignment vertical="center"/>
    </xf>
    <xf numFmtId="0" fontId="0" fillId="6" borderId="43" xfId="0" applyFill="1" applyBorder="1">
      <alignment vertical="center"/>
    </xf>
    <xf numFmtId="0" fontId="0" fillId="6" borderId="67" xfId="0" applyFill="1" applyBorder="1">
      <alignment vertical="center"/>
    </xf>
    <xf numFmtId="0" fontId="0" fillId="6" borderId="3" xfId="0" applyFill="1" applyBorder="1">
      <alignment vertical="center"/>
    </xf>
    <xf numFmtId="0" fontId="0" fillId="6" borderId="4"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7" xfId="0" applyFill="1" applyBorder="1">
      <alignment vertical="center"/>
    </xf>
    <xf numFmtId="0" fontId="0" fillId="3" borderId="35" xfId="0" applyFill="1" applyBorder="1">
      <alignment vertical="center"/>
    </xf>
    <xf numFmtId="0" fontId="0" fillId="3" borderId="50" xfId="0" applyFill="1" applyBorder="1">
      <alignment vertical="center"/>
    </xf>
    <xf numFmtId="0" fontId="0" fillId="3" borderId="49" xfId="0" applyFill="1" applyBorder="1">
      <alignment vertical="center"/>
    </xf>
    <xf numFmtId="0" fontId="0" fillId="0" borderId="14" xfId="0" applyBorder="1" applyAlignment="1">
      <alignment vertical="center" wrapText="1"/>
    </xf>
    <xf numFmtId="0" fontId="10" fillId="8" borderId="14" xfId="0" applyFont="1" applyFill="1" applyBorder="1" applyAlignment="1">
      <alignment vertical="center" wrapText="1"/>
    </xf>
    <xf numFmtId="0" fontId="12" fillId="0" borderId="0" xfId="0" applyFont="1">
      <alignment vertical="center"/>
    </xf>
    <xf numFmtId="0" fontId="10" fillId="0" borderId="0" xfId="0" applyFont="1" applyAlignment="1">
      <alignment vertical="center" textRotation="255"/>
    </xf>
    <xf numFmtId="0" fontId="0" fillId="0" borderId="16" xfId="0" applyBorder="1">
      <alignment vertical="center"/>
    </xf>
    <xf numFmtId="0" fontId="13" fillId="9" borderId="14" xfId="0" applyFont="1" applyFill="1" applyBorder="1" applyAlignment="1">
      <alignment vertical="center" wrapText="1"/>
    </xf>
    <xf numFmtId="0" fontId="12" fillId="0" borderId="9" xfId="0" applyFont="1" applyBorder="1" applyAlignment="1">
      <alignment horizontal="center" vertical="center"/>
    </xf>
    <xf numFmtId="0" fontId="0" fillId="6" borderId="41" xfId="0" applyFill="1" applyBorder="1" applyAlignment="1">
      <alignment horizontal="center" vertical="center" textRotation="255" wrapText="1"/>
    </xf>
    <xf numFmtId="0" fontId="0" fillId="6" borderId="66" xfId="0" applyFill="1" applyBorder="1" applyAlignment="1">
      <alignment horizontal="center" vertical="center" textRotation="255"/>
    </xf>
    <xf numFmtId="0" fontId="0" fillId="6" borderId="2" xfId="0" applyFill="1" applyBorder="1" applyAlignment="1">
      <alignment horizontal="center" vertical="center" textRotation="255"/>
    </xf>
    <xf numFmtId="0" fontId="14" fillId="3" borderId="16" xfId="0" applyFont="1" applyFill="1" applyBorder="1" applyAlignment="1">
      <alignment horizontal="center" vertical="center" textRotation="255"/>
    </xf>
    <xf numFmtId="0" fontId="0" fillId="4" borderId="41" xfId="0" applyFill="1" applyBorder="1" applyAlignment="1">
      <alignment horizontal="center" vertical="center"/>
    </xf>
    <xf numFmtId="0" fontId="0" fillId="4" borderId="43" xfId="0" applyFill="1" applyBorder="1" applyAlignment="1">
      <alignment horizontal="center" vertical="center"/>
    </xf>
    <xf numFmtId="0" fontId="0" fillId="7" borderId="15" xfId="0" applyFill="1" applyBorder="1" applyAlignment="1">
      <alignment horizontal="center" vertical="center"/>
    </xf>
    <xf numFmtId="0" fontId="0" fillId="7" borderId="22" xfId="0" applyFill="1" applyBorder="1" applyAlignment="1">
      <alignment horizontal="center" vertical="center"/>
    </xf>
    <xf numFmtId="0" fontId="10" fillId="2" borderId="63"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64" xfId="0" applyFont="1" applyFill="1" applyBorder="1" applyAlignment="1">
      <alignment horizontal="center" vertical="center"/>
    </xf>
    <xf numFmtId="0" fontId="10" fillId="9" borderId="39" xfId="0" applyFont="1" applyFill="1" applyBorder="1" applyAlignment="1">
      <alignment horizontal="left" vertical="center" wrapText="1"/>
    </xf>
    <xf numFmtId="0" fontId="10" fillId="9" borderId="68" xfId="0" applyFont="1" applyFill="1" applyBorder="1" applyAlignment="1">
      <alignment horizontal="left" vertical="center" wrapText="1"/>
    </xf>
    <xf numFmtId="0" fontId="10" fillId="9" borderId="1" xfId="0" applyFont="1" applyFill="1" applyBorder="1" applyAlignment="1">
      <alignment horizontal="left" vertical="center" wrapText="1"/>
    </xf>
    <xf numFmtId="0" fontId="0" fillId="0" borderId="39" xfId="0" applyBorder="1" applyAlignment="1">
      <alignment horizontal="center" vertical="center" wrapText="1"/>
    </xf>
    <xf numFmtId="0" fontId="0" fillId="0" borderId="68" xfId="0" applyBorder="1" applyAlignment="1">
      <alignment horizontal="center" vertical="center"/>
    </xf>
    <xf numFmtId="0" fontId="0" fillId="0" borderId="1" xfId="0" applyBorder="1" applyAlignment="1">
      <alignment horizontal="center" vertical="center"/>
    </xf>
    <xf numFmtId="0" fontId="12" fillId="0" borderId="0" xfId="0" applyFont="1" applyAlignment="1">
      <alignment horizontal="center" vertical="center"/>
    </xf>
    <xf numFmtId="0" fontId="14" fillId="2" borderId="63"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64" xfId="0" applyFont="1"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22" xfId="0" applyFill="1"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xf>
    <xf numFmtId="0" fontId="0" fillId="0" borderId="51" xfId="0" applyBorder="1" applyAlignment="1">
      <alignment horizontal="center" vertical="center"/>
    </xf>
    <xf numFmtId="0" fontId="0" fillId="0" borderId="62"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47" xfId="0" applyBorder="1" applyAlignment="1">
      <alignment horizontal="center" vertical="center" wrapText="1"/>
    </xf>
    <xf numFmtId="0" fontId="0" fillId="0" borderId="38" xfId="0" applyBorder="1" applyAlignment="1">
      <alignment horizontal="center"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38" fontId="0" fillId="0" borderId="0" xfId="1" applyFont="1" applyAlignment="1">
      <alignment horizontal="center" vertical="center"/>
    </xf>
    <xf numFmtId="38" fontId="0" fillId="0" borderId="0" xfId="0" applyNumberFormat="1" applyAlignment="1">
      <alignment horizontal="center" vertical="center"/>
    </xf>
    <xf numFmtId="40" fontId="0" fillId="0" borderId="0" xfId="1" applyNumberFormat="1" applyFont="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40" fontId="0" fillId="0" borderId="9" xfId="1" applyNumberFormat="1" applyFon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35" xfId="0" applyBorder="1" applyAlignment="1">
      <alignment horizontal="center" vertical="center" wrapText="1"/>
    </xf>
    <xf numFmtId="3" fontId="4" fillId="0" borderId="14" xfId="2" applyNumberFormat="1" applyFont="1" applyBorder="1" applyAlignment="1">
      <alignment horizontal="center" vertical="center" wrapText="1"/>
    </xf>
    <xf numFmtId="3" fontId="4" fillId="0" borderId="39" xfId="2" applyNumberFormat="1" applyFont="1" applyBorder="1" applyAlignment="1">
      <alignment horizontal="center" vertical="center" wrapText="1"/>
    </xf>
    <xf numFmtId="3" fontId="4" fillId="0" borderId="6" xfId="2" applyNumberFormat="1" applyFont="1" applyBorder="1" applyAlignment="1">
      <alignment horizontal="center" vertical="center" wrapText="1"/>
    </xf>
    <xf numFmtId="3" fontId="4" fillId="0" borderId="1" xfId="2" applyNumberFormat="1" applyFont="1" applyBorder="1" applyAlignment="1">
      <alignment horizontal="center" vertical="center" wrapText="1"/>
    </xf>
    <xf numFmtId="3" fontId="4" fillId="0" borderId="26" xfId="2" applyNumberFormat="1" applyFont="1" applyBorder="1" applyAlignment="1">
      <alignment horizontal="center" vertical="center" wrapText="1"/>
    </xf>
    <xf numFmtId="3" fontId="4" fillId="0" borderId="5" xfId="2" applyNumberFormat="1" applyFont="1" applyBorder="1" applyAlignment="1">
      <alignment horizontal="center" vertical="center" wrapText="1"/>
    </xf>
    <xf numFmtId="3" fontId="4" fillId="0" borderId="13" xfId="2" applyNumberFormat="1" applyFont="1" applyBorder="1" applyAlignment="1">
      <alignment horizontal="center" vertical="center" wrapText="1"/>
    </xf>
    <xf numFmtId="3" fontId="4" fillId="0" borderId="7" xfId="2" applyNumberFormat="1" applyFont="1" applyBorder="1" applyAlignment="1">
      <alignment horizontal="center" vertical="center" wrapText="1"/>
    </xf>
    <xf numFmtId="3" fontId="4" fillId="0" borderId="15" xfId="2"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40" fontId="0" fillId="0" borderId="0" xfId="0" applyNumberFormat="1" applyAlignment="1">
      <alignment horizontal="center" vertical="top"/>
    </xf>
    <xf numFmtId="0" fontId="0" fillId="0" borderId="0" xfId="0" applyAlignment="1">
      <alignment horizontal="center" vertical="top"/>
    </xf>
    <xf numFmtId="0" fontId="4" fillId="0" borderId="14" xfId="2" applyFont="1" applyBorder="1" applyAlignment="1">
      <alignment horizontal="center" vertical="center"/>
    </xf>
    <xf numFmtId="0" fontId="4" fillId="0" borderId="26" xfId="2" applyFont="1" applyBorder="1" applyAlignment="1">
      <alignment horizontal="center" vertical="center"/>
    </xf>
    <xf numFmtId="0" fontId="4" fillId="0" borderId="39" xfId="2" applyFont="1" applyBorder="1" applyAlignment="1">
      <alignment horizontal="center" vertical="center"/>
    </xf>
  </cellXfs>
  <cellStyles count="4">
    <cellStyle name="桁区切り" xfId="1" builtinId="6"/>
    <cellStyle name="標準" xfId="0" builtinId="0"/>
    <cellStyle name="標準 15" xfId="3" xr:uid="{D3AF82D8-EB6F-4327-9925-7CFD18CE8D8E}"/>
    <cellStyle name="標準 4 2" xfId="2" xr:uid="{276D9138-C5E5-4732-9C07-07A15EAF59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7932-E9A0-4993-915C-9FDB6AB50A17}">
  <sheetPr>
    <pageSetUpPr fitToPage="1"/>
  </sheetPr>
  <dimension ref="A1:N15"/>
  <sheetViews>
    <sheetView tabSelected="1" topLeftCell="A4" zoomScale="90" zoomScaleNormal="90" workbookViewId="0">
      <selection activeCell="B11" sqref="B11:B14"/>
    </sheetView>
  </sheetViews>
  <sheetFormatPr defaultRowHeight="18"/>
  <cols>
    <col min="3" max="3" width="42.83203125" bestFit="1" customWidth="1"/>
    <col min="4" max="4" width="42.83203125" customWidth="1"/>
    <col min="5" max="6" width="1.25" customWidth="1"/>
    <col min="7" max="7" width="2.75" customWidth="1"/>
    <col min="8" max="8" width="1.25" customWidth="1"/>
    <col min="9" max="9" width="11.75" customWidth="1"/>
    <col min="10" max="12" width="1.25" customWidth="1"/>
    <col min="13" max="13" width="15.58203125" customWidth="1"/>
    <col min="14" max="14" width="1.25" customWidth="1"/>
  </cols>
  <sheetData>
    <row r="1" spans="1:14" ht="32.5">
      <c r="A1" s="185" t="s">
        <v>234</v>
      </c>
      <c r="B1" s="185"/>
      <c r="C1" s="185"/>
      <c r="D1" s="185"/>
      <c r="E1" s="185"/>
      <c r="F1" s="185"/>
      <c r="G1" s="185"/>
      <c r="H1" s="185"/>
      <c r="I1" s="185"/>
      <c r="J1" s="185"/>
      <c r="K1" s="185"/>
      <c r="L1" s="185"/>
      <c r="M1" s="185"/>
      <c r="N1" s="185"/>
    </row>
    <row r="2" spans="1:14" ht="33" thickBot="1">
      <c r="A2" s="163"/>
    </row>
    <row r="3" spans="1:14" ht="32.5">
      <c r="A3" s="163"/>
      <c r="H3" s="142"/>
      <c r="I3" s="167" t="s">
        <v>236</v>
      </c>
      <c r="J3" s="143"/>
      <c r="L3" s="142"/>
      <c r="M3" s="167" t="s">
        <v>237</v>
      </c>
      <c r="N3" s="143"/>
    </row>
    <row r="4" spans="1:14" ht="18.5" thickBot="1">
      <c r="H4" s="165"/>
      <c r="J4" s="144"/>
      <c r="L4" s="165"/>
      <c r="N4" s="144"/>
    </row>
    <row r="5" spans="1:14" ht="21" customHeight="1" thickBot="1">
      <c r="A5" s="176" t="s">
        <v>235</v>
      </c>
      <c r="B5" s="177"/>
      <c r="C5" s="177"/>
      <c r="D5" s="177"/>
      <c r="E5" s="177"/>
      <c r="F5" s="178"/>
      <c r="H5" s="165"/>
      <c r="I5" s="182" t="s">
        <v>247</v>
      </c>
      <c r="J5" s="144"/>
      <c r="L5" s="165"/>
      <c r="M5" s="179" t="s">
        <v>246</v>
      </c>
      <c r="N5" s="144"/>
    </row>
    <row r="6" spans="1:14" ht="7.5" customHeight="1" thickBot="1">
      <c r="H6" s="165"/>
      <c r="I6" s="183"/>
      <c r="J6" s="144"/>
      <c r="L6" s="165"/>
      <c r="M6" s="180"/>
      <c r="N6" s="144"/>
    </row>
    <row r="7" spans="1:14" ht="36" customHeight="1" thickBot="1">
      <c r="A7" s="186" t="s">
        <v>232</v>
      </c>
      <c r="B7" s="187"/>
      <c r="C7" s="187"/>
      <c r="D7" s="187"/>
      <c r="E7" s="187"/>
      <c r="F7" s="188"/>
      <c r="H7" s="165"/>
      <c r="I7" s="184"/>
      <c r="J7" s="144"/>
      <c r="L7" s="165"/>
      <c r="M7" s="180"/>
      <c r="N7" s="144"/>
    </row>
    <row r="8" spans="1:14" ht="8.25" customHeight="1" thickBot="1">
      <c r="H8" s="165"/>
      <c r="J8" s="144"/>
      <c r="L8" s="165"/>
      <c r="M8" s="180"/>
      <c r="N8" s="144"/>
    </row>
    <row r="9" spans="1:14" ht="8.25" customHeight="1">
      <c r="A9" s="154"/>
      <c r="B9" s="155"/>
      <c r="C9" s="155"/>
      <c r="D9" s="155"/>
      <c r="E9" s="155"/>
      <c r="F9" s="156"/>
      <c r="H9" s="165"/>
      <c r="J9" s="144"/>
      <c r="L9" s="165"/>
      <c r="M9" s="180"/>
      <c r="N9" s="144"/>
    </row>
    <row r="10" spans="1:14" ht="69" customHeight="1">
      <c r="A10" s="171" t="s">
        <v>242</v>
      </c>
      <c r="B10" s="189" t="s">
        <v>243</v>
      </c>
      <c r="C10" s="190"/>
      <c r="D10" s="190"/>
      <c r="E10" s="191"/>
      <c r="F10" s="157"/>
      <c r="H10" s="165"/>
      <c r="I10" s="161" t="s">
        <v>239</v>
      </c>
      <c r="J10" s="144"/>
      <c r="L10" s="165"/>
      <c r="M10" s="181"/>
      <c r="N10" s="144"/>
    </row>
    <row r="11" spans="1:14" ht="8.25" customHeight="1">
      <c r="A11" s="171"/>
      <c r="B11" s="168" t="s">
        <v>245</v>
      </c>
      <c r="C11" s="149"/>
      <c r="D11" s="149"/>
      <c r="E11" s="150"/>
      <c r="F11" s="157"/>
      <c r="H11" s="165"/>
      <c r="I11" s="164"/>
      <c r="J11" s="144"/>
      <c r="L11" s="165"/>
      <c r="N11" s="144"/>
    </row>
    <row r="12" spans="1:14" ht="150" customHeight="1">
      <c r="A12" s="171"/>
      <c r="B12" s="169"/>
      <c r="C12" s="172" t="s">
        <v>244</v>
      </c>
      <c r="D12" s="173"/>
      <c r="E12" s="151"/>
      <c r="F12" s="157"/>
      <c r="H12" s="165"/>
      <c r="I12" s="162" t="s">
        <v>233</v>
      </c>
      <c r="J12" s="144"/>
      <c r="L12" s="165"/>
      <c r="M12" s="161" t="s">
        <v>238</v>
      </c>
      <c r="N12" s="144"/>
    </row>
    <row r="13" spans="1:14" ht="81" customHeight="1">
      <c r="A13" s="171"/>
      <c r="B13" s="169"/>
      <c r="C13" s="174" t="s">
        <v>231</v>
      </c>
      <c r="D13" s="175"/>
      <c r="E13" s="151"/>
      <c r="F13" s="157"/>
      <c r="H13" s="165"/>
      <c r="I13" s="148" t="s">
        <v>240</v>
      </c>
      <c r="J13" s="144"/>
      <c r="L13" s="165"/>
      <c r="M13" s="166" t="s">
        <v>241</v>
      </c>
      <c r="N13" s="144"/>
    </row>
    <row r="14" spans="1:14" ht="7.5" customHeight="1">
      <c r="A14" s="171"/>
      <c r="B14" s="170"/>
      <c r="C14" s="153"/>
      <c r="D14" s="153"/>
      <c r="E14" s="152"/>
      <c r="F14" s="157"/>
      <c r="H14" s="165"/>
      <c r="J14" s="144"/>
      <c r="L14" s="165"/>
      <c r="N14" s="144"/>
    </row>
    <row r="15" spans="1:14" ht="7.5" customHeight="1" thickBot="1">
      <c r="A15" s="160"/>
      <c r="B15" s="159"/>
      <c r="C15" s="159"/>
      <c r="D15" s="159"/>
      <c r="E15" s="159"/>
      <c r="F15" s="158"/>
      <c r="H15" s="145"/>
      <c r="I15" s="146"/>
      <c r="J15" s="147"/>
      <c r="L15" s="145"/>
      <c r="M15" s="146"/>
      <c r="N15" s="147"/>
    </row>
  </sheetData>
  <mergeCells count="10">
    <mergeCell ref="M5:M10"/>
    <mergeCell ref="I5:I7"/>
    <mergeCell ref="A1:N1"/>
    <mergeCell ref="A7:F7"/>
    <mergeCell ref="B10:E10"/>
    <mergeCell ref="B11:B14"/>
    <mergeCell ref="A10:A14"/>
    <mergeCell ref="C12:D12"/>
    <mergeCell ref="C13:D13"/>
    <mergeCell ref="A5:F5"/>
  </mergeCells>
  <phoneticPr fontId="2"/>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D1F9-4EE3-430C-99D5-30E371D04CD4}">
  <dimension ref="B1:V139"/>
  <sheetViews>
    <sheetView workbookViewId="0">
      <selection activeCell="O4" sqref="O4"/>
    </sheetView>
  </sheetViews>
  <sheetFormatPr defaultRowHeight="18"/>
  <cols>
    <col min="2" max="2" width="0" hidden="1" customWidth="1"/>
    <col min="3" max="3" width="14.08203125" hidden="1" customWidth="1"/>
    <col min="4" max="5" width="0" hidden="1" customWidth="1"/>
    <col min="6" max="6" width="19.58203125" hidden="1" customWidth="1"/>
    <col min="7" max="9" width="0" hidden="1" customWidth="1"/>
    <col min="11" max="11" width="14.08203125" customWidth="1"/>
    <col min="14" max="14" width="19.58203125" customWidth="1"/>
    <col min="20" max="20" width="9" hidden="1" customWidth="1"/>
    <col min="21" max="22" width="15.33203125" hidden="1" customWidth="1"/>
  </cols>
  <sheetData>
    <row r="1" spans="2:22" ht="18.5" thickBot="1">
      <c r="J1" t="s">
        <v>230</v>
      </c>
    </row>
    <row r="2" spans="2:22">
      <c r="B2" s="192" t="s">
        <v>187</v>
      </c>
      <c r="C2" s="192" t="s">
        <v>181</v>
      </c>
      <c r="D2" s="193"/>
      <c r="E2" s="194"/>
      <c r="F2" s="192" t="s">
        <v>188</v>
      </c>
      <c r="G2" s="193"/>
      <c r="H2" s="194"/>
      <c r="J2" s="192" t="s">
        <v>187</v>
      </c>
      <c r="K2" s="192" t="s">
        <v>181</v>
      </c>
      <c r="L2" s="193"/>
      <c r="M2" s="194"/>
      <c r="N2" s="192" t="s">
        <v>188</v>
      </c>
      <c r="O2" s="193"/>
      <c r="P2" s="194"/>
      <c r="T2" s="116" t="s">
        <v>228</v>
      </c>
      <c r="U2" s="116" t="s">
        <v>103</v>
      </c>
      <c r="V2" s="116" t="s">
        <v>158</v>
      </c>
    </row>
    <row r="3" spans="2:22" ht="18.5" thickBot="1">
      <c r="B3" s="195"/>
      <c r="C3" s="129" t="s">
        <v>22</v>
      </c>
      <c r="D3" s="52" t="s">
        <v>29</v>
      </c>
      <c r="E3" s="73" t="s">
        <v>227</v>
      </c>
      <c r="F3" s="129" t="s">
        <v>22</v>
      </c>
      <c r="G3" s="52" t="s">
        <v>29</v>
      </c>
      <c r="H3" s="72" t="s">
        <v>227</v>
      </c>
      <c r="J3" s="195"/>
      <c r="K3" s="129" t="s">
        <v>22</v>
      </c>
      <c r="L3" s="52" t="s">
        <v>29</v>
      </c>
      <c r="M3" s="73" t="s">
        <v>227</v>
      </c>
      <c r="N3" s="129" t="s">
        <v>22</v>
      </c>
      <c r="O3" s="52" t="s">
        <v>29</v>
      </c>
      <c r="P3" s="72" t="s">
        <v>227</v>
      </c>
      <c r="T3" s="116" t="s">
        <v>229</v>
      </c>
      <c r="U3" s="116" t="s">
        <v>107</v>
      </c>
      <c r="V3" s="116" t="s">
        <v>163</v>
      </c>
    </row>
    <row r="4" spans="2:22">
      <c r="B4" s="135" t="s">
        <v>228</v>
      </c>
      <c r="C4" s="136" t="s">
        <v>103</v>
      </c>
      <c r="D4" s="137">
        <v>7900</v>
      </c>
      <c r="E4" s="138">
        <v>3400</v>
      </c>
      <c r="F4" s="136" t="s">
        <v>158</v>
      </c>
      <c r="G4" s="137">
        <v>6600</v>
      </c>
      <c r="H4" s="139">
        <v>2800</v>
      </c>
      <c r="J4" s="135" t="s">
        <v>228</v>
      </c>
      <c r="K4" s="136" t="s">
        <v>103</v>
      </c>
      <c r="L4" s="137">
        <f>ROUNDDOWN(D4/1.17,-2)</f>
        <v>6700</v>
      </c>
      <c r="M4" s="138">
        <f t="shared" ref="M4:M67" si="0">ROUNDDOWN(E4/1.17,-2)</f>
        <v>2900</v>
      </c>
      <c r="N4" s="136" t="s">
        <v>158</v>
      </c>
      <c r="O4" s="137">
        <f t="shared" ref="O4:O67" si="1">ROUNDDOWN(G4/1.17,-2)</f>
        <v>5600</v>
      </c>
      <c r="P4" s="139">
        <f t="shared" ref="P4:P67" si="2">ROUNDDOWN(H4/1.17,-2)</f>
        <v>2300</v>
      </c>
      <c r="T4" s="116" t="s">
        <v>80</v>
      </c>
      <c r="U4" s="116" t="s">
        <v>108</v>
      </c>
      <c r="V4" s="116" t="s">
        <v>164</v>
      </c>
    </row>
    <row r="5" spans="2:22">
      <c r="B5" s="127" t="s">
        <v>228</v>
      </c>
      <c r="C5" s="125" t="s">
        <v>107</v>
      </c>
      <c r="D5" s="117">
        <v>8100</v>
      </c>
      <c r="E5" s="118">
        <v>3500</v>
      </c>
      <c r="F5" s="125" t="s">
        <v>163</v>
      </c>
      <c r="G5" s="117">
        <v>6800</v>
      </c>
      <c r="H5" s="119">
        <v>2900</v>
      </c>
      <c r="J5" s="127" t="s">
        <v>228</v>
      </c>
      <c r="K5" s="125" t="s">
        <v>107</v>
      </c>
      <c r="L5" s="117">
        <f t="shared" ref="L5:L68" si="3">ROUNDDOWN(D5/1.17,-2)</f>
        <v>6900</v>
      </c>
      <c r="M5" s="118">
        <f t="shared" si="0"/>
        <v>2900</v>
      </c>
      <c r="N5" s="125" t="s">
        <v>163</v>
      </c>
      <c r="O5" s="117">
        <f t="shared" si="1"/>
        <v>5800</v>
      </c>
      <c r="P5" s="119">
        <f t="shared" si="2"/>
        <v>2400</v>
      </c>
      <c r="T5" s="116" t="s">
        <v>81</v>
      </c>
      <c r="U5" s="116" t="s">
        <v>109</v>
      </c>
      <c r="V5" s="116" t="s">
        <v>165</v>
      </c>
    </row>
    <row r="6" spans="2:22">
      <c r="B6" s="127" t="s">
        <v>228</v>
      </c>
      <c r="C6" s="125" t="s">
        <v>108</v>
      </c>
      <c r="D6" s="117">
        <v>8900</v>
      </c>
      <c r="E6" s="118">
        <v>3900</v>
      </c>
      <c r="F6" s="125" t="s">
        <v>164</v>
      </c>
      <c r="G6" s="117">
        <v>6900</v>
      </c>
      <c r="H6" s="119">
        <v>2900</v>
      </c>
      <c r="J6" s="127" t="s">
        <v>228</v>
      </c>
      <c r="K6" s="125" t="s">
        <v>108</v>
      </c>
      <c r="L6" s="117">
        <f t="shared" si="3"/>
        <v>7600</v>
      </c>
      <c r="M6" s="118">
        <f t="shared" si="0"/>
        <v>3300</v>
      </c>
      <c r="N6" s="125" t="s">
        <v>164</v>
      </c>
      <c r="O6" s="117">
        <f t="shared" si="1"/>
        <v>5800</v>
      </c>
      <c r="P6" s="119">
        <f t="shared" si="2"/>
        <v>2400</v>
      </c>
      <c r="T6" s="116" t="s">
        <v>82</v>
      </c>
      <c r="U6" s="116" t="s">
        <v>110</v>
      </c>
      <c r="V6" s="116" t="s">
        <v>166</v>
      </c>
    </row>
    <row r="7" spans="2:22">
      <c r="B7" s="127" t="s">
        <v>228</v>
      </c>
      <c r="C7" s="125" t="s">
        <v>109</v>
      </c>
      <c r="D7" s="117">
        <v>7600</v>
      </c>
      <c r="E7" s="118">
        <v>3300</v>
      </c>
      <c r="F7" s="125" t="s">
        <v>165</v>
      </c>
      <c r="G7" s="117">
        <v>7000</v>
      </c>
      <c r="H7" s="119">
        <v>3000</v>
      </c>
      <c r="J7" s="127" t="s">
        <v>228</v>
      </c>
      <c r="K7" s="125" t="s">
        <v>109</v>
      </c>
      <c r="L7" s="117">
        <f t="shared" si="3"/>
        <v>6400</v>
      </c>
      <c r="M7" s="118">
        <f t="shared" si="0"/>
        <v>2800</v>
      </c>
      <c r="N7" s="125" t="s">
        <v>165</v>
      </c>
      <c r="O7" s="117">
        <f t="shared" si="1"/>
        <v>5900</v>
      </c>
      <c r="P7" s="119">
        <f t="shared" si="2"/>
        <v>2500</v>
      </c>
      <c r="T7" s="116" t="s">
        <v>83</v>
      </c>
      <c r="U7" s="116" t="s">
        <v>111</v>
      </c>
      <c r="V7" s="116" t="s">
        <v>167</v>
      </c>
    </row>
    <row r="8" spans="2:22">
      <c r="B8" s="127" t="s">
        <v>228</v>
      </c>
      <c r="C8" s="125" t="s">
        <v>110</v>
      </c>
      <c r="D8" s="117">
        <v>9000</v>
      </c>
      <c r="E8" s="118">
        <v>3900</v>
      </c>
      <c r="F8" s="125" t="s">
        <v>166</v>
      </c>
      <c r="G8" s="117">
        <v>7000</v>
      </c>
      <c r="H8" s="119">
        <v>3000</v>
      </c>
      <c r="J8" s="127" t="s">
        <v>228</v>
      </c>
      <c r="K8" s="125" t="s">
        <v>110</v>
      </c>
      <c r="L8" s="117">
        <f t="shared" si="3"/>
        <v>7600</v>
      </c>
      <c r="M8" s="118">
        <f t="shared" si="0"/>
        <v>3300</v>
      </c>
      <c r="N8" s="125" t="s">
        <v>166</v>
      </c>
      <c r="O8" s="117">
        <f t="shared" si="1"/>
        <v>5900</v>
      </c>
      <c r="P8" s="119">
        <f t="shared" si="2"/>
        <v>2500</v>
      </c>
      <c r="T8" s="116" t="s">
        <v>84</v>
      </c>
      <c r="U8" s="116" t="s">
        <v>112</v>
      </c>
      <c r="V8" s="116" t="s">
        <v>168</v>
      </c>
    </row>
    <row r="9" spans="2:22">
      <c r="B9" s="127" t="s">
        <v>228</v>
      </c>
      <c r="C9" s="125" t="s">
        <v>111</v>
      </c>
      <c r="D9" s="117">
        <v>8400</v>
      </c>
      <c r="E9" s="118">
        <v>3700</v>
      </c>
      <c r="F9" s="125" t="s">
        <v>167</v>
      </c>
      <c r="G9" s="117">
        <v>6800</v>
      </c>
      <c r="H9" s="119">
        <v>2900</v>
      </c>
      <c r="J9" s="127" t="s">
        <v>228</v>
      </c>
      <c r="K9" s="125" t="s">
        <v>111</v>
      </c>
      <c r="L9" s="117">
        <f t="shared" si="3"/>
        <v>7100</v>
      </c>
      <c r="M9" s="118">
        <f t="shared" si="0"/>
        <v>3100</v>
      </c>
      <c r="N9" s="125" t="s">
        <v>167</v>
      </c>
      <c r="O9" s="117">
        <f t="shared" si="1"/>
        <v>5800</v>
      </c>
      <c r="P9" s="119">
        <f t="shared" si="2"/>
        <v>2400</v>
      </c>
      <c r="T9" s="116" t="s">
        <v>122</v>
      </c>
      <c r="U9" s="116" t="s">
        <v>113</v>
      </c>
      <c r="V9" s="116" t="s">
        <v>169</v>
      </c>
    </row>
    <row r="10" spans="2:22">
      <c r="B10" s="127" t="s">
        <v>228</v>
      </c>
      <c r="C10" s="125" t="s">
        <v>112</v>
      </c>
      <c r="D10" s="117">
        <v>8000</v>
      </c>
      <c r="E10" s="118">
        <v>3500</v>
      </c>
      <c r="F10" s="125" t="s">
        <v>168</v>
      </c>
      <c r="G10" s="117">
        <v>6800</v>
      </c>
      <c r="H10" s="119">
        <v>2900</v>
      </c>
      <c r="J10" s="127" t="s">
        <v>228</v>
      </c>
      <c r="K10" s="125" t="s">
        <v>112</v>
      </c>
      <c r="L10" s="117">
        <f t="shared" si="3"/>
        <v>6800</v>
      </c>
      <c r="M10" s="118">
        <f t="shared" si="0"/>
        <v>2900</v>
      </c>
      <c r="N10" s="125" t="s">
        <v>168</v>
      </c>
      <c r="O10" s="117">
        <f t="shared" si="1"/>
        <v>5800</v>
      </c>
      <c r="P10" s="119">
        <f t="shared" si="2"/>
        <v>2400</v>
      </c>
      <c r="T10" s="116"/>
      <c r="U10" s="116" t="s">
        <v>114</v>
      </c>
      <c r="V10" s="116" t="s">
        <v>170</v>
      </c>
    </row>
    <row r="11" spans="2:22">
      <c r="B11" s="127" t="s">
        <v>228</v>
      </c>
      <c r="C11" s="125" t="s">
        <v>113</v>
      </c>
      <c r="D11" s="117">
        <v>9200</v>
      </c>
      <c r="E11" s="118">
        <v>4000</v>
      </c>
      <c r="F11" s="125" t="s">
        <v>169</v>
      </c>
      <c r="G11" s="117">
        <v>6800</v>
      </c>
      <c r="H11" s="119">
        <v>2900</v>
      </c>
      <c r="J11" s="127" t="s">
        <v>228</v>
      </c>
      <c r="K11" s="125" t="s">
        <v>113</v>
      </c>
      <c r="L11" s="117">
        <f t="shared" si="3"/>
        <v>7800</v>
      </c>
      <c r="M11" s="118">
        <f t="shared" si="0"/>
        <v>3400</v>
      </c>
      <c r="N11" s="125" t="s">
        <v>169</v>
      </c>
      <c r="O11" s="117">
        <f t="shared" si="1"/>
        <v>5800</v>
      </c>
      <c r="P11" s="119">
        <f t="shared" si="2"/>
        <v>2400</v>
      </c>
      <c r="T11" s="116"/>
      <c r="U11" s="116" t="s">
        <v>115</v>
      </c>
      <c r="V11" s="116" t="s">
        <v>171</v>
      </c>
    </row>
    <row r="12" spans="2:22">
      <c r="B12" s="127" t="s">
        <v>228</v>
      </c>
      <c r="C12" s="125" t="s">
        <v>114</v>
      </c>
      <c r="D12" s="117">
        <v>8700</v>
      </c>
      <c r="E12" s="118">
        <v>3800</v>
      </c>
      <c r="F12" s="125" t="s">
        <v>170</v>
      </c>
      <c r="G12" s="117">
        <v>6900</v>
      </c>
      <c r="H12" s="119">
        <v>2900</v>
      </c>
      <c r="J12" s="127" t="s">
        <v>228</v>
      </c>
      <c r="K12" s="125" t="s">
        <v>114</v>
      </c>
      <c r="L12" s="117">
        <f t="shared" si="3"/>
        <v>7400</v>
      </c>
      <c r="M12" s="118">
        <f t="shared" si="0"/>
        <v>3200</v>
      </c>
      <c r="N12" s="125" t="s">
        <v>170</v>
      </c>
      <c r="O12" s="117">
        <f t="shared" si="1"/>
        <v>5800</v>
      </c>
      <c r="P12" s="119">
        <f t="shared" si="2"/>
        <v>2400</v>
      </c>
      <c r="T12" s="116"/>
      <c r="U12" s="116" t="s">
        <v>116</v>
      </c>
      <c r="V12" s="116" t="s">
        <v>172</v>
      </c>
    </row>
    <row r="13" spans="2:22">
      <c r="B13" s="127" t="s">
        <v>228</v>
      </c>
      <c r="C13" s="125" t="s">
        <v>115</v>
      </c>
      <c r="D13" s="117">
        <v>9600</v>
      </c>
      <c r="E13" s="118">
        <v>4200</v>
      </c>
      <c r="F13" s="125" t="s">
        <v>171</v>
      </c>
      <c r="G13" s="117">
        <v>6400</v>
      </c>
      <c r="H13" s="119">
        <v>2800</v>
      </c>
      <c r="J13" s="127" t="s">
        <v>228</v>
      </c>
      <c r="K13" s="125" t="s">
        <v>115</v>
      </c>
      <c r="L13" s="117">
        <f t="shared" si="3"/>
        <v>8200</v>
      </c>
      <c r="M13" s="118">
        <f t="shared" si="0"/>
        <v>3500</v>
      </c>
      <c r="N13" s="125" t="s">
        <v>171</v>
      </c>
      <c r="O13" s="117">
        <f t="shared" si="1"/>
        <v>5400</v>
      </c>
      <c r="P13" s="119">
        <f t="shared" si="2"/>
        <v>2300</v>
      </c>
      <c r="T13" s="116"/>
      <c r="U13" s="116" t="s">
        <v>117</v>
      </c>
      <c r="V13" s="116" t="s">
        <v>173</v>
      </c>
    </row>
    <row r="14" spans="2:22">
      <c r="B14" s="127" t="s">
        <v>228</v>
      </c>
      <c r="C14" s="125" t="s">
        <v>116</v>
      </c>
      <c r="D14" s="117">
        <v>9200</v>
      </c>
      <c r="E14" s="118">
        <v>4000</v>
      </c>
      <c r="F14" s="125" t="s">
        <v>172</v>
      </c>
      <c r="G14" s="117">
        <v>6600</v>
      </c>
      <c r="H14" s="119">
        <v>2800</v>
      </c>
      <c r="J14" s="127" t="s">
        <v>228</v>
      </c>
      <c r="K14" s="125" t="s">
        <v>116</v>
      </c>
      <c r="L14" s="117">
        <f t="shared" si="3"/>
        <v>7800</v>
      </c>
      <c r="M14" s="118">
        <f t="shared" si="0"/>
        <v>3400</v>
      </c>
      <c r="N14" s="125" t="s">
        <v>172</v>
      </c>
      <c r="O14" s="117">
        <f t="shared" si="1"/>
        <v>5600</v>
      </c>
      <c r="P14" s="119">
        <f t="shared" si="2"/>
        <v>2300</v>
      </c>
      <c r="T14" s="116"/>
      <c r="U14" s="116" t="s">
        <v>118</v>
      </c>
      <c r="V14" s="116" t="s">
        <v>174</v>
      </c>
    </row>
    <row r="15" spans="2:22">
      <c r="B15" s="127" t="s">
        <v>228</v>
      </c>
      <c r="C15" s="125" t="s">
        <v>117</v>
      </c>
      <c r="D15" s="117">
        <v>9500</v>
      </c>
      <c r="E15" s="118">
        <v>4100</v>
      </c>
      <c r="F15" s="125" t="s">
        <v>173</v>
      </c>
      <c r="G15" s="117">
        <v>6600</v>
      </c>
      <c r="H15" s="119">
        <v>2800</v>
      </c>
      <c r="J15" s="127" t="s">
        <v>228</v>
      </c>
      <c r="K15" s="125" t="s">
        <v>117</v>
      </c>
      <c r="L15" s="117">
        <f t="shared" si="3"/>
        <v>8100</v>
      </c>
      <c r="M15" s="118">
        <f t="shared" si="0"/>
        <v>3500</v>
      </c>
      <c r="N15" s="125" t="s">
        <v>173</v>
      </c>
      <c r="O15" s="117">
        <f t="shared" si="1"/>
        <v>5600</v>
      </c>
      <c r="P15" s="119">
        <f t="shared" si="2"/>
        <v>2300</v>
      </c>
      <c r="T15" s="116"/>
      <c r="U15" s="116" t="s">
        <v>119</v>
      </c>
      <c r="V15" s="116" t="s">
        <v>175</v>
      </c>
    </row>
    <row r="16" spans="2:22">
      <c r="B16" s="127" t="s">
        <v>228</v>
      </c>
      <c r="C16" s="125" t="s">
        <v>118</v>
      </c>
      <c r="D16" s="117">
        <v>9700</v>
      </c>
      <c r="E16" s="118">
        <v>4200</v>
      </c>
      <c r="F16" s="125" t="s">
        <v>174</v>
      </c>
      <c r="G16" s="117">
        <v>6600</v>
      </c>
      <c r="H16" s="119">
        <v>2800</v>
      </c>
      <c r="J16" s="127" t="s">
        <v>228</v>
      </c>
      <c r="K16" s="125" t="s">
        <v>118</v>
      </c>
      <c r="L16" s="117">
        <f t="shared" si="3"/>
        <v>8200</v>
      </c>
      <c r="M16" s="118">
        <f t="shared" si="0"/>
        <v>3500</v>
      </c>
      <c r="N16" s="125" t="s">
        <v>174</v>
      </c>
      <c r="O16" s="117">
        <f t="shared" si="1"/>
        <v>5600</v>
      </c>
      <c r="P16" s="119">
        <f t="shared" si="2"/>
        <v>2300</v>
      </c>
      <c r="T16" s="116"/>
      <c r="U16" s="116" t="s">
        <v>120</v>
      </c>
      <c r="V16" s="116" t="s">
        <v>176</v>
      </c>
    </row>
    <row r="17" spans="2:22">
      <c r="B17" s="127" t="s">
        <v>228</v>
      </c>
      <c r="C17" s="125" t="s">
        <v>119</v>
      </c>
      <c r="D17" s="117">
        <v>9900</v>
      </c>
      <c r="E17" s="118">
        <v>4300</v>
      </c>
      <c r="F17" s="125" t="s">
        <v>175</v>
      </c>
      <c r="G17" s="117">
        <v>6700</v>
      </c>
      <c r="H17" s="119">
        <v>2800</v>
      </c>
      <c r="J17" s="127" t="s">
        <v>228</v>
      </c>
      <c r="K17" s="125" t="s">
        <v>119</v>
      </c>
      <c r="L17" s="117">
        <f t="shared" si="3"/>
        <v>8400</v>
      </c>
      <c r="M17" s="118">
        <f t="shared" si="0"/>
        <v>3600</v>
      </c>
      <c r="N17" s="125" t="s">
        <v>175</v>
      </c>
      <c r="O17" s="117">
        <f t="shared" si="1"/>
        <v>5700</v>
      </c>
      <c r="P17" s="119">
        <f t="shared" si="2"/>
        <v>2300</v>
      </c>
      <c r="T17" s="116"/>
      <c r="U17" s="116" t="s">
        <v>121</v>
      </c>
      <c r="V17" s="116" t="s">
        <v>177</v>
      </c>
    </row>
    <row r="18" spans="2:22">
      <c r="B18" s="127" t="s">
        <v>228</v>
      </c>
      <c r="C18" s="125" t="s">
        <v>120</v>
      </c>
      <c r="D18" s="117">
        <v>9300</v>
      </c>
      <c r="E18" s="118">
        <v>4000</v>
      </c>
      <c r="F18" s="125" t="s">
        <v>176</v>
      </c>
      <c r="G18" s="117">
        <v>6700</v>
      </c>
      <c r="H18" s="119">
        <v>2900</v>
      </c>
      <c r="J18" s="127" t="s">
        <v>228</v>
      </c>
      <c r="K18" s="125" t="s">
        <v>120</v>
      </c>
      <c r="L18" s="117">
        <f t="shared" si="3"/>
        <v>7900</v>
      </c>
      <c r="M18" s="118">
        <f t="shared" si="0"/>
        <v>3400</v>
      </c>
      <c r="N18" s="125" t="s">
        <v>176</v>
      </c>
      <c r="O18" s="117">
        <f t="shared" si="1"/>
        <v>5700</v>
      </c>
      <c r="P18" s="119">
        <f t="shared" si="2"/>
        <v>2400</v>
      </c>
      <c r="T18" s="116"/>
      <c r="U18" s="116" t="s">
        <v>78</v>
      </c>
      <c r="V18" s="116" t="s">
        <v>178</v>
      </c>
    </row>
    <row r="19" spans="2:22">
      <c r="B19" s="127" t="s">
        <v>228</v>
      </c>
      <c r="C19" s="125" t="s">
        <v>121</v>
      </c>
      <c r="D19" s="117">
        <v>9400</v>
      </c>
      <c r="E19" s="118">
        <v>4100</v>
      </c>
      <c r="F19" s="125" t="s">
        <v>177</v>
      </c>
      <c r="G19" s="117">
        <v>6700</v>
      </c>
      <c r="H19" s="119">
        <v>2900</v>
      </c>
      <c r="J19" s="127" t="s">
        <v>228</v>
      </c>
      <c r="K19" s="125" t="s">
        <v>121</v>
      </c>
      <c r="L19" s="117">
        <f t="shared" si="3"/>
        <v>8000</v>
      </c>
      <c r="M19" s="118">
        <f t="shared" si="0"/>
        <v>3500</v>
      </c>
      <c r="N19" s="125" t="s">
        <v>177</v>
      </c>
      <c r="O19" s="117">
        <f t="shared" si="1"/>
        <v>5700</v>
      </c>
      <c r="P19" s="119">
        <f t="shared" si="2"/>
        <v>2400</v>
      </c>
      <c r="T19" s="116"/>
      <c r="U19" s="116"/>
      <c r="V19" s="116" t="s">
        <v>179</v>
      </c>
    </row>
    <row r="20" spans="2:22" ht="18.5" thickBot="1">
      <c r="B20" s="128" t="s">
        <v>228</v>
      </c>
      <c r="C20" s="126"/>
      <c r="D20" s="123"/>
      <c r="E20" s="94"/>
      <c r="F20" s="126" t="s">
        <v>178</v>
      </c>
      <c r="G20" s="123">
        <v>6700</v>
      </c>
      <c r="H20" s="124">
        <v>2900</v>
      </c>
      <c r="J20" s="128" t="s">
        <v>228</v>
      </c>
      <c r="K20" s="126"/>
      <c r="L20" s="123"/>
      <c r="M20" s="94"/>
      <c r="N20" s="126" t="s">
        <v>178</v>
      </c>
      <c r="O20" s="123">
        <f t="shared" si="1"/>
        <v>5700</v>
      </c>
      <c r="P20" s="124">
        <f t="shared" si="2"/>
        <v>2400</v>
      </c>
    </row>
    <row r="21" spans="2:22">
      <c r="B21" s="130" t="s">
        <v>229</v>
      </c>
      <c r="C21" s="131" t="s">
        <v>103</v>
      </c>
      <c r="D21" s="132">
        <v>7600</v>
      </c>
      <c r="E21" s="133">
        <v>3300</v>
      </c>
      <c r="F21" s="131" t="s">
        <v>158</v>
      </c>
      <c r="G21" s="132">
        <v>6400</v>
      </c>
      <c r="H21" s="134">
        <v>2700</v>
      </c>
      <c r="J21" s="130" t="s">
        <v>229</v>
      </c>
      <c r="K21" s="131" t="s">
        <v>103</v>
      </c>
      <c r="L21" s="132">
        <f t="shared" si="3"/>
        <v>6400</v>
      </c>
      <c r="M21" s="133">
        <f t="shared" si="0"/>
        <v>2800</v>
      </c>
      <c r="N21" s="131" t="s">
        <v>158</v>
      </c>
      <c r="O21" s="132">
        <f t="shared" si="1"/>
        <v>5400</v>
      </c>
      <c r="P21" s="134">
        <f t="shared" si="2"/>
        <v>2300</v>
      </c>
    </row>
    <row r="22" spans="2:22">
      <c r="B22" s="127" t="s">
        <v>229</v>
      </c>
      <c r="C22" s="125" t="s">
        <v>107</v>
      </c>
      <c r="D22" s="117">
        <v>7900</v>
      </c>
      <c r="E22" s="118">
        <v>3400</v>
      </c>
      <c r="F22" s="125" t="s">
        <v>163</v>
      </c>
      <c r="G22" s="117">
        <v>6600</v>
      </c>
      <c r="H22" s="119">
        <v>2800</v>
      </c>
      <c r="J22" s="127" t="s">
        <v>229</v>
      </c>
      <c r="K22" s="125" t="s">
        <v>107</v>
      </c>
      <c r="L22" s="117">
        <f t="shared" si="3"/>
        <v>6700</v>
      </c>
      <c r="M22" s="118">
        <f t="shared" si="0"/>
        <v>2900</v>
      </c>
      <c r="N22" s="125" t="s">
        <v>163</v>
      </c>
      <c r="O22" s="117">
        <f t="shared" si="1"/>
        <v>5600</v>
      </c>
      <c r="P22" s="119">
        <f t="shared" si="2"/>
        <v>2300</v>
      </c>
    </row>
    <row r="23" spans="2:22">
      <c r="B23" s="127" t="s">
        <v>229</v>
      </c>
      <c r="C23" s="125" t="s">
        <v>108</v>
      </c>
      <c r="D23" s="117">
        <v>8600</v>
      </c>
      <c r="E23" s="118">
        <v>3800</v>
      </c>
      <c r="F23" s="125" t="s">
        <v>164</v>
      </c>
      <c r="G23" s="117">
        <v>6700</v>
      </c>
      <c r="H23" s="119">
        <v>2800</v>
      </c>
      <c r="J23" s="127" t="s">
        <v>229</v>
      </c>
      <c r="K23" s="125" t="s">
        <v>108</v>
      </c>
      <c r="L23" s="117">
        <f t="shared" si="3"/>
        <v>7300</v>
      </c>
      <c r="M23" s="118">
        <f t="shared" si="0"/>
        <v>3200</v>
      </c>
      <c r="N23" s="125" t="s">
        <v>164</v>
      </c>
      <c r="O23" s="117">
        <f t="shared" si="1"/>
        <v>5700</v>
      </c>
      <c r="P23" s="119">
        <f t="shared" si="2"/>
        <v>2300</v>
      </c>
    </row>
    <row r="24" spans="2:22">
      <c r="B24" s="127" t="s">
        <v>229</v>
      </c>
      <c r="C24" s="125" t="s">
        <v>109</v>
      </c>
      <c r="D24" s="117">
        <v>7400</v>
      </c>
      <c r="E24" s="118">
        <v>3200</v>
      </c>
      <c r="F24" s="125" t="s">
        <v>165</v>
      </c>
      <c r="G24" s="117">
        <v>6800</v>
      </c>
      <c r="H24" s="119">
        <v>2900</v>
      </c>
      <c r="J24" s="127" t="s">
        <v>229</v>
      </c>
      <c r="K24" s="125" t="s">
        <v>109</v>
      </c>
      <c r="L24" s="117">
        <f t="shared" si="3"/>
        <v>6300</v>
      </c>
      <c r="M24" s="118">
        <f t="shared" si="0"/>
        <v>2700</v>
      </c>
      <c r="N24" s="125" t="s">
        <v>165</v>
      </c>
      <c r="O24" s="117">
        <f t="shared" si="1"/>
        <v>5800</v>
      </c>
      <c r="P24" s="119">
        <f t="shared" si="2"/>
        <v>2400</v>
      </c>
    </row>
    <row r="25" spans="2:22">
      <c r="B25" s="127" t="s">
        <v>229</v>
      </c>
      <c r="C25" s="125" t="s">
        <v>110</v>
      </c>
      <c r="D25" s="117">
        <v>8700</v>
      </c>
      <c r="E25" s="118">
        <v>3800</v>
      </c>
      <c r="F25" s="125" t="s">
        <v>166</v>
      </c>
      <c r="G25" s="117">
        <v>6800</v>
      </c>
      <c r="H25" s="119">
        <v>2900</v>
      </c>
      <c r="J25" s="127" t="s">
        <v>229</v>
      </c>
      <c r="K25" s="125" t="s">
        <v>110</v>
      </c>
      <c r="L25" s="117">
        <f t="shared" si="3"/>
        <v>7400</v>
      </c>
      <c r="M25" s="118">
        <f t="shared" si="0"/>
        <v>3200</v>
      </c>
      <c r="N25" s="125" t="s">
        <v>166</v>
      </c>
      <c r="O25" s="117">
        <f t="shared" si="1"/>
        <v>5800</v>
      </c>
      <c r="P25" s="119">
        <f t="shared" si="2"/>
        <v>2400</v>
      </c>
    </row>
    <row r="26" spans="2:22">
      <c r="B26" s="127" t="s">
        <v>229</v>
      </c>
      <c r="C26" s="125" t="s">
        <v>111</v>
      </c>
      <c r="D26" s="117">
        <v>8200</v>
      </c>
      <c r="E26" s="118">
        <v>3600</v>
      </c>
      <c r="F26" s="125" t="s">
        <v>167</v>
      </c>
      <c r="G26" s="117">
        <v>6600</v>
      </c>
      <c r="H26" s="119">
        <v>2800</v>
      </c>
      <c r="J26" s="127" t="s">
        <v>229</v>
      </c>
      <c r="K26" s="125" t="s">
        <v>111</v>
      </c>
      <c r="L26" s="117">
        <f t="shared" si="3"/>
        <v>7000</v>
      </c>
      <c r="M26" s="118">
        <f t="shared" si="0"/>
        <v>3000</v>
      </c>
      <c r="N26" s="125" t="s">
        <v>167</v>
      </c>
      <c r="O26" s="117">
        <f t="shared" si="1"/>
        <v>5600</v>
      </c>
      <c r="P26" s="119">
        <f t="shared" si="2"/>
        <v>2300</v>
      </c>
    </row>
    <row r="27" spans="2:22">
      <c r="B27" s="127" t="s">
        <v>229</v>
      </c>
      <c r="C27" s="125" t="s">
        <v>112</v>
      </c>
      <c r="D27" s="117">
        <v>7800</v>
      </c>
      <c r="E27" s="118">
        <v>3400</v>
      </c>
      <c r="F27" s="125" t="s">
        <v>168</v>
      </c>
      <c r="G27" s="117">
        <v>6600</v>
      </c>
      <c r="H27" s="119">
        <v>2800</v>
      </c>
      <c r="J27" s="127" t="s">
        <v>229</v>
      </c>
      <c r="K27" s="125" t="s">
        <v>112</v>
      </c>
      <c r="L27" s="117">
        <f t="shared" si="3"/>
        <v>6600</v>
      </c>
      <c r="M27" s="118">
        <f t="shared" si="0"/>
        <v>2900</v>
      </c>
      <c r="N27" s="125" t="s">
        <v>168</v>
      </c>
      <c r="O27" s="117">
        <f t="shared" si="1"/>
        <v>5600</v>
      </c>
      <c r="P27" s="119">
        <f t="shared" si="2"/>
        <v>2300</v>
      </c>
    </row>
    <row r="28" spans="2:22">
      <c r="B28" s="127" t="s">
        <v>229</v>
      </c>
      <c r="C28" s="125" t="s">
        <v>113</v>
      </c>
      <c r="D28" s="117">
        <v>8900</v>
      </c>
      <c r="E28" s="118">
        <v>3900</v>
      </c>
      <c r="F28" s="125" t="s">
        <v>169</v>
      </c>
      <c r="G28" s="117">
        <v>6600</v>
      </c>
      <c r="H28" s="119">
        <v>2800</v>
      </c>
      <c r="J28" s="127" t="s">
        <v>229</v>
      </c>
      <c r="K28" s="125" t="s">
        <v>113</v>
      </c>
      <c r="L28" s="117">
        <f t="shared" si="3"/>
        <v>7600</v>
      </c>
      <c r="M28" s="118">
        <f t="shared" si="0"/>
        <v>3300</v>
      </c>
      <c r="N28" s="125" t="s">
        <v>169</v>
      </c>
      <c r="O28" s="117">
        <f t="shared" si="1"/>
        <v>5600</v>
      </c>
      <c r="P28" s="119">
        <f t="shared" si="2"/>
        <v>2300</v>
      </c>
    </row>
    <row r="29" spans="2:22">
      <c r="B29" s="127" t="s">
        <v>229</v>
      </c>
      <c r="C29" s="125" t="s">
        <v>114</v>
      </c>
      <c r="D29" s="117">
        <v>8500</v>
      </c>
      <c r="E29" s="118">
        <v>3700</v>
      </c>
      <c r="F29" s="125" t="s">
        <v>170</v>
      </c>
      <c r="G29" s="117">
        <v>6700</v>
      </c>
      <c r="H29" s="119">
        <v>2900</v>
      </c>
      <c r="J29" s="127" t="s">
        <v>229</v>
      </c>
      <c r="K29" s="125" t="s">
        <v>114</v>
      </c>
      <c r="L29" s="117">
        <f t="shared" si="3"/>
        <v>7200</v>
      </c>
      <c r="M29" s="118">
        <f t="shared" si="0"/>
        <v>3100</v>
      </c>
      <c r="N29" s="125" t="s">
        <v>170</v>
      </c>
      <c r="O29" s="117">
        <f t="shared" si="1"/>
        <v>5700</v>
      </c>
      <c r="P29" s="119">
        <f t="shared" si="2"/>
        <v>2400</v>
      </c>
    </row>
    <row r="30" spans="2:22">
      <c r="B30" s="127" t="s">
        <v>229</v>
      </c>
      <c r="C30" s="125" t="s">
        <v>115</v>
      </c>
      <c r="D30" s="117">
        <v>9300</v>
      </c>
      <c r="E30" s="118">
        <v>4100</v>
      </c>
      <c r="F30" s="125" t="s">
        <v>171</v>
      </c>
      <c r="G30" s="117">
        <v>6300</v>
      </c>
      <c r="H30" s="119">
        <v>2700</v>
      </c>
      <c r="J30" s="127" t="s">
        <v>229</v>
      </c>
      <c r="K30" s="125" t="s">
        <v>115</v>
      </c>
      <c r="L30" s="117">
        <f t="shared" si="3"/>
        <v>7900</v>
      </c>
      <c r="M30" s="118">
        <f t="shared" si="0"/>
        <v>3500</v>
      </c>
      <c r="N30" s="125" t="s">
        <v>171</v>
      </c>
      <c r="O30" s="117">
        <f t="shared" si="1"/>
        <v>5300</v>
      </c>
      <c r="P30" s="119">
        <f t="shared" si="2"/>
        <v>2300</v>
      </c>
    </row>
    <row r="31" spans="2:22">
      <c r="B31" s="127" t="s">
        <v>229</v>
      </c>
      <c r="C31" s="125" t="s">
        <v>116</v>
      </c>
      <c r="D31" s="117">
        <v>8900</v>
      </c>
      <c r="E31" s="118">
        <v>3900</v>
      </c>
      <c r="F31" s="125" t="s">
        <v>172</v>
      </c>
      <c r="G31" s="117">
        <v>6400</v>
      </c>
      <c r="H31" s="119">
        <v>2700</v>
      </c>
      <c r="J31" s="127" t="s">
        <v>229</v>
      </c>
      <c r="K31" s="125" t="s">
        <v>116</v>
      </c>
      <c r="L31" s="117">
        <f t="shared" si="3"/>
        <v>7600</v>
      </c>
      <c r="M31" s="118">
        <f t="shared" si="0"/>
        <v>3300</v>
      </c>
      <c r="N31" s="125" t="s">
        <v>172</v>
      </c>
      <c r="O31" s="117">
        <f t="shared" si="1"/>
        <v>5400</v>
      </c>
      <c r="P31" s="119">
        <f t="shared" si="2"/>
        <v>2300</v>
      </c>
    </row>
    <row r="32" spans="2:22">
      <c r="B32" s="127" t="s">
        <v>229</v>
      </c>
      <c r="C32" s="125" t="s">
        <v>117</v>
      </c>
      <c r="D32" s="117">
        <v>9200</v>
      </c>
      <c r="E32" s="118">
        <v>4000</v>
      </c>
      <c r="F32" s="125" t="s">
        <v>173</v>
      </c>
      <c r="G32" s="117">
        <v>6400</v>
      </c>
      <c r="H32" s="119">
        <v>2700</v>
      </c>
      <c r="J32" s="127" t="s">
        <v>229</v>
      </c>
      <c r="K32" s="125" t="s">
        <v>117</v>
      </c>
      <c r="L32" s="117">
        <f t="shared" si="3"/>
        <v>7800</v>
      </c>
      <c r="M32" s="118">
        <f t="shared" si="0"/>
        <v>3400</v>
      </c>
      <c r="N32" s="125" t="s">
        <v>173</v>
      </c>
      <c r="O32" s="117">
        <f t="shared" si="1"/>
        <v>5400</v>
      </c>
      <c r="P32" s="119">
        <f t="shared" si="2"/>
        <v>2300</v>
      </c>
    </row>
    <row r="33" spans="2:16">
      <c r="B33" s="127" t="s">
        <v>229</v>
      </c>
      <c r="C33" s="125" t="s">
        <v>118</v>
      </c>
      <c r="D33" s="117">
        <v>9400</v>
      </c>
      <c r="E33" s="118">
        <v>4100</v>
      </c>
      <c r="F33" s="125" t="s">
        <v>174</v>
      </c>
      <c r="G33" s="117">
        <v>6500</v>
      </c>
      <c r="H33" s="119">
        <v>2800</v>
      </c>
      <c r="J33" s="127" t="s">
        <v>229</v>
      </c>
      <c r="K33" s="125" t="s">
        <v>118</v>
      </c>
      <c r="L33" s="117">
        <f t="shared" si="3"/>
        <v>8000</v>
      </c>
      <c r="M33" s="118">
        <f t="shared" si="0"/>
        <v>3500</v>
      </c>
      <c r="N33" s="125" t="s">
        <v>174</v>
      </c>
      <c r="O33" s="117">
        <f t="shared" si="1"/>
        <v>5500</v>
      </c>
      <c r="P33" s="119">
        <f t="shared" si="2"/>
        <v>2300</v>
      </c>
    </row>
    <row r="34" spans="2:16">
      <c r="B34" s="127" t="s">
        <v>229</v>
      </c>
      <c r="C34" s="125" t="s">
        <v>119</v>
      </c>
      <c r="D34" s="117">
        <v>9600</v>
      </c>
      <c r="E34" s="118">
        <v>4200</v>
      </c>
      <c r="F34" s="125" t="s">
        <v>175</v>
      </c>
      <c r="G34" s="117">
        <v>6500</v>
      </c>
      <c r="H34" s="119">
        <v>2800</v>
      </c>
      <c r="J34" s="127" t="s">
        <v>229</v>
      </c>
      <c r="K34" s="125" t="s">
        <v>119</v>
      </c>
      <c r="L34" s="117">
        <f t="shared" si="3"/>
        <v>8200</v>
      </c>
      <c r="M34" s="118">
        <f t="shared" si="0"/>
        <v>3500</v>
      </c>
      <c r="N34" s="125" t="s">
        <v>175</v>
      </c>
      <c r="O34" s="117">
        <f t="shared" si="1"/>
        <v>5500</v>
      </c>
      <c r="P34" s="119">
        <f t="shared" si="2"/>
        <v>2300</v>
      </c>
    </row>
    <row r="35" spans="2:16">
      <c r="B35" s="127" t="s">
        <v>229</v>
      </c>
      <c r="C35" s="125" t="s">
        <v>120</v>
      </c>
      <c r="D35" s="117">
        <v>9000</v>
      </c>
      <c r="E35" s="118">
        <v>3900</v>
      </c>
      <c r="F35" s="125" t="s">
        <v>176</v>
      </c>
      <c r="G35" s="117">
        <v>6500</v>
      </c>
      <c r="H35" s="119">
        <v>2800</v>
      </c>
      <c r="J35" s="127" t="s">
        <v>229</v>
      </c>
      <c r="K35" s="125" t="s">
        <v>120</v>
      </c>
      <c r="L35" s="117">
        <f t="shared" si="3"/>
        <v>7600</v>
      </c>
      <c r="M35" s="118">
        <f t="shared" si="0"/>
        <v>3300</v>
      </c>
      <c r="N35" s="125" t="s">
        <v>176</v>
      </c>
      <c r="O35" s="117">
        <f t="shared" si="1"/>
        <v>5500</v>
      </c>
      <c r="P35" s="119">
        <f t="shared" si="2"/>
        <v>2300</v>
      </c>
    </row>
    <row r="36" spans="2:16">
      <c r="B36" s="127" t="s">
        <v>229</v>
      </c>
      <c r="C36" s="125" t="s">
        <v>121</v>
      </c>
      <c r="D36" s="117">
        <v>9200</v>
      </c>
      <c r="E36" s="118">
        <v>4000</v>
      </c>
      <c r="F36" s="125" t="s">
        <v>177</v>
      </c>
      <c r="G36" s="117">
        <v>6500</v>
      </c>
      <c r="H36" s="119">
        <v>2800</v>
      </c>
      <c r="J36" s="127" t="s">
        <v>229</v>
      </c>
      <c r="K36" s="125" t="s">
        <v>121</v>
      </c>
      <c r="L36" s="117">
        <f t="shared" si="3"/>
        <v>7800</v>
      </c>
      <c r="M36" s="118">
        <f t="shared" si="0"/>
        <v>3400</v>
      </c>
      <c r="N36" s="125" t="s">
        <v>177</v>
      </c>
      <c r="O36" s="117">
        <f t="shared" si="1"/>
        <v>5500</v>
      </c>
      <c r="P36" s="119">
        <f t="shared" si="2"/>
        <v>2300</v>
      </c>
    </row>
    <row r="37" spans="2:16" ht="18.5" thickBot="1">
      <c r="B37" s="140" t="s">
        <v>229</v>
      </c>
      <c r="C37" s="129"/>
      <c r="D37" s="52"/>
      <c r="E37" s="73"/>
      <c r="F37" s="141" t="s">
        <v>178</v>
      </c>
      <c r="G37" s="52">
        <v>6500</v>
      </c>
      <c r="H37" s="72">
        <v>2800</v>
      </c>
      <c r="J37" s="140" t="s">
        <v>229</v>
      </c>
      <c r="K37" s="129"/>
      <c r="L37" s="52"/>
      <c r="M37" s="73"/>
      <c r="N37" s="141" t="s">
        <v>178</v>
      </c>
      <c r="O37" s="52">
        <f t="shared" si="1"/>
        <v>5500</v>
      </c>
      <c r="P37" s="72">
        <f t="shared" si="2"/>
        <v>2300</v>
      </c>
    </row>
    <row r="38" spans="2:16">
      <c r="B38" s="135" t="s">
        <v>80</v>
      </c>
      <c r="C38" s="136" t="s">
        <v>103</v>
      </c>
      <c r="D38" s="137">
        <v>7600</v>
      </c>
      <c r="E38" s="138">
        <v>3300</v>
      </c>
      <c r="F38" s="136" t="s">
        <v>158</v>
      </c>
      <c r="G38" s="137">
        <v>6400</v>
      </c>
      <c r="H38" s="139">
        <v>2700</v>
      </c>
      <c r="J38" s="135" t="s">
        <v>80</v>
      </c>
      <c r="K38" s="136" t="s">
        <v>103</v>
      </c>
      <c r="L38" s="137">
        <f t="shared" si="3"/>
        <v>6400</v>
      </c>
      <c r="M38" s="138">
        <f t="shared" si="0"/>
        <v>2800</v>
      </c>
      <c r="N38" s="136" t="s">
        <v>158</v>
      </c>
      <c r="O38" s="137">
        <f t="shared" si="1"/>
        <v>5400</v>
      </c>
      <c r="P38" s="139">
        <f t="shared" si="2"/>
        <v>2300</v>
      </c>
    </row>
    <row r="39" spans="2:16">
      <c r="B39" s="127" t="s">
        <v>80</v>
      </c>
      <c r="C39" s="125" t="s">
        <v>107</v>
      </c>
      <c r="D39" s="117">
        <v>7800</v>
      </c>
      <c r="E39" s="118">
        <v>3400</v>
      </c>
      <c r="F39" s="125" t="s">
        <v>163</v>
      </c>
      <c r="G39" s="117">
        <v>6500</v>
      </c>
      <c r="H39" s="119">
        <v>2800</v>
      </c>
      <c r="J39" s="127" t="s">
        <v>80</v>
      </c>
      <c r="K39" s="125" t="s">
        <v>107</v>
      </c>
      <c r="L39" s="117">
        <f t="shared" si="3"/>
        <v>6600</v>
      </c>
      <c r="M39" s="118">
        <f t="shared" si="0"/>
        <v>2900</v>
      </c>
      <c r="N39" s="125" t="s">
        <v>163</v>
      </c>
      <c r="O39" s="117">
        <f t="shared" si="1"/>
        <v>5500</v>
      </c>
      <c r="P39" s="119">
        <f t="shared" si="2"/>
        <v>2300</v>
      </c>
    </row>
    <row r="40" spans="2:16">
      <c r="B40" s="127" t="s">
        <v>80</v>
      </c>
      <c r="C40" s="125" t="s">
        <v>108</v>
      </c>
      <c r="D40" s="117">
        <v>8600</v>
      </c>
      <c r="E40" s="118">
        <v>3700</v>
      </c>
      <c r="F40" s="125" t="s">
        <v>164</v>
      </c>
      <c r="G40" s="117">
        <v>6600</v>
      </c>
      <c r="H40" s="119">
        <v>2800</v>
      </c>
      <c r="J40" s="127" t="s">
        <v>80</v>
      </c>
      <c r="K40" s="125" t="s">
        <v>108</v>
      </c>
      <c r="L40" s="117">
        <f t="shared" si="3"/>
        <v>7300</v>
      </c>
      <c r="M40" s="118">
        <f t="shared" si="0"/>
        <v>3100</v>
      </c>
      <c r="N40" s="125" t="s">
        <v>164</v>
      </c>
      <c r="O40" s="117">
        <f t="shared" si="1"/>
        <v>5600</v>
      </c>
      <c r="P40" s="119">
        <f t="shared" si="2"/>
        <v>2300</v>
      </c>
    </row>
    <row r="41" spans="2:16">
      <c r="B41" s="127" t="s">
        <v>80</v>
      </c>
      <c r="C41" s="125" t="s">
        <v>109</v>
      </c>
      <c r="D41" s="117">
        <v>7300</v>
      </c>
      <c r="E41" s="118">
        <v>3200</v>
      </c>
      <c r="F41" s="125" t="s">
        <v>165</v>
      </c>
      <c r="G41" s="117">
        <v>6700</v>
      </c>
      <c r="H41" s="119">
        <v>2900</v>
      </c>
      <c r="J41" s="127" t="s">
        <v>80</v>
      </c>
      <c r="K41" s="125" t="s">
        <v>109</v>
      </c>
      <c r="L41" s="117">
        <f t="shared" si="3"/>
        <v>6200</v>
      </c>
      <c r="M41" s="118">
        <f t="shared" si="0"/>
        <v>2700</v>
      </c>
      <c r="N41" s="125" t="s">
        <v>165</v>
      </c>
      <c r="O41" s="117">
        <f t="shared" si="1"/>
        <v>5700</v>
      </c>
      <c r="P41" s="119">
        <f t="shared" si="2"/>
        <v>2400</v>
      </c>
    </row>
    <row r="42" spans="2:16">
      <c r="B42" s="127" t="s">
        <v>80</v>
      </c>
      <c r="C42" s="125" t="s">
        <v>110</v>
      </c>
      <c r="D42" s="117">
        <v>8700</v>
      </c>
      <c r="E42" s="118">
        <v>3800</v>
      </c>
      <c r="F42" s="125" t="s">
        <v>166</v>
      </c>
      <c r="G42" s="117">
        <v>6700</v>
      </c>
      <c r="H42" s="119">
        <v>2900</v>
      </c>
      <c r="J42" s="127" t="s">
        <v>80</v>
      </c>
      <c r="K42" s="125" t="s">
        <v>110</v>
      </c>
      <c r="L42" s="117">
        <f t="shared" si="3"/>
        <v>7400</v>
      </c>
      <c r="M42" s="118">
        <f t="shared" si="0"/>
        <v>3200</v>
      </c>
      <c r="N42" s="125" t="s">
        <v>166</v>
      </c>
      <c r="O42" s="117">
        <f t="shared" si="1"/>
        <v>5700</v>
      </c>
      <c r="P42" s="119">
        <f t="shared" si="2"/>
        <v>2400</v>
      </c>
    </row>
    <row r="43" spans="2:16">
      <c r="B43" s="127" t="s">
        <v>80</v>
      </c>
      <c r="C43" s="125" t="s">
        <v>111</v>
      </c>
      <c r="D43" s="117">
        <v>8100</v>
      </c>
      <c r="E43" s="118">
        <v>3500</v>
      </c>
      <c r="F43" s="125" t="s">
        <v>167</v>
      </c>
      <c r="G43" s="117">
        <v>6600</v>
      </c>
      <c r="H43" s="119">
        <v>2800</v>
      </c>
      <c r="J43" s="127" t="s">
        <v>80</v>
      </c>
      <c r="K43" s="125" t="s">
        <v>111</v>
      </c>
      <c r="L43" s="117">
        <f t="shared" si="3"/>
        <v>6900</v>
      </c>
      <c r="M43" s="118">
        <f t="shared" si="0"/>
        <v>2900</v>
      </c>
      <c r="N43" s="125" t="s">
        <v>167</v>
      </c>
      <c r="O43" s="117">
        <f t="shared" si="1"/>
        <v>5600</v>
      </c>
      <c r="P43" s="119">
        <f t="shared" si="2"/>
        <v>2300</v>
      </c>
    </row>
    <row r="44" spans="2:16">
      <c r="B44" s="127" t="s">
        <v>80</v>
      </c>
      <c r="C44" s="125" t="s">
        <v>112</v>
      </c>
      <c r="D44" s="117">
        <v>7700</v>
      </c>
      <c r="E44" s="118">
        <v>3400</v>
      </c>
      <c r="F44" s="125" t="s">
        <v>168</v>
      </c>
      <c r="G44" s="117">
        <v>6600</v>
      </c>
      <c r="H44" s="119">
        <v>2800</v>
      </c>
      <c r="J44" s="127" t="s">
        <v>80</v>
      </c>
      <c r="K44" s="125" t="s">
        <v>112</v>
      </c>
      <c r="L44" s="117">
        <f t="shared" si="3"/>
        <v>6500</v>
      </c>
      <c r="M44" s="118">
        <f t="shared" si="0"/>
        <v>2900</v>
      </c>
      <c r="N44" s="125" t="s">
        <v>168</v>
      </c>
      <c r="O44" s="117">
        <f t="shared" si="1"/>
        <v>5600</v>
      </c>
      <c r="P44" s="119">
        <f t="shared" si="2"/>
        <v>2300</v>
      </c>
    </row>
    <row r="45" spans="2:16">
      <c r="B45" s="127" t="s">
        <v>80</v>
      </c>
      <c r="C45" s="125" t="s">
        <v>113</v>
      </c>
      <c r="D45" s="117">
        <v>8800</v>
      </c>
      <c r="E45" s="118">
        <v>3900</v>
      </c>
      <c r="F45" s="125" t="s">
        <v>169</v>
      </c>
      <c r="G45" s="117">
        <v>6600</v>
      </c>
      <c r="H45" s="119">
        <v>2800</v>
      </c>
      <c r="J45" s="127" t="s">
        <v>80</v>
      </c>
      <c r="K45" s="125" t="s">
        <v>113</v>
      </c>
      <c r="L45" s="117">
        <f t="shared" si="3"/>
        <v>7500</v>
      </c>
      <c r="M45" s="118">
        <f t="shared" si="0"/>
        <v>3300</v>
      </c>
      <c r="N45" s="125" t="s">
        <v>169</v>
      </c>
      <c r="O45" s="117">
        <f t="shared" si="1"/>
        <v>5600</v>
      </c>
      <c r="P45" s="119">
        <f t="shared" si="2"/>
        <v>2300</v>
      </c>
    </row>
    <row r="46" spans="2:16">
      <c r="B46" s="127" t="s">
        <v>80</v>
      </c>
      <c r="C46" s="125" t="s">
        <v>114</v>
      </c>
      <c r="D46" s="117">
        <v>8400</v>
      </c>
      <c r="E46" s="118">
        <v>3700</v>
      </c>
      <c r="F46" s="125" t="s">
        <v>170</v>
      </c>
      <c r="G46" s="117">
        <v>6600</v>
      </c>
      <c r="H46" s="119">
        <v>2800</v>
      </c>
      <c r="J46" s="127" t="s">
        <v>80</v>
      </c>
      <c r="K46" s="125" t="s">
        <v>114</v>
      </c>
      <c r="L46" s="117">
        <f t="shared" si="3"/>
        <v>7100</v>
      </c>
      <c r="M46" s="118">
        <f t="shared" si="0"/>
        <v>3100</v>
      </c>
      <c r="N46" s="125" t="s">
        <v>170</v>
      </c>
      <c r="O46" s="117">
        <f t="shared" si="1"/>
        <v>5600</v>
      </c>
      <c r="P46" s="119">
        <f t="shared" si="2"/>
        <v>2300</v>
      </c>
    </row>
    <row r="47" spans="2:16">
      <c r="B47" s="127" t="s">
        <v>80</v>
      </c>
      <c r="C47" s="125" t="s">
        <v>115</v>
      </c>
      <c r="D47" s="117">
        <v>9300</v>
      </c>
      <c r="E47" s="118">
        <v>4000</v>
      </c>
      <c r="F47" s="125" t="s">
        <v>171</v>
      </c>
      <c r="G47" s="117">
        <v>6200</v>
      </c>
      <c r="H47" s="119">
        <v>2700</v>
      </c>
      <c r="J47" s="127" t="s">
        <v>80</v>
      </c>
      <c r="K47" s="125" t="s">
        <v>115</v>
      </c>
      <c r="L47" s="117">
        <f t="shared" si="3"/>
        <v>7900</v>
      </c>
      <c r="M47" s="118">
        <f t="shared" si="0"/>
        <v>3400</v>
      </c>
      <c r="N47" s="125" t="s">
        <v>171</v>
      </c>
      <c r="O47" s="117">
        <f t="shared" si="1"/>
        <v>5200</v>
      </c>
      <c r="P47" s="119">
        <f t="shared" si="2"/>
        <v>2300</v>
      </c>
    </row>
    <row r="48" spans="2:16">
      <c r="B48" s="127" t="s">
        <v>80</v>
      </c>
      <c r="C48" s="125" t="s">
        <v>116</v>
      </c>
      <c r="D48" s="117">
        <v>8800</v>
      </c>
      <c r="E48" s="118">
        <v>3900</v>
      </c>
      <c r="F48" s="125" t="s">
        <v>172</v>
      </c>
      <c r="G48" s="117">
        <v>6400</v>
      </c>
      <c r="H48" s="119">
        <v>2700</v>
      </c>
      <c r="J48" s="127" t="s">
        <v>80</v>
      </c>
      <c r="K48" s="125" t="s">
        <v>116</v>
      </c>
      <c r="L48" s="117">
        <f t="shared" si="3"/>
        <v>7500</v>
      </c>
      <c r="M48" s="118">
        <f t="shared" si="0"/>
        <v>3300</v>
      </c>
      <c r="N48" s="125" t="s">
        <v>172</v>
      </c>
      <c r="O48" s="117">
        <f t="shared" si="1"/>
        <v>5400</v>
      </c>
      <c r="P48" s="119">
        <f t="shared" si="2"/>
        <v>2300</v>
      </c>
    </row>
    <row r="49" spans="2:16">
      <c r="B49" s="127" t="s">
        <v>80</v>
      </c>
      <c r="C49" s="125" t="s">
        <v>117</v>
      </c>
      <c r="D49" s="117">
        <v>9100</v>
      </c>
      <c r="E49" s="118">
        <v>4000</v>
      </c>
      <c r="F49" s="125" t="s">
        <v>173</v>
      </c>
      <c r="G49" s="117">
        <v>6400</v>
      </c>
      <c r="H49" s="119">
        <v>2700</v>
      </c>
      <c r="J49" s="127" t="s">
        <v>80</v>
      </c>
      <c r="K49" s="125" t="s">
        <v>117</v>
      </c>
      <c r="L49" s="117">
        <f t="shared" si="3"/>
        <v>7700</v>
      </c>
      <c r="M49" s="118">
        <f t="shared" si="0"/>
        <v>3400</v>
      </c>
      <c r="N49" s="125" t="s">
        <v>173</v>
      </c>
      <c r="O49" s="117">
        <f t="shared" si="1"/>
        <v>5400</v>
      </c>
      <c r="P49" s="119">
        <f t="shared" si="2"/>
        <v>2300</v>
      </c>
    </row>
    <row r="50" spans="2:16">
      <c r="B50" s="127" t="s">
        <v>80</v>
      </c>
      <c r="C50" s="125" t="s">
        <v>118</v>
      </c>
      <c r="D50" s="117">
        <v>9300</v>
      </c>
      <c r="E50" s="118">
        <v>4100</v>
      </c>
      <c r="F50" s="125" t="s">
        <v>174</v>
      </c>
      <c r="G50" s="117">
        <v>6400</v>
      </c>
      <c r="H50" s="119">
        <v>2700</v>
      </c>
      <c r="J50" s="127" t="s">
        <v>80</v>
      </c>
      <c r="K50" s="125" t="s">
        <v>118</v>
      </c>
      <c r="L50" s="117">
        <f t="shared" si="3"/>
        <v>7900</v>
      </c>
      <c r="M50" s="118">
        <f t="shared" si="0"/>
        <v>3500</v>
      </c>
      <c r="N50" s="125" t="s">
        <v>174</v>
      </c>
      <c r="O50" s="117">
        <f t="shared" si="1"/>
        <v>5400</v>
      </c>
      <c r="P50" s="119">
        <f t="shared" si="2"/>
        <v>2300</v>
      </c>
    </row>
    <row r="51" spans="2:16">
      <c r="B51" s="127" t="s">
        <v>80</v>
      </c>
      <c r="C51" s="125" t="s">
        <v>119</v>
      </c>
      <c r="D51" s="117">
        <v>9500</v>
      </c>
      <c r="E51" s="118">
        <v>4100</v>
      </c>
      <c r="F51" s="125" t="s">
        <v>175</v>
      </c>
      <c r="G51" s="117">
        <v>6400</v>
      </c>
      <c r="H51" s="119">
        <v>2700</v>
      </c>
      <c r="J51" s="127" t="s">
        <v>80</v>
      </c>
      <c r="K51" s="125" t="s">
        <v>119</v>
      </c>
      <c r="L51" s="117">
        <f t="shared" si="3"/>
        <v>8100</v>
      </c>
      <c r="M51" s="118">
        <f t="shared" si="0"/>
        <v>3500</v>
      </c>
      <c r="N51" s="125" t="s">
        <v>175</v>
      </c>
      <c r="O51" s="117">
        <f t="shared" si="1"/>
        <v>5400</v>
      </c>
      <c r="P51" s="119">
        <f t="shared" si="2"/>
        <v>2300</v>
      </c>
    </row>
    <row r="52" spans="2:16">
      <c r="B52" s="127" t="s">
        <v>80</v>
      </c>
      <c r="C52" s="125" t="s">
        <v>120</v>
      </c>
      <c r="D52" s="117">
        <v>8900</v>
      </c>
      <c r="E52" s="118">
        <v>3900</v>
      </c>
      <c r="F52" s="125" t="s">
        <v>176</v>
      </c>
      <c r="G52" s="117">
        <v>6500</v>
      </c>
      <c r="H52" s="119">
        <v>2800</v>
      </c>
      <c r="J52" s="127" t="s">
        <v>80</v>
      </c>
      <c r="K52" s="125" t="s">
        <v>120</v>
      </c>
      <c r="L52" s="117">
        <f t="shared" si="3"/>
        <v>7600</v>
      </c>
      <c r="M52" s="118">
        <f t="shared" si="0"/>
        <v>3300</v>
      </c>
      <c r="N52" s="125" t="s">
        <v>176</v>
      </c>
      <c r="O52" s="117">
        <f t="shared" si="1"/>
        <v>5500</v>
      </c>
      <c r="P52" s="119">
        <f t="shared" si="2"/>
        <v>2300</v>
      </c>
    </row>
    <row r="53" spans="2:16">
      <c r="B53" s="127" t="s">
        <v>80</v>
      </c>
      <c r="C53" s="125" t="s">
        <v>121</v>
      </c>
      <c r="D53" s="117">
        <v>9100</v>
      </c>
      <c r="E53" s="118">
        <v>4000</v>
      </c>
      <c r="F53" s="125" t="s">
        <v>177</v>
      </c>
      <c r="G53" s="117">
        <v>6500</v>
      </c>
      <c r="H53" s="119">
        <v>2800</v>
      </c>
      <c r="J53" s="127" t="s">
        <v>80</v>
      </c>
      <c r="K53" s="125" t="s">
        <v>121</v>
      </c>
      <c r="L53" s="117">
        <f t="shared" si="3"/>
        <v>7700</v>
      </c>
      <c r="M53" s="118">
        <f t="shared" si="0"/>
        <v>3400</v>
      </c>
      <c r="N53" s="125" t="s">
        <v>177</v>
      </c>
      <c r="O53" s="117">
        <f t="shared" si="1"/>
        <v>5500</v>
      </c>
      <c r="P53" s="119">
        <f t="shared" si="2"/>
        <v>2300</v>
      </c>
    </row>
    <row r="54" spans="2:16" ht="18.5" thickBot="1">
      <c r="B54" s="128" t="s">
        <v>80</v>
      </c>
      <c r="C54" s="122"/>
      <c r="D54" s="123"/>
      <c r="E54" s="94"/>
      <c r="F54" s="126" t="s">
        <v>178</v>
      </c>
      <c r="G54" s="123">
        <v>6500</v>
      </c>
      <c r="H54" s="124">
        <v>2800</v>
      </c>
      <c r="J54" s="128" t="s">
        <v>80</v>
      </c>
      <c r="K54" s="122"/>
      <c r="L54" s="123"/>
      <c r="M54" s="94"/>
      <c r="N54" s="126" t="s">
        <v>178</v>
      </c>
      <c r="O54" s="123">
        <f t="shared" si="1"/>
        <v>5500</v>
      </c>
      <c r="P54" s="124">
        <f t="shared" si="2"/>
        <v>2300</v>
      </c>
    </row>
    <row r="55" spans="2:16">
      <c r="B55" s="130" t="s">
        <v>81</v>
      </c>
      <c r="C55" s="131" t="s">
        <v>103</v>
      </c>
      <c r="D55" s="132">
        <v>7300</v>
      </c>
      <c r="E55" s="133">
        <v>3200</v>
      </c>
      <c r="F55" s="131" t="s">
        <v>158</v>
      </c>
      <c r="G55" s="132">
        <v>6300</v>
      </c>
      <c r="H55" s="134">
        <v>2700</v>
      </c>
      <c r="J55" s="130" t="s">
        <v>81</v>
      </c>
      <c r="K55" s="131" t="s">
        <v>103</v>
      </c>
      <c r="L55" s="132">
        <f t="shared" si="3"/>
        <v>6200</v>
      </c>
      <c r="M55" s="133">
        <f t="shared" si="0"/>
        <v>2700</v>
      </c>
      <c r="N55" s="131" t="s">
        <v>158</v>
      </c>
      <c r="O55" s="132">
        <f t="shared" si="1"/>
        <v>5300</v>
      </c>
      <c r="P55" s="134">
        <f t="shared" si="2"/>
        <v>2300</v>
      </c>
    </row>
    <row r="56" spans="2:16">
      <c r="B56" s="127" t="s">
        <v>81</v>
      </c>
      <c r="C56" s="125" t="s">
        <v>107</v>
      </c>
      <c r="D56" s="117">
        <v>7600</v>
      </c>
      <c r="E56" s="118">
        <v>3300</v>
      </c>
      <c r="F56" s="125" t="s">
        <v>163</v>
      </c>
      <c r="G56" s="117">
        <v>6400</v>
      </c>
      <c r="H56" s="119">
        <v>2700</v>
      </c>
      <c r="J56" s="127" t="s">
        <v>81</v>
      </c>
      <c r="K56" s="125" t="s">
        <v>107</v>
      </c>
      <c r="L56" s="117">
        <f t="shared" si="3"/>
        <v>6400</v>
      </c>
      <c r="M56" s="118">
        <f t="shared" si="0"/>
        <v>2800</v>
      </c>
      <c r="N56" s="125" t="s">
        <v>163</v>
      </c>
      <c r="O56" s="117">
        <f t="shared" si="1"/>
        <v>5400</v>
      </c>
      <c r="P56" s="119">
        <f t="shared" si="2"/>
        <v>2300</v>
      </c>
    </row>
    <row r="57" spans="2:16">
      <c r="B57" s="127" t="s">
        <v>81</v>
      </c>
      <c r="C57" s="125" t="s">
        <v>108</v>
      </c>
      <c r="D57" s="117">
        <v>8300</v>
      </c>
      <c r="E57" s="118">
        <v>3600</v>
      </c>
      <c r="F57" s="125" t="s">
        <v>164</v>
      </c>
      <c r="G57" s="117">
        <v>6500</v>
      </c>
      <c r="H57" s="119">
        <v>2800</v>
      </c>
      <c r="J57" s="127" t="s">
        <v>81</v>
      </c>
      <c r="K57" s="125" t="s">
        <v>108</v>
      </c>
      <c r="L57" s="117">
        <f t="shared" si="3"/>
        <v>7000</v>
      </c>
      <c r="M57" s="118">
        <f t="shared" si="0"/>
        <v>3000</v>
      </c>
      <c r="N57" s="125" t="s">
        <v>164</v>
      </c>
      <c r="O57" s="117">
        <f t="shared" si="1"/>
        <v>5500</v>
      </c>
      <c r="P57" s="119">
        <f t="shared" si="2"/>
        <v>2300</v>
      </c>
    </row>
    <row r="58" spans="2:16">
      <c r="B58" s="127" t="s">
        <v>81</v>
      </c>
      <c r="C58" s="125" t="s">
        <v>109</v>
      </c>
      <c r="D58" s="117">
        <v>7100</v>
      </c>
      <c r="E58" s="118">
        <v>3100</v>
      </c>
      <c r="F58" s="125" t="s">
        <v>165</v>
      </c>
      <c r="G58" s="117">
        <v>6600</v>
      </c>
      <c r="H58" s="119">
        <v>2800</v>
      </c>
      <c r="J58" s="127" t="s">
        <v>81</v>
      </c>
      <c r="K58" s="125" t="s">
        <v>109</v>
      </c>
      <c r="L58" s="117">
        <f t="shared" si="3"/>
        <v>6000</v>
      </c>
      <c r="M58" s="118">
        <f t="shared" si="0"/>
        <v>2600</v>
      </c>
      <c r="N58" s="125" t="s">
        <v>165</v>
      </c>
      <c r="O58" s="117">
        <f t="shared" si="1"/>
        <v>5600</v>
      </c>
      <c r="P58" s="119">
        <f t="shared" si="2"/>
        <v>2300</v>
      </c>
    </row>
    <row r="59" spans="2:16">
      <c r="B59" s="127" t="s">
        <v>81</v>
      </c>
      <c r="C59" s="125" t="s">
        <v>110</v>
      </c>
      <c r="D59" s="117">
        <v>8400</v>
      </c>
      <c r="E59" s="118">
        <v>3700</v>
      </c>
      <c r="F59" s="125" t="s">
        <v>166</v>
      </c>
      <c r="G59" s="117">
        <v>6600</v>
      </c>
      <c r="H59" s="119">
        <v>2800</v>
      </c>
      <c r="J59" s="127" t="s">
        <v>81</v>
      </c>
      <c r="K59" s="125" t="s">
        <v>110</v>
      </c>
      <c r="L59" s="117">
        <f t="shared" si="3"/>
        <v>7100</v>
      </c>
      <c r="M59" s="118">
        <f t="shared" si="0"/>
        <v>3100</v>
      </c>
      <c r="N59" s="125" t="s">
        <v>166</v>
      </c>
      <c r="O59" s="117">
        <f t="shared" si="1"/>
        <v>5600</v>
      </c>
      <c r="P59" s="119">
        <f t="shared" si="2"/>
        <v>2300</v>
      </c>
    </row>
    <row r="60" spans="2:16">
      <c r="B60" s="127" t="s">
        <v>81</v>
      </c>
      <c r="C60" s="125" t="s">
        <v>111</v>
      </c>
      <c r="D60" s="117">
        <v>7800</v>
      </c>
      <c r="E60" s="118">
        <v>3400</v>
      </c>
      <c r="F60" s="125" t="s">
        <v>167</v>
      </c>
      <c r="G60" s="117">
        <v>6400</v>
      </c>
      <c r="H60" s="119">
        <v>2700</v>
      </c>
      <c r="J60" s="127" t="s">
        <v>81</v>
      </c>
      <c r="K60" s="125" t="s">
        <v>111</v>
      </c>
      <c r="L60" s="117">
        <f t="shared" si="3"/>
        <v>6600</v>
      </c>
      <c r="M60" s="118">
        <f t="shared" si="0"/>
        <v>2900</v>
      </c>
      <c r="N60" s="125" t="s">
        <v>167</v>
      </c>
      <c r="O60" s="117">
        <f t="shared" si="1"/>
        <v>5400</v>
      </c>
      <c r="P60" s="119">
        <f t="shared" si="2"/>
        <v>2300</v>
      </c>
    </row>
    <row r="61" spans="2:16">
      <c r="B61" s="127" t="s">
        <v>81</v>
      </c>
      <c r="C61" s="125" t="s">
        <v>112</v>
      </c>
      <c r="D61" s="117">
        <v>7500</v>
      </c>
      <c r="E61" s="118">
        <v>3200</v>
      </c>
      <c r="F61" s="125" t="s">
        <v>168</v>
      </c>
      <c r="G61" s="117">
        <v>6500</v>
      </c>
      <c r="H61" s="119">
        <v>2800</v>
      </c>
      <c r="J61" s="127" t="s">
        <v>81</v>
      </c>
      <c r="K61" s="125" t="s">
        <v>112</v>
      </c>
      <c r="L61" s="117">
        <f t="shared" si="3"/>
        <v>6400</v>
      </c>
      <c r="M61" s="118">
        <f t="shared" si="0"/>
        <v>2700</v>
      </c>
      <c r="N61" s="125" t="s">
        <v>168</v>
      </c>
      <c r="O61" s="117">
        <f t="shared" si="1"/>
        <v>5500</v>
      </c>
      <c r="P61" s="119">
        <f t="shared" si="2"/>
        <v>2300</v>
      </c>
    </row>
    <row r="62" spans="2:16">
      <c r="B62" s="127" t="s">
        <v>81</v>
      </c>
      <c r="C62" s="125" t="s">
        <v>113</v>
      </c>
      <c r="D62" s="117">
        <v>8600</v>
      </c>
      <c r="E62" s="118">
        <v>3700</v>
      </c>
      <c r="F62" s="125" t="s">
        <v>169</v>
      </c>
      <c r="G62" s="117">
        <v>6400</v>
      </c>
      <c r="H62" s="119">
        <v>2800</v>
      </c>
      <c r="J62" s="127" t="s">
        <v>81</v>
      </c>
      <c r="K62" s="125" t="s">
        <v>113</v>
      </c>
      <c r="L62" s="117">
        <f t="shared" si="3"/>
        <v>7300</v>
      </c>
      <c r="M62" s="118">
        <f t="shared" si="0"/>
        <v>3100</v>
      </c>
      <c r="N62" s="125" t="s">
        <v>169</v>
      </c>
      <c r="O62" s="117">
        <f t="shared" si="1"/>
        <v>5400</v>
      </c>
      <c r="P62" s="119">
        <f t="shared" si="2"/>
        <v>2300</v>
      </c>
    </row>
    <row r="63" spans="2:16">
      <c r="B63" s="127" t="s">
        <v>81</v>
      </c>
      <c r="C63" s="125" t="s">
        <v>114</v>
      </c>
      <c r="D63" s="117">
        <v>8100</v>
      </c>
      <c r="E63" s="118">
        <v>3500</v>
      </c>
      <c r="F63" s="125" t="s">
        <v>170</v>
      </c>
      <c r="G63" s="117">
        <v>6500</v>
      </c>
      <c r="H63" s="119">
        <v>2800</v>
      </c>
      <c r="J63" s="127" t="s">
        <v>81</v>
      </c>
      <c r="K63" s="125" t="s">
        <v>114</v>
      </c>
      <c r="L63" s="117">
        <f t="shared" si="3"/>
        <v>6900</v>
      </c>
      <c r="M63" s="118">
        <f t="shared" si="0"/>
        <v>2900</v>
      </c>
      <c r="N63" s="125" t="s">
        <v>170</v>
      </c>
      <c r="O63" s="117">
        <f t="shared" si="1"/>
        <v>5500</v>
      </c>
      <c r="P63" s="119">
        <f t="shared" si="2"/>
        <v>2300</v>
      </c>
    </row>
    <row r="64" spans="2:16">
      <c r="B64" s="127" t="s">
        <v>81</v>
      </c>
      <c r="C64" s="125" t="s">
        <v>115</v>
      </c>
      <c r="D64" s="117">
        <v>9000</v>
      </c>
      <c r="E64" s="118">
        <v>3900</v>
      </c>
      <c r="F64" s="125" t="s">
        <v>171</v>
      </c>
      <c r="G64" s="117">
        <v>6100</v>
      </c>
      <c r="H64" s="119">
        <v>2600</v>
      </c>
      <c r="J64" s="127" t="s">
        <v>81</v>
      </c>
      <c r="K64" s="125" t="s">
        <v>115</v>
      </c>
      <c r="L64" s="117">
        <f t="shared" si="3"/>
        <v>7600</v>
      </c>
      <c r="M64" s="118">
        <f t="shared" si="0"/>
        <v>3300</v>
      </c>
      <c r="N64" s="125" t="s">
        <v>171</v>
      </c>
      <c r="O64" s="117">
        <f t="shared" si="1"/>
        <v>5200</v>
      </c>
      <c r="P64" s="119">
        <f t="shared" si="2"/>
        <v>2200</v>
      </c>
    </row>
    <row r="65" spans="2:16">
      <c r="B65" s="127" t="s">
        <v>81</v>
      </c>
      <c r="C65" s="125" t="s">
        <v>116</v>
      </c>
      <c r="D65" s="117">
        <v>8600</v>
      </c>
      <c r="E65" s="118">
        <v>3700</v>
      </c>
      <c r="F65" s="125" t="s">
        <v>172</v>
      </c>
      <c r="G65" s="117">
        <v>6200</v>
      </c>
      <c r="H65" s="119">
        <v>2600</v>
      </c>
      <c r="J65" s="127" t="s">
        <v>81</v>
      </c>
      <c r="K65" s="125" t="s">
        <v>116</v>
      </c>
      <c r="L65" s="117">
        <f t="shared" si="3"/>
        <v>7300</v>
      </c>
      <c r="M65" s="118">
        <f t="shared" si="0"/>
        <v>3100</v>
      </c>
      <c r="N65" s="125" t="s">
        <v>172</v>
      </c>
      <c r="O65" s="117">
        <f t="shared" si="1"/>
        <v>5200</v>
      </c>
      <c r="P65" s="119">
        <f t="shared" si="2"/>
        <v>2200</v>
      </c>
    </row>
    <row r="66" spans="2:16">
      <c r="B66" s="127" t="s">
        <v>81</v>
      </c>
      <c r="C66" s="125" t="s">
        <v>117</v>
      </c>
      <c r="D66" s="117">
        <v>8800</v>
      </c>
      <c r="E66" s="118">
        <v>3800</v>
      </c>
      <c r="F66" s="125" t="s">
        <v>173</v>
      </c>
      <c r="G66" s="117">
        <v>6200</v>
      </c>
      <c r="H66" s="119">
        <v>2700</v>
      </c>
      <c r="J66" s="127" t="s">
        <v>81</v>
      </c>
      <c r="K66" s="125" t="s">
        <v>117</v>
      </c>
      <c r="L66" s="117">
        <f t="shared" si="3"/>
        <v>7500</v>
      </c>
      <c r="M66" s="118">
        <f t="shared" si="0"/>
        <v>3200</v>
      </c>
      <c r="N66" s="125" t="s">
        <v>173</v>
      </c>
      <c r="O66" s="117">
        <f t="shared" si="1"/>
        <v>5200</v>
      </c>
      <c r="P66" s="119">
        <f t="shared" si="2"/>
        <v>2300</v>
      </c>
    </row>
    <row r="67" spans="2:16">
      <c r="B67" s="127" t="s">
        <v>81</v>
      </c>
      <c r="C67" s="125" t="s">
        <v>118</v>
      </c>
      <c r="D67" s="117">
        <v>9000</v>
      </c>
      <c r="E67" s="118">
        <v>3900</v>
      </c>
      <c r="F67" s="125" t="s">
        <v>174</v>
      </c>
      <c r="G67" s="117">
        <v>6300</v>
      </c>
      <c r="H67" s="119">
        <v>2700</v>
      </c>
      <c r="J67" s="127" t="s">
        <v>81</v>
      </c>
      <c r="K67" s="125" t="s">
        <v>118</v>
      </c>
      <c r="L67" s="117">
        <f t="shared" si="3"/>
        <v>7600</v>
      </c>
      <c r="M67" s="118">
        <f t="shared" si="0"/>
        <v>3300</v>
      </c>
      <c r="N67" s="125" t="s">
        <v>174</v>
      </c>
      <c r="O67" s="117">
        <f t="shared" si="1"/>
        <v>5300</v>
      </c>
      <c r="P67" s="119">
        <f t="shared" si="2"/>
        <v>2300</v>
      </c>
    </row>
    <row r="68" spans="2:16">
      <c r="B68" s="127" t="s">
        <v>81</v>
      </c>
      <c r="C68" s="125" t="s">
        <v>119</v>
      </c>
      <c r="D68" s="117">
        <v>9200</v>
      </c>
      <c r="E68" s="118">
        <v>4000</v>
      </c>
      <c r="F68" s="125" t="s">
        <v>175</v>
      </c>
      <c r="G68" s="117">
        <v>6300</v>
      </c>
      <c r="H68" s="119">
        <v>2700</v>
      </c>
      <c r="J68" s="127" t="s">
        <v>81</v>
      </c>
      <c r="K68" s="125" t="s">
        <v>119</v>
      </c>
      <c r="L68" s="117">
        <f t="shared" si="3"/>
        <v>7800</v>
      </c>
      <c r="M68" s="118">
        <f t="shared" ref="M68:M131" si="4">ROUNDDOWN(E68/1.17,-2)</f>
        <v>3400</v>
      </c>
      <c r="N68" s="125" t="s">
        <v>175</v>
      </c>
      <c r="O68" s="117">
        <f t="shared" ref="O68:O131" si="5">ROUNDDOWN(G68/1.17,-2)</f>
        <v>5300</v>
      </c>
      <c r="P68" s="119">
        <f t="shared" ref="P68:P131" si="6">ROUNDDOWN(H68/1.17,-2)</f>
        <v>2300</v>
      </c>
    </row>
    <row r="69" spans="2:16">
      <c r="B69" s="127" t="s">
        <v>81</v>
      </c>
      <c r="C69" s="125" t="s">
        <v>120</v>
      </c>
      <c r="D69" s="117">
        <v>8600</v>
      </c>
      <c r="E69" s="118">
        <v>3800</v>
      </c>
      <c r="F69" s="125" t="s">
        <v>176</v>
      </c>
      <c r="G69" s="117">
        <v>6300</v>
      </c>
      <c r="H69" s="119">
        <v>2700</v>
      </c>
      <c r="J69" s="127" t="s">
        <v>81</v>
      </c>
      <c r="K69" s="125" t="s">
        <v>120</v>
      </c>
      <c r="L69" s="117">
        <f t="shared" ref="L69:L132" si="7">ROUNDDOWN(D69/1.17,-2)</f>
        <v>7300</v>
      </c>
      <c r="M69" s="118">
        <f t="shared" si="4"/>
        <v>3200</v>
      </c>
      <c r="N69" s="125" t="s">
        <v>176</v>
      </c>
      <c r="O69" s="117">
        <f t="shared" si="5"/>
        <v>5300</v>
      </c>
      <c r="P69" s="119">
        <f t="shared" si="6"/>
        <v>2300</v>
      </c>
    </row>
    <row r="70" spans="2:16">
      <c r="B70" s="127" t="s">
        <v>81</v>
      </c>
      <c r="C70" s="125" t="s">
        <v>121</v>
      </c>
      <c r="D70" s="117">
        <v>8800</v>
      </c>
      <c r="E70" s="118">
        <v>3800</v>
      </c>
      <c r="F70" s="125" t="s">
        <v>177</v>
      </c>
      <c r="G70" s="117">
        <v>6300</v>
      </c>
      <c r="H70" s="119">
        <v>2700</v>
      </c>
      <c r="J70" s="127" t="s">
        <v>81</v>
      </c>
      <c r="K70" s="125" t="s">
        <v>121</v>
      </c>
      <c r="L70" s="117">
        <f t="shared" si="7"/>
        <v>7500</v>
      </c>
      <c r="M70" s="118">
        <f t="shared" si="4"/>
        <v>3200</v>
      </c>
      <c r="N70" s="125" t="s">
        <v>177</v>
      </c>
      <c r="O70" s="117">
        <f t="shared" si="5"/>
        <v>5300</v>
      </c>
      <c r="P70" s="119">
        <f t="shared" si="6"/>
        <v>2300</v>
      </c>
    </row>
    <row r="71" spans="2:16" ht="18.5" thickBot="1">
      <c r="B71" s="140" t="s">
        <v>81</v>
      </c>
      <c r="C71" s="129"/>
      <c r="D71" s="52"/>
      <c r="E71" s="73"/>
      <c r="F71" s="141" t="s">
        <v>178</v>
      </c>
      <c r="G71" s="52">
        <v>6300</v>
      </c>
      <c r="H71" s="72">
        <v>2700</v>
      </c>
      <c r="J71" s="140" t="s">
        <v>81</v>
      </c>
      <c r="K71" s="129"/>
      <c r="L71" s="52"/>
      <c r="M71" s="73"/>
      <c r="N71" s="141" t="s">
        <v>178</v>
      </c>
      <c r="O71" s="52">
        <f t="shared" si="5"/>
        <v>5300</v>
      </c>
      <c r="P71" s="72">
        <f t="shared" si="6"/>
        <v>2300</v>
      </c>
    </row>
    <row r="72" spans="2:16">
      <c r="B72" s="135" t="s">
        <v>82</v>
      </c>
      <c r="C72" s="136" t="s">
        <v>103</v>
      </c>
      <c r="D72" s="137">
        <v>7300</v>
      </c>
      <c r="E72" s="138">
        <v>3200</v>
      </c>
      <c r="F72" s="136" t="s">
        <v>158</v>
      </c>
      <c r="G72" s="137">
        <v>6200</v>
      </c>
      <c r="H72" s="139">
        <v>2600</v>
      </c>
      <c r="J72" s="135" t="s">
        <v>82</v>
      </c>
      <c r="K72" s="136" t="s">
        <v>103</v>
      </c>
      <c r="L72" s="137">
        <f t="shared" si="7"/>
        <v>6200</v>
      </c>
      <c r="M72" s="138">
        <f t="shared" si="4"/>
        <v>2700</v>
      </c>
      <c r="N72" s="136" t="s">
        <v>158</v>
      </c>
      <c r="O72" s="137">
        <f t="shared" si="5"/>
        <v>5200</v>
      </c>
      <c r="P72" s="139">
        <f t="shared" si="6"/>
        <v>2200</v>
      </c>
    </row>
    <row r="73" spans="2:16">
      <c r="B73" s="127" t="s">
        <v>82</v>
      </c>
      <c r="C73" s="125" t="s">
        <v>107</v>
      </c>
      <c r="D73" s="117">
        <v>7500</v>
      </c>
      <c r="E73" s="118">
        <v>3300</v>
      </c>
      <c r="F73" s="125" t="s">
        <v>163</v>
      </c>
      <c r="G73" s="117">
        <v>6300</v>
      </c>
      <c r="H73" s="119">
        <v>2700</v>
      </c>
      <c r="J73" s="127" t="s">
        <v>82</v>
      </c>
      <c r="K73" s="125" t="s">
        <v>107</v>
      </c>
      <c r="L73" s="117">
        <f t="shared" si="7"/>
        <v>6400</v>
      </c>
      <c r="M73" s="118">
        <f t="shared" si="4"/>
        <v>2800</v>
      </c>
      <c r="N73" s="125" t="s">
        <v>163</v>
      </c>
      <c r="O73" s="117">
        <f t="shared" si="5"/>
        <v>5300</v>
      </c>
      <c r="P73" s="119">
        <f t="shared" si="6"/>
        <v>2300</v>
      </c>
    </row>
    <row r="74" spans="2:16">
      <c r="B74" s="127" t="s">
        <v>82</v>
      </c>
      <c r="C74" s="125" t="s">
        <v>108</v>
      </c>
      <c r="D74" s="117">
        <v>8300</v>
      </c>
      <c r="E74" s="118">
        <v>3600</v>
      </c>
      <c r="F74" s="125" t="s">
        <v>164</v>
      </c>
      <c r="G74" s="117">
        <v>6400</v>
      </c>
      <c r="H74" s="119">
        <v>2700</v>
      </c>
      <c r="J74" s="127" t="s">
        <v>82</v>
      </c>
      <c r="K74" s="125" t="s">
        <v>108</v>
      </c>
      <c r="L74" s="117">
        <f t="shared" si="7"/>
        <v>7000</v>
      </c>
      <c r="M74" s="118">
        <f t="shared" si="4"/>
        <v>3000</v>
      </c>
      <c r="N74" s="125" t="s">
        <v>164</v>
      </c>
      <c r="O74" s="117">
        <f t="shared" si="5"/>
        <v>5400</v>
      </c>
      <c r="P74" s="119">
        <f t="shared" si="6"/>
        <v>2300</v>
      </c>
    </row>
    <row r="75" spans="2:16">
      <c r="B75" s="127" t="s">
        <v>82</v>
      </c>
      <c r="C75" s="125" t="s">
        <v>109</v>
      </c>
      <c r="D75" s="117">
        <v>7100</v>
      </c>
      <c r="E75" s="118">
        <v>3100</v>
      </c>
      <c r="F75" s="125" t="s">
        <v>165</v>
      </c>
      <c r="G75" s="117">
        <v>6500</v>
      </c>
      <c r="H75" s="119">
        <v>2800</v>
      </c>
      <c r="J75" s="127" t="s">
        <v>82</v>
      </c>
      <c r="K75" s="125" t="s">
        <v>109</v>
      </c>
      <c r="L75" s="117">
        <f t="shared" si="7"/>
        <v>6000</v>
      </c>
      <c r="M75" s="118">
        <f t="shared" si="4"/>
        <v>2600</v>
      </c>
      <c r="N75" s="125" t="s">
        <v>165</v>
      </c>
      <c r="O75" s="117">
        <f t="shared" si="5"/>
        <v>5500</v>
      </c>
      <c r="P75" s="119">
        <f t="shared" si="6"/>
        <v>2300</v>
      </c>
    </row>
    <row r="76" spans="2:16">
      <c r="B76" s="127" t="s">
        <v>82</v>
      </c>
      <c r="C76" s="125" t="s">
        <v>110</v>
      </c>
      <c r="D76" s="117">
        <v>8400</v>
      </c>
      <c r="E76" s="118">
        <v>3700</v>
      </c>
      <c r="F76" s="125" t="s">
        <v>166</v>
      </c>
      <c r="G76" s="117">
        <v>6500</v>
      </c>
      <c r="H76" s="119">
        <v>2800</v>
      </c>
      <c r="J76" s="127" t="s">
        <v>82</v>
      </c>
      <c r="K76" s="125" t="s">
        <v>110</v>
      </c>
      <c r="L76" s="117">
        <f t="shared" si="7"/>
        <v>7100</v>
      </c>
      <c r="M76" s="118">
        <f t="shared" si="4"/>
        <v>3100</v>
      </c>
      <c r="N76" s="125" t="s">
        <v>166</v>
      </c>
      <c r="O76" s="117">
        <f t="shared" si="5"/>
        <v>5500</v>
      </c>
      <c r="P76" s="119">
        <f t="shared" si="6"/>
        <v>2300</v>
      </c>
    </row>
    <row r="77" spans="2:16">
      <c r="B77" s="127" t="s">
        <v>82</v>
      </c>
      <c r="C77" s="125" t="s">
        <v>111</v>
      </c>
      <c r="D77" s="117">
        <v>7800</v>
      </c>
      <c r="E77" s="118">
        <v>3400</v>
      </c>
      <c r="F77" s="125" t="s">
        <v>167</v>
      </c>
      <c r="G77" s="117">
        <v>6300</v>
      </c>
      <c r="H77" s="119">
        <v>2700</v>
      </c>
      <c r="J77" s="127" t="s">
        <v>82</v>
      </c>
      <c r="K77" s="125" t="s">
        <v>111</v>
      </c>
      <c r="L77" s="117">
        <f t="shared" si="7"/>
        <v>6600</v>
      </c>
      <c r="M77" s="118">
        <f t="shared" si="4"/>
        <v>2900</v>
      </c>
      <c r="N77" s="125" t="s">
        <v>167</v>
      </c>
      <c r="O77" s="117">
        <f t="shared" si="5"/>
        <v>5300</v>
      </c>
      <c r="P77" s="119">
        <f t="shared" si="6"/>
        <v>2300</v>
      </c>
    </row>
    <row r="78" spans="2:16">
      <c r="B78" s="127" t="s">
        <v>82</v>
      </c>
      <c r="C78" s="125" t="s">
        <v>112</v>
      </c>
      <c r="D78" s="117">
        <v>7400</v>
      </c>
      <c r="E78" s="118">
        <v>3200</v>
      </c>
      <c r="F78" s="125" t="s">
        <v>168</v>
      </c>
      <c r="G78" s="117">
        <v>6400</v>
      </c>
      <c r="H78" s="119">
        <v>2700</v>
      </c>
      <c r="J78" s="127" t="s">
        <v>82</v>
      </c>
      <c r="K78" s="125" t="s">
        <v>112</v>
      </c>
      <c r="L78" s="117">
        <f t="shared" si="7"/>
        <v>6300</v>
      </c>
      <c r="M78" s="118">
        <f t="shared" si="4"/>
        <v>2700</v>
      </c>
      <c r="N78" s="125" t="s">
        <v>168</v>
      </c>
      <c r="O78" s="117">
        <f t="shared" si="5"/>
        <v>5400</v>
      </c>
      <c r="P78" s="119">
        <f t="shared" si="6"/>
        <v>2300</v>
      </c>
    </row>
    <row r="79" spans="2:16">
      <c r="B79" s="127" t="s">
        <v>82</v>
      </c>
      <c r="C79" s="125" t="s">
        <v>113</v>
      </c>
      <c r="D79" s="117">
        <v>8500</v>
      </c>
      <c r="E79" s="118">
        <v>3700</v>
      </c>
      <c r="F79" s="125" t="s">
        <v>169</v>
      </c>
      <c r="G79" s="117">
        <v>6400</v>
      </c>
      <c r="H79" s="119">
        <v>2700</v>
      </c>
      <c r="J79" s="127" t="s">
        <v>82</v>
      </c>
      <c r="K79" s="125" t="s">
        <v>113</v>
      </c>
      <c r="L79" s="117">
        <f t="shared" si="7"/>
        <v>7200</v>
      </c>
      <c r="M79" s="118">
        <f t="shared" si="4"/>
        <v>3100</v>
      </c>
      <c r="N79" s="125" t="s">
        <v>169</v>
      </c>
      <c r="O79" s="117">
        <f t="shared" si="5"/>
        <v>5400</v>
      </c>
      <c r="P79" s="119">
        <f t="shared" si="6"/>
        <v>2300</v>
      </c>
    </row>
    <row r="80" spans="2:16">
      <c r="B80" s="127" t="s">
        <v>82</v>
      </c>
      <c r="C80" s="125" t="s">
        <v>114</v>
      </c>
      <c r="D80" s="117">
        <v>8100</v>
      </c>
      <c r="E80" s="118">
        <v>3500</v>
      </c>
      <c r="F80" s="125" t="s">
        <v>170</v>
      </c>
      <c r="G80" s="117">
        <v>6400</v>
      </c>
      <c r="H80" s="119">
        <v>2700</v>
      </c>
      <c r="J80" s="127" t="s">
        <v>82</v>
      </c>
      <c r="K80" s="125" t="s">
        <v>114</v>
      </c>
      <c r="L80" s="117">
        <f t="shared" si="7"/>
        <v>6900</v>
      </c>
      <c r="M80" s="118">
        <f t="shared" si="4"/>
        <v>2900</v>
      </c>
      <c r="N80" s="125" t="s">
        <v>170</v>
      </c>
      <c r="O80" s="117">
        <f t="shared" si="5"/>
        <v>5400</v>
      </c>
      <c r="P80" s="119">
        <f t="shared" si="6"/>
        <v>2300</v>
      </c>
    </row>
    <row r="81" spans="2:16">
      <c r="B81" s="127" t="s">
        <v>82</v>
      </c>
      <c r="C81" s="125" t="s">
        <v>115</v>
      </c>
      <c r="D81" s="117">
        <v>9000</v>
      </c>
      <c r="E81" s="118">
        <v>3900</v>
      </c>
      <c r="F81" s="125" t="s">
        <v>171</v>
      </c>
      <c r="G81" s="117">
        <v>6000</v>
      </c>
      <c r="H81" s="119">
        <v>2600</v>
      </c>
      <c r="J81" s="127" t="s">
        <v>82</v>
      </c>
      <c r="K81" s="125" t="s">
        <v>115</v>
      </c>
      <c r="L81" s="117">
        <f t="shared" si="7"/>
        <v>7600</v>
      </c>
      <c r="M81" s="118">
        <f t="shared" si="4"/>
        <v>3300</v>
      </c>
      <c r="N81" s="125" t="s">
        <v>171</v>
      </c>
      <c r="O81" s="117">
        <f t="shared" si="5"/>
        <v>5100</v>
      </c>
      <c r="P81" s="119">
        <f t="shared" si="6"/>
        <v>2200</v>
      </c>
    </row>
    <row r="82" spans="2:16">
      <c r="B82" s="127" t="s">
        <v>82</v>
      </c>
      <c r="C82" s="125" t="s">
        <v>116</v>
      </c>
      <c r="D82" s="117">
        <v>8500</v>
      </c>
      <c r="E82" s="118">
        <v>3700</v>
      </c>
      <c r="F82" s="125" t="s">
        <v>172</v>
      </c>
      <c r="G82" s="117">
        <v>6100</v>
      </c>
      <c r="H82" s="119">
        <v>2600</v>
      </c>
      <c r="J82" s="127" t="s">
        <v>82</v>
      </c>
      <c r="K82" s="125" t="s">
        <v>116</v>
      </c>
      <c r="L82" s="117">
        <f t="shared" si="7"/>
        <v>7200</v>
      </c>
      <c r="M82" s="118">
        <f t="shared" si="4"/>
        <v>3100</v>
      </c>
      <c r="N82" s="125" t="s">
        <v>172</v>
      </c>
      <c r="O82" s="117">
        <f t="shared" si="5"/>
        <v>5200</v>
      </c>
      <c r="P82" s="119">
        <f t="shared" si="6"/>
        <v>2200</v>
      </c>
    </row>
    <row r="83" spans="2:16">
      <c r="B83" s="127" t="s">
        <v>82</v>
      </c>
      <c r="C83" s="125" t="s">
        <v>117</v>
      </c>
      <c r="D83" s="117">
        <v>8800</v>
      </c>
      <c r="E83" s="118">
        <v>3800</v>
      </c>
      <c r="F83" s="125" t="s">
        <v>173</v>
      </c>
      <c r="G83" s="117">
        <v>6200</v>
      </c>
      <c r="H83" s="119">
        <v>2600</v>
      </c>
      <c r="J83" s="127" t="s">
        <v>82</v>
      </c>
      <c r="K83" s="125" t="s">
        <v>117</v>
      </c>
      <c r="L83" s="117">
        <f t="shared" si="7"/>
        <v>7500</v>
      </c>
      <c r="M83" s="118">
        <f t="shared" si="4"/>
        <v>3200</v>
      </c>
      <c r="N83" s="125" t="s">
        <v>173</v>
      </c>
      <c r="O83" s="117">
        <f t="shared" si="5"/>
        <v>5200</v>
      </c>
      <c r="P83" s="119">
        <f t="shared" si="6"/>
        <v>2200</v>
      </c>
    </row>
    <row r="84" spans="2:16">
      <c r="B84" s="127" t="s">
        <v>82</v>
      </c>
      <c r="C84" s="125" t="s">
        <v>118</v>
      </c>
      <c r="D84" s="117">
        <v>9000</v>
      </c>
      <c r="E84" s="118">
        <v>3900</v>
      </c>
      <c r="F84" s="125" t="s">
        <v>174</v>
      </c>
      <c r="G84" s="117">
        <v>6200</v>
      </c>
      <c r="H84" s="119">
        <v>2600</v>
      </c>
      <c r="J84" s="127" t="s">
        <v>82</v>
      </c>
      <c r="K84" s="125" t="s">
        <v>118</v>
      </c>
      <c r="L84" s="117">
        <f t="shared" si="7"/>
        <v>7600</v>
      </c>
      <c r="M84" s="118">
        <f t="shared" si="4"/>
        <v>3300</v>
      </c>
      <c r="N84" s="125" t="s">
        <v>174</v>
      </c>
      <c r="O84" s="117">
        <f t="shared" si="5"/>
        <v>5200</v>
      </c>
      <c r="P84" s="119">
        <f t="shared" si="6"/>
        <v>2200</v>
      </c>
    </row>
    <row r="85" spans="2:16">
      <c r="B85" s="127" t="s">
        <v>82</v>
      </c>
      <c r="C85" s="125" t="s">
        <v>119</v>
      </c>
      <c r="D85" s="117">
        <v>9200</v>
      </c>
      <c r="E85" s="118">
        <v>4000</v>
      </c>
      <c r="F85" s="125" t="s">
        <v>175</v>
      </c>
      <c r="G85" s="117">
        <v>6200</v>
      </c>
      <c r="H85" s="119">
        <v>2600</v>
      </c>
      <c r="J85" s="127" t="s">
        <v>82</v>
      </c>
      <c r="K85" s="125" t="s">
        <v>119</v>
      </c>
      <c r="L85" s="117">
        <f t="shared" si="7"/>
        <v>7800</v>
      </c>
      <c r="M85" s="118">
        <f t="shared" si="4"/>
        <v>3400</v>
      </c>
      <c r="N85" s="125" t="s">
        <v>175</v>
      </c>
      <c r="O85" s="117">
        <f t="shared" si="5"/>
        <v>5200</v>
      </c>
      <c r="P85" s="119">
        <f t="shared" si="6"/>
        <v>2200</v>
      </c>
    </row>
    <row r="86" spans="2:16">
      <c r="B86" s="127" t="s">
        <v>82</v>
      </c>
      <c r="C86" s="125" t="s">
        <v>120</v>
      </c>
      <c r="D86" s="117">
        <v>8600</v>
      </c>
      <c r="E86" s="118">
        <v>3800</v>
      </c>
      <c r="F86" s="125" t="s">
        <v>176</v>
      </c>
      <c r="G86" s="117">
        <v>6200</v>
      </c>
      <c r="H86" s="119">
        <v>2700</v>
      </c>
      <c r="J86" s="127" t="s">
        <v>82</v>
      </c>
      <c r="K86" s="125" t="s">
        <v>120</v>
      </c>
      <c r="L86" s="117">
        <f t="shared" si="7"/>
        <v>7300</v>
      </c>
      <c r="M86" s="118">
        <f t="shared" si="4"/>
        <v>3200</v>
      </c>
      <c r="N86" s="125" t="s">
        <v>176</v>
      </c>
      <c r="O86" s="117">
        <f t="shared" si="5"/>
        <v>5200</v>
      </c>
      <c r="P86" s="119">
        <f t="shared" si="6"/>
        <v>2300</v>
      </c>
    </row>
    <row r="87" spans="2:16">
      <c r="B87" s="127" t="s">
        <v>82</v>
      </c>
      <c r="C87" s="125" t="s">
        <v>121</v>
      </c>
      <c r="D87" s="117">
        <v>8800</v>
      </c>
      <c r="E87" s="118">
        <v>3800</v>
      </c>
      <c r="F87" s="125" t="s">
        <v>177</v>
      </c>
      <c r="G87" s="117">
        <v>6200</v>
      </c>
      <c r="H87" s="119">
        <v>2700</v>
      </c>
      <c r="J87" s="127" t="s">
        <v>82</v>
      </c>
      <c r="K87" s="125" t="s">
        <v>121</v>
      </c>
      <c r="L87" s="117">
        <f t="shared" si="7"/>
        <v>7500</v>
      </c>
      <c r="M87" s="118">
        <f t="shared" si="4"/>
        <v>3200</v>
      </c>
      <c r="N87" s="125" t="s">
        <v>177</v>
      </c>
      <c r="O87" s="117">
        <f t="shared" si="5"/>
        <v>5200</v>
      </c>
      <c r="P87" s="119">
        <f t="shared" si="6"/>
        <v>2300</v>
      </c>
    </row>
    <row r="88" spans="2:16" ht="18.5" thickBot="1">
      <c r="B88" s="128" t="s">
        <v>82</v>
      </c>
      <c r="C88" s="122"/>
      <c r="D88" s="123"/>
      <c r="E88" s="94"/>
      <c r="F88" s="126" t="s">
        <v>178</v>
      </c>
      <c r="G88" s="123">
        <v>6200</v>
      </c>
      <c r="H88" s="124">
        <v>2700</v>
      </c>
      <c r="J88" s="128" t="s">
        <v>82</v>
      </c>
      <c r="K88" s="122"/>
      <c r="L88" s="123"/>
      <c r="M88" s="94"/>
      <c r="N88" s="126" t="s">
        <v>178</v>
      </c>
      <c r="O88" s="123">
        <f t="shared" si="5"/>
        <v>5200</v>
      </c>
      <c r="P88" s="124">
        <f t="shared" si="6"/>
        <v>2300</v>
      </c>
    </row>
    <row r="89" spans="2:16">
      <c r="B89" s="130" t="s">
        <v>83</v>
      </c>
      <c r="C89" s="131" t="s">
        <v>103</v>
      </c>
      <c r="D89" s="132">
        <v>7100</v>
      </c>
      <c r="E89" s="133">
        <v>3100</v>
      </c>
      <c r="F89" s="131" t="s">
        <v>158</v>
      </c>
      <c r="G89" s="132">
        <v>6000</v>
      </c>
      <c r="H89" s="134">
        <v>2500</v>
      </c>
      <c r="J89" s="130" t="s">
        <v>83</v>
      </c>
      <c r="K89" s="131" t="s">
        <v>103</v>
      </c>
      <c r="L89" s="132">
        <f t="shared" si="7"/>
        <v>6000</v>
      </c>
      <c r="M89" s="133">
        <f t="shared" si="4"/>
        <v>2600</v>
      </c>
      <c r="N89" s="131" t="s">
        <v>158</v>
      </c>
      <c r="O89" s="132">
        <f t="shared" si="5"/>
        <v>5100</v>
      </c>
      <c r="P89" s="134">
        <f t="shared" si="6"/>
        <v>2100</v>
      </c>
    </row>
    <row r="90" spans="2:16">
      <c r="B90" s="127" t="s">
        <v>83</v>
      </c>
      <c r="C90" s="125" t="s">
        <v>107</v>
      </c>
      <c r="D90" s="117">
        <v>7300</v>
      </c>
      <c r="E90" s="118">
        <v>3200</v>
      </c>
      <c r="F90" s="125" t="s">
        <v>163</v>
      </c>
      <c r="G90" s="117">
        <v>6100</v>
      </c>
      <c r="H90" s="119">
        <v>2600</v>
      </c>
      <c r="J90" s="127" t="s">
        <v>83</v>
      </c>
      <c r="K90" s="125" t="s">
        <v>107</v>
      </c>
      <c r="L90" s="117">
        <f t="shared" si="7"/>
        <v>6200</v>
      </c>
      <c r="M90" s="118">
        <f t="shared" si="4"/>
        <v>2700</v>
      </c>
      <c r="N90" s="125" t="s">
        <v>163</v>
      </c>
      <c r="O90" s="117">
        <f t="shared" si="5"/>
        <v>5200</v>
      </c>
      <c r="P90" s="119">
        <f t="shared" si="6"/>
        <v>2200</v>
      </c>
    </row>
    <row r="91" spans="2:16">
      <c r="B91" s="127" t="s">
        <v>83</v>
      </c>
      <c r="C91" s="125" t="s">
        <v>108</v>
      </c>
      <c r="D91" s="117">
        <v>8100</v>
      </c>
      <c r="E91" s="118">
        <v>3500</v>
      </c>
      <c r="F91" s="125" t="s">
        <v>164</v>
      </c>
      <c r="G91" s="117">
        <v>6200</v>
      </c>
      <c r="H91" s="119">
        <v>2600</v>
      </c>
      <c r="J91" s="127" t="s">
        <v>83</v>
      </c>
      <c r="K91" s="125" t="s">
        <v>108</v>
      </c>
      <c r="L91" s="117">
        <f t="shared" si="7"/>
        <v>6900</v>
      </c>
      <c r="M91" s="118">
        <f t="shared" si="4"/>
        <v>2900</v>
      </c>
      <c r="N91" s="125" t="s">
        <v>164</v>
      </c>
      <c r="O91" s="117">
        <f t="shared" si="5"/>
        <v>5200</v>
      </c>
      <c r="P91" s="119">
        <f t="shared" si="6"/>
        <v>2200</v>
      </c>
    </row>
    <row r="92" spans="2:16">
      <c r="B92" s="127" t="s">
        <v>83</v>
      </c>
      <c r="C92" s="125" t="s">
        <v>109</v>
      </c>
      <c r="D92" s="117">
        <v>6900</v>
      </c>
      <c r="E92" s="118">
        <v>3000</v>
      </c>
      <c r="F92" s="125" t="s">
        <v>165</v>
      </c>
      <c r="G92" s="117">
        <v>6300</v>
      </c>
      <c r="H92" s="119">
        <v>2700</v>
      </c>
      <c r="J92" s="127" t="s">
        <v>83</v>
      </c>
      <c r="K92" s="125" t="s">
        <v>109</v>
      </c>
      <c r="L92" s="117">
        <f t="shared" si="7"/>
        <v>5800</v>
      </c>
      <c r="M92" s="118">
        <f t="shared" si="4"/>
        <v>2500</v>
      </c>
      <c r="N92" s="125" t="s">
        <v>165</v>
      </c>
      <c r="O92" s="117">
        <f t="shared" si="5"/>
        <v>5300</v>
      </c>
      <c r="P92" s="119">
        <f t="shared" si="6"/>
        <v>2300</v>
      </c>
    </row>
    <row r="93" spans="2:16">
      <c r="B93" s="127" t="s">
        <v>83</v>
      </c>
      <c r="C93" s="125" t="s">
        <v>110</v>
      </c>
      <c r="D93" s="117">
        <v>8100</v>
      </c>
      <c r="E93" s="118">
        <v>3500</v>
      </c>
      <c r="F93" s="125" t="s">
        <v>166</v>
      </c>
      <c r="G93" s="117">
        <v>6300</v>
      </c>
      <c r="H93" s="119">
        <v>2700</v>
      </c>
      <c r="J93" s="127" t="s">
        <v>83</v>
      </c>
      <c r="K93" s="125" t="s">
        <v>110</v>
      </c>
      <c r="L93" s="117">
        <f t="shared" si="7"/>
        <v>6900</v>
      </c>
      <c r="M93" s="118">
        <f t="shared" si="4"/>
        <v>2900</v>
      </c>
      <c r="N93" s="125" t="s">
        <v>166</v>
      </c>
      <c r="O93" s="117">
        <f t="shared" si="5"/>
        <v>5300</v>
      </c>
      <c r="P93" s="119">
        <f t="shared" si="6"/>
        <v>2300</v>
      </c>
    </row>
    <row r="94" spans="2:16">
      <c r="B94" s="127" t="s">
        <v>83</v>
      </c>
      <c r="C94" s="125" t="s">
        <v>111</v>
      </c>
      <c r="D94" s="117">
        <v>7600</v>
      </c>
      <c r="E94" s="118">
        <v>3300</v>
      </c>
      <c r="F94" s="125" t="s">
        <v>167</v>
      </c>
      <c r="G94" s="117">
        <v>6100</v>
      </c>
      <c r="H94" s="119">
        <v>2600</v>
      </c>
      <c r="J94" s="127" t="s">
        <v>83</v>
      </c>
      <c r="K94" s="125" t="s">
        <v>111</v>
      </c>
      <c r="L94" s="117">
        <f t="shared" si="7"/>
        <v>6400</v>
      </c>
      <c r="M94" s="118">
        <f t="shared" si="4"/>
        <v>2800</v>
      </c>
      <c r="N94" s="125" t="s">
        <v>167</v>
      </c>
      <c r="O94" s="117">
        <f t="shared" si="5"/>
        <v>5200</v>
      </c>
      <c r="P94" s="119">
        <f t="shared" si="6"/>
        <v>2200</v>
      </c>
    </row>
    <row r="95" spans="2:16">
      <c r="B95" s="127" t="s">
        <v>83</v>
      </c>
      <c r="C95" s="125" t="s">
        <v>112</v>
      </c>
      <c r="D95" s="117">
        <v>7200</v>
      </c>
      <c r="E95" s="118">
        <v>3100</v>
      </c>
      <c r="F95" s="125" t="s">
        <v>168</v>
      </c>
      <c r="G95" s="117">
        <v>6200</v>
      </c>
      <c r="H95" s="119">
        <v>2600</v>
      </c>
      <c r="J95" s="127" t="s">
        <v>83</v>
      </c>
      <c r="K95" s="125" t="s">
        <v>112</v>
      </c>
      <c r="L95" s="117">
        <f t="shared" si="7"/>
        <v>6100</v>
      </c>
      <c r="M95" s="118">
        <f t="shared" si="4"/>
        <v>2600</v>
      </c>
      <c r="N95" s="125" t="s">
        <v>168</v>
      </c>
      <c r="O95" s="117">
        <f t="shared" si="5"/>
        <v>5200</v>
      </c>
      <c r="P95" s="119">
        <f t="shared" si="6"/>
        <v>2200</v>
      </c>
    </row>
    <row r="96" spans="2:16">
      <c r="B96" s="127" t="s">
        <v>83</v>
      </c>
      <c r="C96" s="125" t="s">
        <v>113</v>
      </c>
      <c r="D96" s="117">
        <v>8300</v>
      </c>
      <c r="E96" s="118">
        <v>3600</v>
      </c>
      <c r="F96" s="125" t="s">
        <v>169</v>
      </c>
      <c r="G96" s="117">
        <v>6200</v>
      </c>
      <c r="H96" s="119">
        <v>2600</v>
      </c>
      <c r="J96" s="127" t="s">
        <v>83</v>
      </c>
      <c r="K96" s="125" t="s">
        <v>113</v>
      </c>
      <c r="L96" s="117">
        <f t="shared" si="7"/>
        <v>7000</v>
      </c>
      <c r="M96" s="118">
        <f t="shared" si="4"/>
        <v>3000</v>
      </c>
      <c r="N96" s="125" t="s">
        <v>169</v>
      </c>
      <c r="O96" s="117">
        <f t="shared" si="5"/>
        <v>5200</v>
      </c>
      <c r="P96" s="119">
        <f t="shared" si="6"/>
        <v>2200</v>
      </c>
    </row>
    <row r="97" spans="2:16">
      <c r="B97" s="127" t="s">
        <v>83</v>
      </c>
      <c r="C97" s="125" t="s">
        <v>114</v>
      </c>
      <c r="D97" s="117">
        <v>7900</v>
      </c>
      <c r="E97" s="118">
        <v>3400</v>
      </c>
      <c r="F97" s="125" t="s">
        <v>170</v>
      </c>
      <c r="G97" s="117">
        <v>6200</v>
      </c>
      <c r="H97" s="119">
        <v>2600</v>
      </c>
      <c r="J97" s="127" t="s">
        <v>83</v>
      </c>
      <c r="K97" s="125" t="s">
        <v>114</v>
      </c>
      <c r="L97" s="117">
        <f t="shared" si="7"/>
        <v>6700</v>
      </c>
      <c r="M97" s="118">
        <f t="shared" si="4"/>
        <v>2900</v>
      </c>
      <c r="N97" s="125" t="s">
        <v>170</v>
      </c>
      <c r="O97" s="117">
        <f t="shared" si="5"/>
        <v>5200</v>
      </c>
      <c r="P97" s="119">
        <f t="shared" si="6"/>
        <v>2200</v>
      </c>
    </row>
    <row r="98" spans="2:16">
      <c r="B98" s="127" t="s">
        <v>83</v>
      </c>
      <c r="C98" s="125" t="s">
        <v>115</v>
      </c>
      <c r="D98" s="117">
        <v>8700</v>
      </c>
      <c r="E98" s="118">
        <v>3800</v>
      </c>
      <c r="F98" s="125" t="s">
        <v>171</v>
      </c>
      <c r="G98" s="117">
        <v>5800</v>
      </c>
      <c r="H98" s="119">
        <v>2500</v>
      </c>
      <c r="J98" s="127" t="s">
        <v>83</v>
      </c>
      <c r="K98" s="125" t="s">
        <v>115</v>
      </c>
      <c r="L98" s="117">
        <f t="shared" si="7"/>
        <v>7400</v>
      </c>
      <c r="M98" s="118">
        <f t="shared" si="4"/>
        <v>3200</v>
      </c>
      <c r="N98" s="125" t="s">
        <v>171</v>
      </c>
      <c r="O98" s="117">
        <f t="shared" si="5"/>
        <v>4900</v>
      </c>
      <c r="P98" s="119">
        <f t="shared" si="6"/>
        <v>2100</v>
      </c>
    </row>
    <row r="99" spans="2:16">
      <c r="B99" s="127" t="s">
        <v>83</v>
      </c>
      <c r="C99" s="125" t="s">
        <v>116</v>
      </c>
      <c r="D99" s="117">
        <v>8300</v>
      </c>
      <c r="E99" s="118">
        <v>3600</v>
      </c>
      <c r="F99" s="125" t="s">
        <v>172</v>
      </c>
      <c r="G99" s="117">
        <v>5900</v>
      </c>
      <c r="H99" s="119">
        <v>2500</v>
      </c>
      <c r="J99" s="127" t="s">
        <v>83</v>
      </c>
      <c r="K99" s="125" t="s">
        <v>116</v>
      </c>
      <c r="L99" s="117">
        <f t="shared" si="7"/>
        <v>7000</v>
      </c>
      <c r="M99" s="118">
        <f t="shared" si="4"/>
        <v>3000</v>
      </c>
      <c r="N99" s="125" t="s">
        <v>172</v>
      </c>
      <c r="O99" s="117">
        <f t="shared" si="5"/>
        <v>5000</v>
      </c>
      <c r="P99" s="119">
        <f t="shared" si="6"/>
        <v>2100</v>
      </c>
    </row>
    <row r="100" spans="2:16">
      <c r="B100" s="127" t="s">
        <v>83</v>
      </c>
      <c r="C100" s="125" t="s">
        <v>117</v>
      </c>
      <c r="D100" s="117">
        <v>8600</v>
      </c>
      <c r="E100" s="118">
        <v>3700</v>
      </c>
      <c r="F100" s="125" t="s">
        <v>173</v>
      </c>
      <c r="G100" s="117">
        <v>6000</v>
      </c>
      <c r="H100" s="119">
        <v>2500</v>
      </c>
      <c r="J100" s="127" t="s">
        <v>83</v>
      </c>
      <c r="K100" s="125" t="s">
        <v>117</v>
      </c>
      <c r="L100" s="117">
        <f t="shared" si="7"/>
        <v>7300</v>
      </c>
      <c r="M100" s="118">
        <f t="shared" si="4"/>
        <v>3100</v>
      </c>
      <c r="N100" s="125" t="s">
        <v>173</v>
      </c>
      <c r="O100" s="117">
        <f t="shared" si="5"/>
        <v>5100</v>
      </c>
      <c r="P100" s="119">
        <f t="shared" si="6"/>
        <v>2100</v>
      </c>
    </row>
    <row r="101" spans="2:16">
      <c r="B101" s="127" t="s">
        <v>83</v>
      </c>
      <c r="C101" s="125" t="s">
        <v>118</v>
      </c>
      <c r="D101" s="117">
        <v>8800</v>
      </c>
      <c r="E101" s="118">
        <v>3800</v>
      </c>
      <c r="F101" s="125" t="s">
        <v>174</v>
      </c>
      <c r="G101" s="117">
        <v>6000</v>
      </c>
      <c r="H101" s="119">
        <v>2600</v>
      </c>
      <c r="J101" s="127" t="s">
        <v>83</v>
      </c>
      <c r="K101" s="125" t="s">
        <v>118</v>
      </c>
      <c r="L101" s="117">
        <f t="shared" si="7"/>
        <v>7500</v>
      </c>
      <c r="M101" s="118">
        <f t="shared" si="4"/>
        <v>3200</v>
      </c>
      <c r="N101" s="125" t="s">
        <v>174</v>
      </c>
      <c r="O101" s="117">
        <f t="shared" si="5"/>
        <v>5100</v>
      </c>
      <c r="P101" s="119">
        <f t="shared" si="6"/>
        <v>2200</v>
      </c>
    </row>
    <row r="102" spans="2:16">
      <c r="B102" s="127" t="s">
        <v>83</v>
      </c>
      <c r="C102" s="125" t="s">
        <v>119</v>
      </c>
      <c r="D102" s="117">
        <v>8900</v>
      </c>
      <c r="E102" s="118">
        <v>3900</v>
      </c>
      <c r="F102" s="125" t="s">
        <v>175</v>
      </c>
      <c r="G102" s="117">
        <v>6000</v>
      </c>
      <c r="H102" s="119">
        <v>2600</v>
      </c>
      <c r="J102" s="127" t="s">
        <v>83</v>
      </c>
      <c r="K102" s="125" t="s">
        <v>119</v>
      </c>
      <c r="L102" s="117">
        <f t="shared" si="7"/>
        <v>7600</v>
      </c>
      <c r="M102" s="118">
        <f t="shared" si="4"/>
        <v>3300</v>
      </c>
      <c r="N102" s="125" t="s">
        <v>175</v>
      </c>
      <c r="O102" s="117">
        <f t="shared" si="5"/>
        <v>5100</v>
      </c>
      <c r="P102" s="119">
        <f t="shared" si="6"/>
        <v>2200</v>
      </c>
    </row>
    <row r="103" spans="2:16">
      <c r="B103" s="127" t="s">
        <v>83</v>
      </c>
      <c r="C103" s="125" t="s">
        <v>120</v>
      </c>
      <c r="D103" s="117">
        <v>8400</v>
      </c>
      <c r="E103" s="118">
        <v>3700</v>
      </c>
      <c r="F103" s="125" t="s">
        <v>176</v>
      </c>
      <c r="G103" s="117">
        <v>6000</v>
      </c>
      <c r="H103" s="119">
        <v>2600</v>
      </c>
      <c r="J103" s="127" t="s">
        <v>83</v>
      </c>
      <c r="K103" s="125" t="s">
        <v>120</v>
      </c>
      <c r="L103" s="117">
        <f t="shared" si="7"/>
        <v>7100</v>
      </c>
      <c r="M103" s="118">
        <f t="shared" si="4"/>
        <v>3100</v>
      </c>
      <c r="N103" s="125" t="s">
        <v>176</v>
      </c>
      <c r="O103" s="117">
        <f t="shared" si="5"/>
        <v>5100</v>
      </c>
      <c r="P103" s="119">
        <f t="shared" si="6"/>
        <v>2200</v>
      </c>
    </row>
    <row r="104" spans="2:16">
      <c r="B104" s="127" t="s">
        <v>83</v>
      </c>
      <c r="C104" s="125" t="s">
        <v>121</v>
      </c>
      <c r="D104" s="117">
        <v>8500</v>
      </c>
      <c r="E104" s="118">
        <v>3700</v>
      </c>
      <c r="F104" s="125" t="s">
        <v>177</v>
      </c>
      <c r="G104" s="117">
        <v>6000</v>
      </c>
      <c r="H104" s="119">
        <v>2600</v>
      </c>
      <c r="J104" s="127" t="s">
        <v>83</v>
      </c>
      <c r="K104" s="125" t="s">
        <v>121</v>
      </c>
      <c r="L104" s="117">
        <f t="shared" si="7"/>
        <v>7200</v>
      </c>
      <c r="M104" s="118">
        <f t="shared" si="4"/>
        <v>3100</v>
      </c>
      <c r="N104" s="125" t="s">
        <v>177</v>
      </c>
      <c r="O104" s="117">
        <f t="shared" si="5"/>
        <v>5100</v>
      </c>
      <c r="P104" s="119">
        <f t="shared" si="6"/>
        <v>2200</v>
      </c>
    </row>
    <row r="105" spans="2:16" ht="18.5" thickBot="1">
      <c r="B105" s="140" t="s">
        <v>83</v>
      </c>
      <c r="C105" s="129"/>
      <c r="D105" s="52"/>
      <c r="E105" s="73"/>
      <c r="F105" s="141" t="s">
        <v>178</v>
      </c>
      <c r="G105" s="52">
        <v>6000</v>
      </c>
      <c r="H105" s="72">
        <v>2600</v>
      </c>
      <c r="J105" s="140" t="s">
        <v>83</v>
      </c>
      <c r="K105" s="129"/>
      <c r="L105" s="52"/>
      <c r="M105" s="73"/>
      <c r="N105" s="141" t="s">
        <v>178</v>
      </c>
      <c r="O105" s="52">
        <f t="shared" si="5"/>
        <v>5100</v>
      </c>
      <c r="P105" s="72">
        <f t="shared" si="6"/>
        <v>2200</v>
      </c>
    </row>
    <row r="106" spans="2:16">
      <c r="B106" s="135" t="s">
        <v>84</v>
      </c>
      <c r="C106" s="136" t="s">
        <v>103</v>
      </c>
      <c r="D106" s="137">
        <v>6900</v>
      </c>
      <c r="E106" s="138">
        <v>3000</v>
      </c>
      <c r="F106" s="136" t="s">
        <v>158</v>
      </c>
      <c r="G106" s="137">
        <v>5800</v>
      </c>
      <c r="H106" s="139">
        <v>2500</v>
      </c>
      <c r="J106" s="135" t="s">
        <v>84</v>
      </c>
      <c r="K106" s="136" t="s">
        <v>103</v>
      </c>
      <c r="L106" s="137">
        <f t="shared" si="7"/>
        <v>5800</v>
      </c>
      <c r="M106" s="138">
        <f t="shared" si="4"/>
        <v>2500</v>
      </c>
      <c r="N106" s="136" t="s">
        <v>158</v>
      </c>
      <c r="O106" s="137">
        <f t="shared" si="5"/>
        <v>4900</v>
      </c>
      <c r="P106" s="139">
        <f t="shared" si="6"/>
        <v>2100</v>
      </c>
    </row>
    <row r="107" spans="2:16">
      <c r="B107" s="127" t="s">
        <v>84</v>
      </c>
      <c r="C107" s="125" t="s">
        <v>107</v>
      </c>
      <c r="D107" s="117">
        <v>7200</v>
      </c>
      <c r="E107" s="118">
        <v>3100</v>
      </c>
      <c r="F107" s="125" t="s">
        <v>163</v>
      </c>
      <c r="G107" s="117">
        <v>6000</v>
      </c>
      <c r="H107" s="119">
        <v>2500</v>
      </c>
      <c r="J107" s="127" t="s">
        <v>84</v>
      </c>
      <c r="K107" s="125" t="s">
        <v>107</v>
      </c>
      <c r="L107" s="117">
        <f t="shared" si="7"/>
        <v>6100</v>
      </c>
      <c r="M107" s="118">
        <f t="shared" si="4"/>
        <v>2600</v>
      </c>
      <c r="N107" s="125" t="s">
        <v>163</v>
      </c>
      <c r="O107" s="117">
        <f t="shared" si="5"/>
        <v>5100</v>
      </c>
      <c r="P107" s="119">
        <f t="shared" si="6"/>
        <v>2100</v>
      </c>
    </row>
    <row r="108" spans="2:16">
      <c r="B108" s="127" t="s">
        <v>84</v>
      </c>
      <c r="C108" s="125" t="s">
        <v>108</v>
      </c>
      <c r="D108" s="117">
        <v>7900</v>
      </c>
      <c r="E108" s="118">
        <v>3400</v>
      </c>
      <c r="F108" s="125" t="s">
        <v>164</v>
      </c>
      <c r="G108" s="117">
        <v>6000</v>
      </c>
      <c r="H108" s="119">
        <v>2600</v>
      </c>
      <c r="J108" s="127" t="s">
        <v>84</v>
      </c>
      <c r="K108" s="125" t="s">
        <v>108</v>
      </c>
      <c r="L108" s="117">
        <f t="shared" si="7"/>
        <v>6700</v>
      </c>
      <c r="M108" s="118">
        <f t="shared" si="4"/>
        <v>2900</v>
      </c>
      <c r="N108" s="125" t="s">
        <v>164</v>
      </c>
      <c r="O108" s="117">
        <f t="shared" si="5"/>
        <v>5100</v>
      </c>
      <c r="P108" s="119">
        <f t="shared" si="6"/>
        <v>2200</v>
      </c>
    </row>
    <row r="109" spans="2:16">
      <c r="B109" s="127" t="s">
        <v>84</v>
      </c>
      <c r="C109" s="125" t="s">
        <v>109</v>
      </c>
      <c r="D109" s="117">
        <v>6700</v>
      </c>
      <c r="E109" s="118">
        <v>2900</v>
      </c>
      <c r="F109" s="125" t="s">
        <v>165</v>
      </c>
      <c r="G109" s="117">
        <v>6100</v>
      </c>
      <c r="H109" s="119">
        <v>2600</v>
      </c>
      <c r="J109" s="127" t="s">
        <v>84</v>
      </c>
      <c r="K109" s="125" t="s">
        <v>109</v>
      </c>
      <c r="L109" s="117">
        <f t="shared" si="7"/>
        <v>5700</v>
      </c>
      <c r="M109" s="118">
        <f t="shared" si="4"/>
        <v>2400</v>
      </c>
      <c r="N109" s="125" t="s">
        <v>165</v>
      </c>
      <c r="O109" s="117">
        <f t="shared" si="5"/>
        <v>5200</v>
      </c>
      <c r="P109" s="119">
        <f t="shared" si="6"/>
        <v>2200</v>
      </c>
    </row>
    <row r="110" spans="2:16">
      <c r="B110" s="127" t="s">
        <v>84</v>
      </c>
      <c r="C110" s="125" t="s">
        <v>110</v>
      </c>
      <c r="D110" s="117">
        <v>8000</v>
      </c>
      <c r="E110" s="118">
        <v>3500</v>
      </c>
      <c r="F110" s="125" t="s">
        <v>166</v>
      </c>
      <c r="G110" s="117">
        <v>6100</v>
      </c>
      <c r="H110" s="119">
        <v>2600</v>
      </c>
      <c r="J110" s="127" t="s">
        <v>84</v>
      </c>
      <c r="K110" s="125" t="s">
        <v>110</v>
      </c>
      <c r="L110" s="117">
        <f t="shared" si="7"/>
        <v>6800</v>
      </c>
      <c r="M110" s="118">
        <f t="shared" si="4"/>
        <v>2900</v>
      </c>
      <c r="N110" s="125" t="s">
        <v>166</v>
      </c>
      <c r="O110" s="117">
        <f t="shared" si="5"/>
        <v>5200</v>
      </c>
      <c r="P110" s="119">
        <f t="shared" si="6"/>
        <v>2200</v>
      </c>
    </row>
    <row r="111" spans="2:16">
      <c r="B111" s="127" t="s">
        <v>84</v>
      </c>
      <c r="C111" s="125" t="s">
        <v>111</v>
      </c>
      <c r="D111" s="117">
        <v>7400</v>
      </c>
      <c r="E111" s="118">
        <v>3200</v>
      </c>
      <c r="F111" s="125" t="s">
        <v>167</v>
      </c>
      <c r="G111" s="117">
        <v>6000</v>
      </c>
      <c r="H111" s="119">
        <v>2500</v>
      </c>
      <c r="J111" s="127" t="s">
        <v>84</v>
      </c>
      <c r="K111" s="125" t="s">
        <v>111</v>
      </c>
      <c r="L111" s="117">
        <f t="shared" si="7"/>
        <v>6300</v>
      </c>
      <c r="M111" s="118">
        <f t="shared" si="4"/>
        <v>2700</v>
      </c>
      <c r="N111" s="125" t="s">
        <v>167</v>
      </c>
      <c r="O111" s="117">
        <f t="shared" si="5"/>
        <v>5100</v>
      </c>
      <c r="P111" s="119">
        <f t="shared" si="6"/>
        <v>2100</v>
      </c>
    </row>
    <row r="112" spans="2:16">
      <c r="B112" s="127" t="s">
        <v>84</v>
      </c>
      <c r="C112" s="125" t="s">
        <v>112</v>
      </c>
      <c r="D112" s="117">
        <v>7100</v>
      </c>
      <c r="E112" s="118">
        <v>3100</v>
      </c>
      <c r="F112" s="125" t="s">
        <v>168</v>
      </c>
      <c r="G112" s="117">
        <v>6000</v>
      </c>
      <c r="H112" s="119">
        <v>2600</v>
      </c>
      <c r="J112" s="127" t="s">
        <v>84</v>
      </c>
      <c r="K112" s="125" t="s">
        <v>112</v>
      </c>
      <c r="L112" s="117">
        <f t="shared" si="7"/>
        <v>6000</v>
      </c>
      <c r="M112" s="118">
        <f t="shared" si="4"/>
        <v>2600</v>
      </c>
      <c r="N112" s="125" t="s">
        <v>168</v>
      </c>
      <c r="O112" s="117">
        <f t="shared" si="5"/>
        <v>5100</v>
      </c>
      <c r="P112" s="119">
        <f t="shared" si="6"/>
        <v>2200</v>
      </c>
    </row>
    <row r="113" spans="2:16">
      <c r="B113" s="127" t="s">
        <v>84</v>
      </c>
      <c r="C113" s="125" t="s">
        <v>113</v>
      </c>
      <c r="D113" s="117">
        <v>8100</v>
      </c>
      <c r="E113" s="118">
        <v>3500</v>
      </c>
      <c r="F113" s="125" t="s">
        <v>169</v>
      </c>
      <c r="G113" s="117">
        <v>6000</v>
      </c>
      <c r="H113" s="119">
        <v>2600</v>
      </c>
      <c r="J113" s="127" t="s">
        <v>84</v>
      </c>
      <c r="K113" s="125" t="s">
        <v>113</v>
      </c>
      <c r="L113" s="117">
        <f t="shared" si="7"/>
        <v>6900</v>
      </c>
      <c r="M113" s="118">
        <f t="shared" si="4"/>
        <v>2900</v>
      </c>
      <c r="N113" s="125" t="s">
        <v>169</v>
      </c>
      <c r="O113" s="117">
        <f t="shared" si="5"/>
        <v>5100</v>
      </c>
      <c r="P113" s="119">
        <f t="shared" si="6"/>
        <v>2200</v>
      </c>
    </row>
    <row r="114" spans="2:16">
      <c r="B114" s="127" t="s">
        <v>84</v>
      </c>
      <c r="C114" s="125" t="s">
        <v>114</v>
      </c>
      <c r="D114" s="117">
        <v>7700</v>
      </c>
      <c r="E114" s="118">
        <v>3400</v>
      </c>
      <c r="F114" s="125" t="s">
        <v>170</v>
      </c>
      <c r="G114" s="117">
        <v>6000</v>
      </c>
      <c r="H114" s="119">
        <v>2600</v>
      </c>
      <c r="J114" s="127" t="s">
        <v>84</v>
      </c>
      <c r="K114" s="125" t="s">
        <v>114</v>
      </c>
      <c r="L114" s="117">
        <f t="shared" si="7"/>
        <v>6500</v>
      </c>
      <c r="M114" s="118">
        <f t="shared" si="4"/>
        <v>2900</v>
      </c>
      <c r="N114" s="125" t="s">
        <v>170</v>
      </c>
      <c r="O114" s="117">
        <f t="shared" si="5"/>
        <v>5100</v>
      </c>
      <c r="P114" s="119">
        <f t="shared" si="6"/>
        <v>2200</v>
      </c>
    </row>
    <row r="115" spans="2:16">
      <c r="B115" s="127" t="s">
        <v>84</v>
      </c>
      <c r="C115" s="125" t="s">
        <v>115</v>
      </c>
      <c r="D115" s="117">
        <v>8500</v>
      </c>
      <c r="E115" s="118">
        <v>3700</v>
      </c>
      <c r="F115" s="125" t="s">
        <v>171</v>
      </c>
      <c r="G115" s="117">
        <v>5700</v>
      </c>
      <c r="H115" s="119">
        <v>2400</v>
      </c>
      <c r="J115" s="127" t="s">
        <v>84</v>
      </c>
      <c r="K115" s="125" t="s">
        <v>115</v>
      </c>
      <c r="L115" s="117">
        <f t="shared" si="7"/>
        <v>7200</v>
      </c>
      <c r="M115" s="118">
        <f t="shared" si="4"/>
        <v>3100</v>
      </c>
      <c r="N115" s="125" t="s">
        <v>171</v>
      </c>
      <c r="O115" s="117">
        <f t="shared" si="5"/>
        <v>4800</v>
      </c>
      <c r="P115" s="119">
        <f t="shared" si="6"/>
        <v>2000</v>
      </c>
    </row>
    <row r="116" spans="2:16">
      <c r="B116" s="127" t="s">
        <v>84</v>
      </c>
      <c r="C116" s="125" t="s">
        <v>116</v>
      </c>
      <c r="D116" s="117">
        <v>8100</v>
      </c>
      <c r="E116" s="118">
        <v>3500</v>
      </c>
      <c r="F116" s="125" t="s">
        <v>172</v>
      </c>
      <c r="G116" s="117">
        <v>5800</v>
      </c>
      <c r="H116" s="119">
        <v>2500</v>
      </c>
      <c r="J116" s="127" t="s">
        <v>84</v>
      </c>
      <c r="K116" s="125" t="s">
        <v>116</v>
      </c>
      <c r="L116" s="117">
        <f t="shared" si="7"/>
        <v>6900</v>
      </c>
      <c r="M116" s="118">
        <f t="shared" si="4"/>
        <v>2900</v>
      </c>
      <c r="N116" s="125" t="s">
        <v>172</v>
      </c>
      <c r="O116" s="117">
        <f t="shared" si="5"/>
        <v>4900</v>
      </c>
      <c r="P116" s="119">
        <f t="shared" si="6"/>
        <v>2100</v>
      </c>
    </row>
    <row r="117" spans="2:16">
      <c r="B117" s="127" t="s">
        <v>84</v>
      </c>
      <c r="C117" s="125" t="s">
        <v>117</v>
      </c>
      <c r="D117" s="117">
        <v>8400</v>
      </c>
      <c r="E117" s="118">
        <v>3600</v>
      </c>
      <c r="F117" s="125" t="s">
        <v>173</v>
      </c>
      <c r="G117" s="117">
        <v>5800</v>
      </c>
      <c r="H117" s="119">
        <v>2500</v>
      </c>
      <c r="J117" s="127" t="s">
        <v>84</v>
      </c>
      <c r="K117" s="125" t="s">
        <v>117</v>
      </c>
      <c r="L117" s="117">
        <f t="shared" si="7"/>
        <v>7100</v>
      </c>
      <c r="M117" s="118">
        <f t="shared" si="4"/>
        <v>3000</v>
      </c>
      <c r="N117" s="125" t="s">
        <v>173</v>
      </c>
      <c r="O117" s="117">
        <f t="shared" si="5"/>
        <v>4900</v>
      </c>
      <c r="P117" s="119">
        <f t="shared" si="6"/>
        <v>2100</v>
      </c>
    </row>
    <row r="118" spans="2:16">
      <c r="B118" s="127" t="s">
        <v>84</v>
      </c>
      <c r="C118" s="125" t="s">
        <v>118</v>
      </c>
      <c r="D118" s="117">
        <v>8500</v>
      </c>
      <c r="E118" s="118">
        <v>3700</v>
      </c>
      <c r="F118" s="125" t="s">
        <v>174</v>
      </c>
      <c r="G118" s="117">
        <v>5800</v>
      </c>
      <c r="H118" s="119">
        <v>2500</v>
      </c>
      <c r="J118" s="127" t="s">
        <v>84</v>
      </c>
      <c r="K118" s="125" t="s">
        <v>118</v>
      </c>
      <c r="L118" s="117">
        <f t="shared" si="7"/>
        <v>7200</v>
      </c>
      <c r="M118" s="118">
        <f t="shared" si="4"/>
        <v>3100</v>
      </c>
      <c r="N118" s="125" t="s">
        <v>174</v>
      </c>
      <c r="O118" s="117">
        <f t="shared" si="5"/>
        <v>4900</v>
      </c>
      <c r="P118" s="119">
        <f t="shared" si="6"/>
        <v>2100</v>
      </c>
    </row>
    <row r="119" spans="2:16">
      <c r="B119" s="127" t="s">
        <v>84</v>
      </c>
      <c r="C119" s="125" t="s">
        <v>119</v>
      </c>
      <c r="D119" s="117">
        <v>8700</v>
      </c>
      <c r="E119" s="118">
        <v>3800</v>
      </c>
      <c r="F119" s="125" t="s">
        <v>175</v>
      </c>
      <c r="G119" s="117">
        <v>5800</v>
      </c>
      <c r="H119" s="119">
        <v>2500</v>
      </c>
      <c r="J119" s="127" t="s">
        <v>84</v>
      </c>
      <c r="K119" s="125" t="s">
        <v>119</v>
      </c>
      <c r="L119" s="117">
        <f t="shared" si="7"/>
        <v>7400</v>
      </c>
      <c r="M119" s="118">
        <f t="shared" si="4"/>
        <v>3200</v>
      </c>
      <c r="N119" s="125" t="s">
        <v>175</v>
      </c>
      <c r="O119" s="117">
        <f t="shared" si="5"/>
        <v>4900</v>
      </c>
      <c r="P119" s="119">
        <f t="shared" si="6"/>
        <v>2100</v>
      </c>
    </row>
    <row r="120" spans="2:16">
      <c r="B120" s="127" t="s">
        <v>84</v>
      </c>
      <c r="C120" s="125" t="s">
        <v>120</v>
      </c>
      <c r="D120" s="117">
        <v>8200</v>
      </c>
      <c r="E120" s="118">
        <v>3600</v>
      </c>
      <c r="F120" s="125" t="s">
        <v>176</v>
      </c>
      <c r="G120" s="117">
        <v>5900</v>
      </c>
      <c r="H120" s="119">
        <v>2500</v>
      </c>
      <c r="J120" s="127" t="s">
        <v>84</v>
      </c>
      <c r="K120" s="125" t="s">
        <v>120</v>
      </c>
      <c r="L120" s="117">
        <f t="shared" si="7"/>
        <v>7000</v>
      </c>
      <c r="M120" s="118">
        <f t="shared" si="4"/>
        <v>3000</v>
      </c>
      <c r="N120" s="125" t="s">
        <v>176</v>
      </c>
      <c r="O120" s="117">
        <f t="shared" si="5"/>
        <v>5000</v>
      </c>
      <c r="P120" s="119">
        <f t="shared" si="6"/>
        <v>2100</v>
      </c>
    </row>
    <row r="121" spans="2:16">
      <c r="B121" s="127" t="s">
        <v>84</v>
      </c>
      <c r="C121" s="125" t="s">
        <v>121</v>
      </c>
      <c r="D121" s="117">
        <v>8300</v>
      </c>
      <c r="E121" s="118">
        <v>3600</v>
      </c>
      <c r="F121" s="125" t="s">
        <v>177</v>
      </c>
      <c r="G121" s="117">
        <v>5900</v>
      </c>
      <c r="H121" s="119">
        <v>2500</v>
      </c>
      <c r="J121" s="127" t="s">
        <v>84</v>
      </c>
      <c r="K121" s="125" t="s">
        <v>121</v>
      </c>
      <c r="L121" s="117">
        <f t="shared" si="7"/>
        <v>7000</v>
      </c>
      <c r="M121" s="118">
        <f t="shared" si="4"/>
        <v>3000</v>
      </c>
      <c r="N121" s="125" t="s">
        <v>177</v>
      </c>
      <c r="O121" s="117">
        <f t="shared" si="5"/>
        <v>5000</v>
      </c>
      <c r="P121" s="119">
        <f t="shared" si="6"/>
        <v>2100</v>
      </c>
    </row>
    <row r="122" spans="2:16" ht="18.5" thickBot="1">
      <c r="B122" s="128" t="s">
        <v>84</v>
      </c>
      <c r="C122" s="122"/>
      <c r="D122" s="123"/>
      <c r="E122" s="94"/>
      <c r="F122" s="126" t="s">
        <v>178</v>
      </c>
      <c r="G122" s="123">
        <v>5900</v>
      </c>
      <c r="H122" s="124">
        <v>2500</v>
      </c>
      <c r="J122" s="128" t="s">
        <v>84</v>
      </c>
      <c r="K122" s="122"/>
      <c r="L122" s="123"/>
      <c r="M122" s="94"/>
      <c r="N122" s="126" t="s">
        <v>178</v>
      </c>
      <c r="O122" s="123">
        <f t="shared" si="5"/>
        <v>5000</v>
      </c>
      <c r="P122" s="124">
        <f t="shared" si="6"/>
        <v>2100</v>
      </c>
    </row>
    <row r="123" spans="2:16">
      <c r="B123" s="130" t="s">
        <v>122</v>
      </c>
      <c r="C123" s="131" t="s">
        <v>103</v>
      </c>
      <c r="D123" s="132">
        <v>6800</v>
      </c>
      <c r="E123" s="133">
        <v>3000</v>
      </c>
      <c r="F123" s="131" t="s">
        <v>158</v>
      </c>
      <c r="G123" s="132">
        <v>5700</v>
      </c>
      <c r="H123" s="134">
        <v>2400</v>
      </c>
      <c r="J123" s="130" t="s">
        <v>122</v>
      </c>
      <c r="K123" s="131" t="s">
        <v>103</v>
      </c>
      <c r="L123" s="132">
        <f t="shared" si="7"/>
        <v>5800</v>
      </c>
      <c r="M123" s="133">
        <f t="shared" si="4"/>
        <v>2500</v>
      </c>
      <c r="N123" s="131" t="s">
        <v>158</v>
      </c>
      <c r="O123" s="132">
        <f t="shared" si="5"/>
        <v>4800</v>
      </c>
      <c r="P123" s="134">
        <f t="shared" si="6"/>
        <v>2000</v>
      </c>
    </row>
    <row r="124" spans="2:16">
      <c r="B124" s="127" t="s">
        <v>122</v>
      </c>
      <c r="C124" s="125" t="s">
        <v>107</v>
      </c>
      <c r="D124" s="117">
        <v>7000</v>
      </c>
      <c r="E124" s="118">
        <v>3000</v>
      </c>
      <c r="F124" s="125" t="s">
        <v>163</v>
      </c>
      <c r="G124" s="117">
        <v>5800</v>
      </c>
      <c r="H124" s="119">
        <v>2500</v>
      </c>
      <c r="J124" s="127" t="s">
        <v>122</v>
      </c>
      <c r="K124" s="125" t="s">
        <v>107</v>
      </c>
      <c r="L124" s="117">
        <f t="shared" si="7"/>
        <v>5900</v>
      </c>
      <c r="M124" s="118">
        <f t="shared" si="4"/>
        <v>2500</v>
      </c>
      <c r="N124" s="125" t="s">
        <v>163</v>
      </c>
      <c r="O124" s="117">
        <f t="shared" si="5"/>
        <v>4900</v>
      </c>
      <c r="P124" s="119">
        <f t="shared" si="6"/>
        <v>2100</v>
      </c>
    </row>
    <row r="125" spans="2:16">
      <c r="B125" s="127" t="s">
        <v>122</v>
      </c>
      <c r="C125" s="125" t="s">
        <v>108</v>
      </c>
      <c r="D125" s="117">
        <v>7700</v>
      </c>
      <c r="E125" s="118">
        <v>3400</v>
      </c>
      <c r="F125" s="125" t="s">
        <v>164</v>
      </c>
      <c r="G125" s="117">
        <v>5900</v>
      </c>
      <c r="H125" s="119">
        <v>2500</v>
      </c>
      <c r="J125" s="127" t="s">
        <v>122</v>
      </c>
      <c r="K125" s="125" t="s">
        <v>108</v>
      </c>
      <c r="L125" s="117">
        <f t="shared" si="7"/>
        <v>6500</v>
      </c>
      <c r="M125" s="118">
        <f t="shared" si="4"/>
        <v>2900</v>
      </c>
      <c r="N125" s="125" t="s">
        <v>164</v>
      </c>
      <c r="O125" s="117">
        <f t="shared" si="5"/>
        <v>5000</v>
      </c>
      <c r="P125" s="119">
        <f t="shared" si="6"/>
        <v>2100</v>
      </c>
    </row>
    <row r="126" spans="2:16">
      <c r="B126" s="127" t="s">
        <v>122</v>
      </c>
      <c r="C126" s="125" t="s">
        <v>109</v>
      </c>
      <c r="D126" s="117">
        <v>6600</v>
      </c>
      <c r="E126" s="118">
        <v>2900</v>
      </c>
      <c r="F126" s="125" t="s">
        <v>165</v>
      </c>
      <c r="G126" s="117">
        <v>6000</v>
      </c>
      <c r="H126" s="119">
        <v>2500</v>
      </c>
      <c r="J126" s="127" t="s">
        <v>122</v>
      </c>
      <c r="K126" s="125" t="s">
        <v>109</v>
      </c>
      <c r="L126" s="117">
        <f t="shared" si="7"/>
        <v>5600</v>
      </c>
      <c r="M126" s="118">
        <f t="shared" si="4"/>
        <v>2400</v>
      </c>
      <c r="N126" s="125" t="s">
        <v>165</v>
      </c>
      <c r="O126" s="117">
        <f t="shared" si="5"/>
        <v>5100</v>
      </c>
      <c r="P126" s="119">
        <f t="shared" si="6"/>
        <v>2100</v>
      </c>
    </row>
    <row r="127" spans="2:16">
      <c r="B127" s="127" t="s">
        <v>122</v>
      </c>
      <c r="C127" s="125" t="s">
        <v>110</v>
      </c>
      <c r="D127" s="117">
        <v>7800</v>
      </c>
      <c r="E127" s="118">
        <v>3400</v>
      </c>
      <c r="F127" s="125" t="s">
        <v>166</v>
      </c>
      <c r="G127" s="117">
        <v>6000</v>
      </c>
      <c r="H127" s="119">
        <v>2500</v>
      </c>
      <c r="J127" s="127" t="s">
        <v>122</v>
      </c>
      <c r="K127" s="125" t="s">
        <v>110</v>
      </c>
      <c r="L127" s="117">
        <f t="shared" si="7"/>
        <v>6600</v>
      </c>
      <c r="M127" s="118">
        <f t="shared" si="4"/>
        <v>2900</v>
      </c>
      <c r="N127" s="125" t="s">
        <v>166</v>
      </c>
      <c r="O127" s="117">
        <f t="shared" si="5"/>
        <v>5100</v>
      </c>
      <c r="P127" s="119">
        <f t="shared" si="6"/>
        <v>2100</v>
      </c>
    </row>
    <row r="128" spans="2:16">
      <c r="B128" s="127" t="s">
        <v>122</v>
      </c>
      <c r="C128" s="125" t="s">
        <v>111</v>
      </c>
      <c r="D128" s="117">
        <v>7300</v>
      </c>
      <c r="E128" s="118">
        <v>3200</v>
      </c>
      <c r="F128" s="125" t="s">
        <v>167</v>
      </c>
      <c r="G128" s="117">
        <v>5800</v>
      </c>
      <c r="H128" s="119">
        <v>2500</v>
      </c>
      <c r="J128" s="127" t="s">
        <v>122</v>
      </c>
      <c r="K128" s="125" t="s">
        <v>111</v>
      </c>
      <c r="L128" s="117">
        <f t="shared" si="7"/>
        <v>6200</v>
      </c>
      <c r="M128" s="118">
        <f t="shared" si="4"/>
        <v>2700</v>
      </c>
      <c r="N128" s="125" t="s">
        <v>167</v>
      </c>
      <c r="O128" s="117">
        <f t="shared" si="5"/>
        <v>4900</v>
      </c>
      <c r="P128" s="119">
        <f t="shared" si="6"/>
        <v>2100</v>
      </c>
    </row>
    <row r="129" spans="2:16">
      <c r="B129" s="127" t="s">
        <v>122</v>
      </c>
      <c r="C129" s="125" t="s">
        <v>112</v>
      </c>
      <c r="D129" s="117">
        <v>6900</v>
      </c>
      <c r="E129" s="118">
        <v>3000</v>
      </c>
      <c r="F129" s="125" t="s">
        <v>168</v>
      </c>
      <c r="G129" s="117">
        <v>5900</v>
      </c>
      <c r="H129" s="119">
        <v>2500</v>
      </c>
      <c r="J129" s="127" t="s">
        <v>122</v>
      </c>
      <c r="K129" s="125" t="s">
        <v>112</v>
      </c>
      <c r="L129" s="117">
        <f t="shared" si="7"/>
        <v>5800</v>
      </c>
      <c r="M129" s="118">
        <f t="shared" si="4"/>
        <v>2500</v>
      </c>
      <c r="N129" s="125" t="s">
        <v>168</v>
      </c>
      <c r="O129" s="117">
        <f t="shared" si="5"/>
        <v>5000</v>
      </c>
      <c r="P129" s="119">
        <f t="shared" si="6"/>
        <v>2100</v>
      </c>
    </row>
    <row r="130" spans="2:16">
      <c r="B130" s="127" t="s">
        <v>122</v>
      </c>
      <c r="C130" s="125" t="s">
        <v>113</v>
      </c>
      <c r="D130" s="117">
        <v>7900</v>
      </c>
      <c r="E130" s="118">
        <v>3500</v>
      </c>
      <c r="F130" s="125" t="s">
        <v>169</v>
      </c>
      <c r="G130" s="117">
        <v>5900</v>
      </c>
      <c r="H130" s="119">
        <v>2500</v>
      </c>
      <c r="J130" s="127" t="s">
        <v>122</v>
      </c>
      <c r="K130" s="125" t="s">
        <v>113</v>
      </c>
      <c r="L130" s="117">
        <f t="shared" si="7"/>
        <v>6700</v>
      </c>
      <c r="M130" s="118">
        <f t="shared" si="4"/>
        <v>2900</v>
      </c>
      <c r="N130" s="125" t="s">
        <v>169</v>
      </c>
      <c r="O130" s="117">
        <f t="shared" si="5"/>
        <v>5000</v>
      </c>
      <c r="P130" s="119">
        <f t="shared" si="6"/>
        <v>2100</v>
      </c>
    </row>
    <row r="131" spans="2:16">
      <c r="B131" s="127" t="s">
        <v>122</v>
      </c>
      <c r="C131" s="125" t="s">
        <v>114</v>
      </c>
      <c r="D131" s="117">
        <v>7500</v>
      </c>
      <c r="E131" s="118">
        <v>3300</v>
      </c>
      <c r="F131" s="125" t="s">
        <v>170</v>
      </c>
      <c r="G131" s="117">
        <v>5900</v>
      </c>
      <c r="H131" s="119">
        <v>2500</v>
      </c>
      <c r="J131" s="127" t="s">
        <v>122</v>
      </c>
      <c r="K131" s="125" t="s">
        <v>114</v>
      </c>
      <c r="L131" s="117">
        <f t="shared" si="7"/>
        <v>6400</v>
      </c>
      <c r="M131" s="118">
        <f t="shared" si="4"/>
        <v>2800</v>
      </c>
      <c r="N131" s="125" t="s">
        <v>170</v>
      </c>
      <c r="O131" s="117">
        <f t="shared" si="5"/>
        <v>5000</v>
      </c>
      <c r="P131" s="119">
        <f t="shared" si="6"/>
        <v>2100</v>
      </c>
    </row>
    <row r="132" spans="2:16">
      <c r="B132" s="127" t="s">
        <v>122</v>
      </c>
      <c r="C132" s="125" t="s">
        <v>115</v>
      </c>
      <c r="D132" s="117">
        <v>8300</v>
      </c>
      <c r="E132" s="118">
        <v>3600</v>
      </c>
      <c r="F132" s="125" t="s">
        <v>171</v>
      </c>
      <c r="G132" s="117">
        <v>5500</v>
      </c>
      <c r="H132" s="119">
        <v>2400</v>
      </c>
      <c r="J132" s="127" t="s">
        <v>122</v>
      </c>
      <c r="K132" s="125" t="s">
        <v>115</v>
      </c>
      <c r="L132" s="117">
        <f t="shared" si="7"/>
        <v>7000</v>
      </c>
      <c r="M132" s="118">
        <f t="shared" ref="M132:M138" si="8">ROUNDDOWN(E132/1.17,-2)</f>
        <v>3000</v>
      </c>
      <c r="N132" s="125" t="s">
        <v>171</v>
      </c>
      <c r="O132" s="117">
        <f t="shared" ref="O132:O139" si="9">ROUNDDOWN(G132/1.17,-2)</f>
        <v>4700</v>
      </c>
      <c r="P132" s="119">
        <f t="shared" ref="P132:P139" si="10">ROUNDDOWN(H132/1.17,-2)</f>
        <v>2000</v>
      </c>
    </row>
    <row r="133" spans="2:16">
      <c r="B133" s="127" t="s">
        <v>122</v>
      </c>
      <c r="C133" s="125" t="s">
        <v>116</v>
      </c>
      <c r="D133" s="117">
        <v>7900</v>
      </c>
      <c r="E133" s="118">
        <v>3500</v>
      </c>
      <c r="F133" s="125" t="s">
        <v>172</v>
      </c>
      <c r="G133" s="117">
        <v>5600</v>
      </c>
      <c r="H133" s="119">
        <v>2400</v>
      </c>
      <c r="J133" s="127" t="s">
        <v>122</v>
      </c>
      <c r="K133" s="125" t="s">
        <v>116</v>
      </c>
      <c r="L133" s="117">
        <f t="shared" ref="L133:L138" si="11">ROUNDDOWN(D133/1.17,-2)</f>
        <v>6700</v>
      </c>
      <c r="M133" s="118">
        <f t="shared" si="8"/>
        <v>2900</v>
      </c>
      <c r="N133" s="125" t="s">
        <v>172</v>
      </c>
      <c r="O133" s="117">
        <f t="shared" si="9"/>
        <v>4700</v>
      </c>
      <c r="P133" s="119">
        <f t="shared" si="10"/>
        <v>2000</v>
      </c>
    </row>
    <row r="134" spans="2:16">
      <c r="B134" s="127" t="s">
        <v>122</v>
      </c>
      <c r="C134" s="125" t="s">
        <v>117</v>
      </c>
      <c r="D134" s="117">
        <v>8200</v>
      </c>
      <c r="E134" s="118">
        <v>3600</v>
      </c>
      <c r="F134" s="125" t="s">
        <v>173</v>
      </c>
      <c r="G134" s="117">
        <v>5700</v>
      </c>
      <c r="H134" s="119">
        <v>2400</v>
      </c>
      <c r="J134" s="127" t="s">
        <v>122</v>
      </c>
      <c r="K134" s="125" t="s">
        <v>117</v>
      </c>
      <c r="L134" s="117">
        <f t="shared" si="11"/>
        <v>7000</v>
      </c>
      <c r="M134" s="118">
        <f t="shared" si="8"/>
        <v>3000</v>
      </c>
      <c r="N134" s="125" t="s">
        <v>173</v>
      </c>
      <c r="O134" s="117">
        <f t="shared" si="9"/>
        <v>4800</v>
      </c>
      <c r="P134" s="119">
        <f t="shared" si="10"/>
        <v>2000</v>
      </c>
    </row>
    <row r="135" spans="2:16">
      <c r="B135" s="127" t="s">
        <v>122</v>
      </c>
      <c r="C135" s="125" t="s">
        <v>118</v>
      </c>
      <c r="D135" s="117">
        <v>8400</v>
      </c>
      <c r="E135" s="118">
        <v>3600</v>
      </c>
      <c r="F135" s="125" t="s">
        <v>174</v>
      </c>
      <c r="G135" s="117">
        <v>5700</v>
      </c>
      <c r="H135" s="119">
        <v>2400</v>
      </c>
      <c r="J135" s="127" t="s">
        <v>122</v>
      </c>
      <c r="K135" s="125" t="s">
        <v>118</v>
      </c>
      <c r="L135" s="117">
        <f t="shared" si="11"/>
        <v>7100</v>
      </c>
      <c r="M135" s="118">
        <f t="shared" si="8"/>
        <v>3000</v>
      </c>
      <c r="N135" s="125" t="s">
        <v>174</v>
      </c>
      <c r="O135" s="117">
        <f t="shared" si="9"/>
        <v>4800</v>
      </c>
      <c r="P135" s="119">
        <f t="shared" si="10"/>
        <v>2000</v>
      </c>
    </row>
    <row r="136" spans="2:16">
      <c r="B136" s="127" t="s">
        <v>122</v>
      </c>
      <c r="C136" s="125" t="s">
        <v>119</v>
      </c>
      <c r="D136" s="117">
        <v>8500</v>
      </c>
      <c r="E136" s="118">
        <v>3700</v>
      </c>
      <c r="F136" s="125" t="s">
        <v>175</v>
      </c>
      <c r="G136" s="117">
        <v>5700</v>
      </c>
      <c r="H136" s="119">
        <v>2400</v>
      </c>
      <c r="J136" s="127" t="s">
        <v>122</v>
      </c>
      <c r="K136" s="125" t="s">
        <v>119</v>
      </c>
      <c r="L136" s="117">
        <f t="shared" si="11"/>
        <v>7200</v>
      </c>
      <c r="M136" s="118">
        <f t="shared" si="8"/>
        <v>3100</v>
      </c>
      <c r="N136" s="125" t="s">
        <v>175</v>
      </c>
      <c r="O136" s="117">
        <f t="shared" si="9"/>
        <v>4800</v>
      </c>
      <c r="P136" s="119">
        <f t="shared" si="10"/>
        <v>2000</v>
      </c>
    </row>
    <row r="137" spans="2:16">
      <c r="B137" s="127" t="s">
        <v>122</v>
      </c>
      <c r="C137" s="125" t="s">
        <v>120</v>
      </c>
      <c r="D137" s="117">
        <v>8000</v>
      </c>
      <c r="E137" s="118">
        <v>3500</v>
      </c>
      <c r="F137" s="125" t="s">
        <v>176</v>
      </c>
      <c r="G137" s="117">
        <v>5700</v>
      </c>
      <c r="H137" s="119">
        <v>2400</v>
      </c>
      <c r="J137" s="127" t="s">
        <v>122</v>
      </c>
      <c r="K137" s="125" t="s">
        <v>120</v>
      </c>
      <c r="L137" s="117">
        <f t="shared" si="11"/>
        <v>6800</v>
      </c>
      <c r="M137" s="118">
        <f t="shared" si="8"/>
        <v>2900</v>
      </c>
      <c r="N137" s="125" t="s">
        <v>176</v>
      </c>
      <c r="O137" s="117">
        <f t="shared" si="9"/>
        <v>4800</v>
      </c>
      <c r="P137" s="119">
        <f t="shared" si="10"/>
        <v>2000</v>
      </c>
    </row>
    <row r="138" spans="2:16">
      <c r="B138" s="127" t="s">
        <v>122</v>
      </c>
      <c r="C138" s="125" t="s">
        <v>121</v>
      </c>
      <c r="D138" s="120">
        <v>8200</v>
      </c>
      <c r="E138" s="121">
        <v>3600</v>
      </c>
      <c r="F138" s="125" t="s">
        <v>177</v>
      </c>
      <c r="G138" s="117">
        <v>5800</v>
      </c>
      <c r="H138" s="119">
        <v>2500</v>
      </c>
      <c r="J138" s="127" t="s">
        <v>122</v>
      </c>
      <c r="K138" s="125" t="s">
        <v>121</v>
      </c>
      <c r="L138" s="120">
        <f t="shared" si="11"/>
        <v>7000</v>
      </c>
      <c r="M138" s="121">
        <f t="shared" si="8"/>
        <v>3000</v>
      </c>
      <c r="N138" s="125" t="s">
        <v>177</v>
      </c>
      <c r="O138" s="117">
        <f t="shared" si="9"/>
        <v>4900</v>
      </c>
      <c r="P138" s="119">
        <f t="shared" si="10"/>
        <v>2100</v>
      </c>
    </row>
    <row r="139" spans="2:16" ht="18.5" thickBot="1">
      <c r="B139" s="128" t="s">
        <v>122</v>
      </c>
      <c r="C139" s="122"/>
      <c r="D139" s="123"/>
      <c r="E139" s="94"/>
      <c r="F139" s="126" t="s">
        <v>178</v>
      </c>
      <c r="G139" s="123">
        <v>5800</v>
      </c>
      <c r="H139" s="124">
        <v>2500</v>
      </c>
      <c r="J139" s="128" t="s">
        <v>122</v>
      </c>
      <c r="K139" s="122"/>
      <c r="L139" s="123"/>
      <c r="M139" s="94"/>
      <c r="N139" s="126" t="s">
        <v>178</v>
      </c>
      <c r="O139" s="123">
        <f t="shared" si="9"/>
        <v>4900</v>
      </c>
      <c r="P139" s="124">
        <f t="shared" si="10"/>
        <v>2100</v>
      </c>
    </row>
  </sheetData>
  <mergeCells count="6">
    <mergeCell ref="N2:P2"/>
    <mergeCell ref="J2:J3"/>
    <mergeCell ref="K2:M2"/>
    <mergeCell ref="B2:B3"/>
    <mergeCell ref="C2:E2"/>
    <mergeCell ref="F2:H2"/>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51792-8345-4FAA-BCD9-7B992B7CF207}">
  <dimension ref="A1:X34"/>
  <sheetViews>
    <sheetView topLeftCell="A22" workbookViewId="0">
      <selection activeCell="D14" sqref="D14"/>
    </sheetView>
  </sheetViews>
  <sheetFormatPr defaultRowHeight="18"/>
  <cols>
    <col min="4" max="4" width="5" bestFit="1" customWidth="1"/>
  </cols>
  <sheetData>
    <row r="1" spans="1:22">
      <c r="A1" t="s">
        <v>24</v>
      </c>
    </row>
    <row r="2" spans="1:22">
      <c r="A2" s="197" t="s">
        <v>22</v>
      </c>
      <c r="B2" s="197"/>
      <c r="C2" s="197"/>
      <c r="D2">
        <v>10</v>
      </c>
      <c r="E2">
        <v>20</v>
      </c>
      <c r="F2">
        <v>30</v>
      </c>
      <c r="G2">
        <v>40</v>
      </c>
      <c r="H2">
        <v>50</v>
      </c>
      <c r="I2">
        <v>60</v>
      </c>
      <c r="J2">
        <v>70</v>
      </c>
      <c r="K2">
        <v>80</v>
      </c>
      <c r="L2">
        <v>90</v>
      </c>
      <c r="M2">
        <v>100</v>
      </c>
      <c r="N2">
        <v>110</v>
      </c>
      <c r="O2">
        <v>120</v>
      </c>
      <c r="P2">
        <v>130</v>
      </c>
      <c r="Q2">
        <v>140</v>
      </c>
      <c r="R2">
        <v>150</v>
      </c>
      <c r="S2">
        <v>160</v>
      </c>
      <c r="T2">
        <v>170</v>
      </c>
    </row>
    <row r="3" spans="1:22">
      <c r="A3" t="s">
        <v>23</v>
      </c>
      <c r="B3" t="s">
        <v>0</v>
      </c>
      <c r="C3">
        <v>0.1</v>
      </c>
      <c r="D3">
        <f>$C3*D$2</f>
        <v>1</v>
      </c>
      <c r="E3">
        <f t="shared" ref="E3:T8" si="0">$C3*E$2</f>
        <v>2</v>
      </c>
      <c r="F3">
        <f t="shared" si="0"/>
        <v>3</v>
      </c>
      <c r="G3">
        <f t="shared" si="0"/>
        <v>4</v>
      </c>
      <c r="H3">
        <f t="shared" si="0"/>
        <v>5</v>
      </c>
      <c r="I3">
        <f t="shared" si="0"/>
        <v>6</v>
      </c>
      <c r="J3">
        <f t="shared" si="0"/>
        <v>7</v>
      </c>
      <c r="K3">
        <f t="shared" si="0"/>
        <v>8</v>
      </c>
      <c r="L3">
        <f t="shared" si="0"/>
        <v>9</v>
      </c>
      <c r="M3">
        <f t="shared" si="0"/>
        <v>10</v>
      </c>
      <c r="N3">
        <f t="shared" si="0"/>
        <v>11</v>
      </c>
      <c r="O3">
        <f t="shared" si="0"/>
        <v>12</v>
      </c>
      <c r="P3">
        <f t="shared" si="0"/>
        <v>13</v>
      </c>
      <c r="Q3">
        <f t="shared" si="0"/>
        <v>14</v>
      </c>
      <c r="R3">
        <f t="shared" si="0"/>
        <v>15</v>
      </c>
      <c r="S3">
        <f t="shared" si="0"/>
        <v>16</v>
      </c>
      <c r="T3">
        <f t="shared" si="0"/>
        <v>17</v>
      </c>
    </row>
    <row r="4" spans="1:22">
      <c r="B4" t="s">
        <v>1</v>
      </c>
      <c r="C4">
        <v>0.1</v>
      </c>
      <c r="D4">
        <f t="shared" ref="D4:S8" si="1">$C4*D$2</f>
        <v>1</v>
      </c>
      <c r="E4">
        <f t="shared" si="1"/>
        <v>2</v>
      </c>
      <c r="F4">
        <f t="shared" si="1"/>
        <v>3</v>
      </c>
      <c r="G4">
        <f t="shared" si="1"/>
        <v>4</v>
      </c>
      <c r="H4">
        <f t="shared" si="1"/>
        <v>5</v>
      </c>
      <c r="I4">
        <f t="shared" si="1"/>
        <v>6</v>
      </c>
      <c r="J4">
        <f t="shared" si="1"/>
        <v>7</v>
      </c>
      <c r="K4">
        <f t="shared" si="1"/>
        <v>8</v>
      </c>
      <c r="L4">
        <f t="shared" si="1"/>
        <v>9</v>
      </c>
      <c r="M4">
        <f t="shared" si="1"/>
        <v>10</v>
      </c>
      <c r="N4">
        <f t="shared" si="1"/>
        <v>11</v>
      </c>
      <c r="O4">
        <f t="shared" si="1"/>
        <v>12</v>
      </c>
      <c r="P4">
        <f t="shared" si="1"/>
        <v>13</v>
      </c>
      <c r="Q4">
        <f t="shared" si="1"/>
        <v>14</v>
      </c>
      <c r="R4">
        <f t="shared" si="1"/>
        <v>15</v>
      </c>
      <c r="S4">
        <f t="shared" si="1"/>
        <v>16</v>
      </c>
      <c r="T4">
        <f t="shared" si="0"/>
        <v>17</v>
      </c>
    </row>
    <row r="5" spans="1:22">
      <c r="B5" t="s">
        <v>2</v>
      </c>
      <c r="C5">
        <v>0.2</v>
      </c>
      <c r="D5">
        <f t="shared" si="1"/>
        <v>2</v>
      </c>
      <c r="E5">
        <f t="shared" si="0"/>
        <v>4</v>
      </c>
      <c r="F5">
        <f t="shared" si="0"/>
        <v>6</v>
      </c>
      <c r="G5">
        <f t="shared" si="0"/>
        <v>8</v>
      </c>
      <c r="H5">
        <f t="shared" si="0"/>
        <v>10</v>
      </c>
      <c r="I5">
        <f t="shared" si="0"/>
        <v>12</v>
      </c>
      <c r="J5">
        <f t="shared" si="0"/>
        <v>14</v>
      </c>
      <c r="K5">
        <f t="shared" si="0"/>
        <v>16</v>
      </c>
      <c r="L5">
        <f t="shared" si="0"/>
        <v>18</v>
      </c>
      <c r="M5">
        <f t="shared" si="0"/>
        <v>20</v>
      </c>
      <c r="N5">
        <f t="shared" si="0"/>
        <v>22</v>
      </c>
      <c r="O5">
        <f t="shared" si="0"/>
        <v>24</v>
      </c>
      <c r="P5">
        <f t="shared" si="0"/>
        <v>26</v>
      </c>
      <c r="Q5">
        <f t="shared" si="0"/>
        <v>28</v>
      </c>
      <c r="R5">
        <f t="shared" si="0"/>
        <v>30</v>
      </c>
      <c r="S5">
        <f t="shared" si="0"/>
        <v>32</v>
      </c>
      <c r="T5">
        <f t="shared" si="0"/>
        <v>34</v>
      </c>
    </row>
    <row r="6" spans="1:22">
      <c r="B6" t="s">
        <v>3</v>
      </c>
      <c r="C6">
        <v>0.2</v>
      </c>
      <c r="D6">
        <f t="shared" si="1"/>
        <v>2</v>
      </c>
      <c r="E6">
        <f t="shared" si="0"/>
        <v>4</v>
      </c>
      <c r="F6">
        <f t="shared" si="0"/>
        <v>6</v>
      </c>
      <c r="G6">
        <f t="shared" si="0"/>
        <v>8</v>
      </c>
      <c r="H6">
        <f t="shared" si="0"/>
        <v>10</v>
      </c>
      <c r="I6">
        <f t="shared" si="0"/>
        <v>12</v>
      </c>
      <c r="J6">
        <f t="shared" si="0"/>
        <v>14</v>
      </c>
      <c r="K6">
        <f t="shared" si="0"/>
        <v>16</v>
      </c>
      <c r="L6">
        <f t="shared" si="0"/>
        <v>18</v>
      </c>
      <c r="M6">
        <f t="shared" si="0"/>
        <v>20</v>
      </c>
      <c r="N6">
        <f t="shared" si="0"/>
        <v>22</v>
      </c>
      <c r="O6">
        <f t="shared" si="0"/>
        <v>24</v>
      </c>
      <c r="P6">
        <f t="shared" si="0"/>
        <v>26</v>
      </c>
      <c r="Q6">
        <f t="shared" si="0"/>
        <v>28</v>
      </c>
      <c r="R6">
        <f t="shared" si="0"/>
        <v>30</v>
      </c>
      <c r="S6">
        <f t="shared" si="0"/>
        <v>32</v>
      </c>
      <c r="T6">
        <f t="shared" si="0"/>
        <v>34</v>
      </c>
    </row>
    <row r="7" spans="1:22">
      <c r="B7" t="s">
        <v>4</v>
      </c>
      <c r="C7">
        <v>0.2</v>
      </c>
      <c r="D7">
        <f t="shared" si="1"/>
        <v>2</v>
      </c>
      <c r="E7">
        <f t="shared" si="0"/>
        <v>4</v>
      </c>
      <c r="F7">
        <f t="shared" si="0"/>
        <v>6</v>
      </c>
      <c r="G7">
        <f t="shared" si="0"/>
        <v>8</v>
      </c>
      <c r="H7">
        <f t="shared" si="0"/>
        <v>10</v>
      </c>
      <c r="I7">
        <f t="shared" si="0"/>
        <v>12</v>
      </c>
      <c r="J7">
        <f t="shared" si="0"/>
        <v>14</v>
      </c>
      <c r="K7">
        <f t="shared" si="0"/>
        <v>16</v>
      </c>
      <c r="L7">
        <f t="shared" si="0"/>
        <v>18</v>
      </c>
      <c r="M7">
        <f t="shared" si="0"/>
        <v>20</v>
      </c>
      <c r="N7">
        <f t="shared" si="0"/>
        <v>22</v>
      </c>
      <c r="O7">
        <f t="shared" si="0"/>
        <v>24</v>
      </c>
      <c r="P7">
        <f t="shared" si="0"/>
        <v>26</v>
      </c>
      <c r="Q7">
        <f t="shared" si="0"/>
        <v>28</v>
      </c>
      <c r="R7">
        <f t="shared" si="0"/>
        <v>30</v>
      </c>
      <c r="S7">
        <f t="shared" si="0"/>
        <v>32</v>
      </c>
      <c r="T7">
        <f t="shared" si="0"/>
        <v>34</v>
      </c>
    </row>
    <row r="8" spans="1:22">
      <c r="B8" t="s">
        <v>5</v>
      </c>
      <c r="C8">
        <v>0.2</v>
      </c>
      <c r="D8">
        <f t="shared" si="1"/>
        <v>2</v>
      </c>
      <c r="E8">
        <f t="shared" si="0"/>
        <v>4</v>
      </c>
      <c r="F8">
        <f t="shared" si="0"/>
        <v>6</v>
      </c>
      <c r="G8">
        <f t="shared" si="0"/>
        <v>8</v>
      </c>
      <c r="H8">
        <f t="shared" si="0"/>
        <v>10</v>
      </c>
      <c r="I8">
        <f t="shared" si="0"/>
        <v>12</v>
      </c>
      <c r="J8">
        <f t="shared" si="0"/>
        <v>14</v>
      </c>
      <c r="K8">
        <f t="shared" si="0"/>
        <v>16</v>
      </c>
      <c r="L8">
        <f t="shared" si="0"/>
        <v>18</v>
      </c>
      <c r="M8">
        <f t="shared" si="0"/>
        <v>20</v>
      </c>
      <c r="N8">
        <f t="shared" si="0"/>
        <v>22</v>
      </c>
      <c r="O8">
        <f t="shared" si="0"/>
        <v>24</v>
      </c>
      <c r="P8">
        <f t="shared" si="0"/>
        <v>26</v>
      </c>
      <c r="Q8">
        <f t="shared" si="0"/>
        <v>28</v>
      </c>
      <c r="R8">
        <f t="shared" si="0"/>
        <v>30</v>
      </c>
      <c r="S8">
        <f t="shared" si="0"/>
        <v>32</v>
      </c>
      <c r="T8">
        <f t="shared" si="0"/>
        <v>34</v>
      </c>
      <c r="V8" s="1"/>
    </row>
    <row r="9" spans="1:22">
      <c r="A9" t="s">
        <v>25</v>
      </c>
      <c r="D9">
        <f>ROUND(ROUNDDOWN(D3/3,1)+ROUNDDOWN((D4+D5)/6,1)+ROUNDDOWN(D6/20,1)+ROUNDDOWN((D7+D8)/30,1),0)</f>
        <v>1</v>
      </c>
      <c r="E9">
        <f t="shared" ref="E9:T9" si="2">ROUND(ROUNDDOWN(E3/3,1)+ROUNDDOWN((E4+E5)/6,1)+ROUNDDOWN(E6/20,1)+ROUNDDOWN((E7+E8)/30,1),0)</f>
        <v>2</v>
      </c>
      <c r="F9">
        <f t="shared" si="2"/>
        <v>3</v>
      </c>
      <c r="G9">
        <f t="shared" si="2"/>
        <v>4</v>
      </c>
      <c r="H9">
        <f t="shared" si="2"/>
        <v>5</v>
      </c>
      <c r="I9">
        <f t="shared" si="2"/>
        <v>6</v>
      </c>
      <c r="J9">
        <f t="shared" si="2"/>
        <v>7</v>
      </c>
      <c r="K9">
        <f t="shared" si="2"/>
        <v>8</v>
      </c>
      <c r="L9">
        <f t="shared" si="2"/>
        <v>10</v>
      </c>
      <c r="M9">
        <f t="shared" si="2"/>
        <v>11</v>
      </c>
      <c r="N9">
        <f t="shared" si="2"/>
        <v>12</v>
      </c>
      <c r="O9">
        <f t="shared" si="2"/>
        <v>13</v>
      </c>
      <c r="P9">
        <f t="shared" si="2"/>
        <v>14</v>
      </c>
      <c r="Q9">
        <f t="shared" si="2"/>
        <v>15</v>
      </c>
      <c r="R9">
        <f t="shared" si="2"/>
        <v>16</v>
      </c>
      <c r="S9">
        <f t="shared" si="2"/>
        <v>17</v>
      </c>
      <c r="T9">
        <f t="shared" si="2"/>
        <v>18</v>
      </c>
      <c r="V9" s="1"/>
    </row>
    <row r="10" spans="1:22">
      <c r="A10" t="s">
        <v>8</v>
      </c>
      <c r="D10">
        <v>1</v>
      </c>
      <c r="E10">
        <v>1</v>
      </c>
      <c r="F10">
        <v>1</v>
      </c>
      <c r="G10">
        <v>1</v>
      </c>
      <c r="H10">
        <v>1</v>
      </c>
      <c r="I10">
        <v>1</v>
      </c>
      <c r="J10">
        <v>1</v>
      </c>
      <c r="K10">
        <v>1</v>
      </c>
      <c r="L10">
        <v>1</v>
      </c>
      <c r="M10">
        <v>1</v>
      </c>
      <c r="N10">
        <v>1</v>
      </c>
      <c r="O10">
        <v>1</v>
      </c>
      <c r="P10">
        <v>1</v>
      </c>
      <c r="Q10">
        <v>1</v>
      </c>
      <c r="R10">
        <v>1</v>
      </c>
      <c r="S10">
        <v>1</v>
      </c>
      <c r="T10">
        <v>1</v>
      </c>
      <c r="V10" s="1"/>
    </row>
    <row r="11" spans="1:22">
      <c r="A11" t="s">
        <v>9</v>
      </c>
      <c r="D11">
        <v>1</v>
      </c>
      <c r="E11">
        <v>1</v>
      </c>
      <c r="F11">
        <v>1</v>
      </c>
      <c r="G11">
        <v>1</v>
      </c>
      <c r="H11">
        <v>1</v>
      </c>
      <c r="I11">
        <v>1</v>
      </c>
      <c r="J11">
        <v>1</v>
      </c>
      <c r="K11">
        <v>1</v>
      </c>
      <c r="L11">
        <v>1</v>
      </c>
      <c r="V11" s="1"/>
    </row>
    <row r="12" spans="1:22">
      <c r="A12" t="s">
        <v>6</v>
      </c>
      <c r="D12">
        <v>1</v>
      </c>
      <c r="E12">
        <v>1</v>
      </c>
      <c r="F12">
        <v>1</v>
      </c>
      <c r="G12">
        <v>1</v>
      </c>
      <c r="H12">
        <v>1</v>
      </c>
      <c r="I12">
        <v>1</v>
      </c>
      <c r="J12">
        <v>1</v>
      </c>
      <c r="K12">
        <v>1</v>
      </c>
      <c r="L12">
        <v>1</v>
      </c>
      <c r="M12">
        <v>1</v>
      </c>
      <c r="N12">
        <v>1</v>
      </c>
      <c r="O12">
        <v>1</v>
      </c>
      <c r="P12">
        <v>1</v>
      </c>
      <c r="Q12">
        <v>1</v>
      </c>
      <c r="R12">
        <v>1</v>
      </c>
      <c r="S12">
        <v>1</v>
      </c>
      <c r="T12">
        <v>1</v>
      </c>
      <c r="V12" s="1"/>
    </row>
    <row r="13" spans="1:22">
      <c r="A13" t="s">
        <v>7</v>
      </c>
      <c r="D13">
        <v>1.2</v>
      </c>
      <c r="E13">
        <v>1.2</v>
      </c>
      <c r="F13">
        <v>1.2</v>
      </c>
      <c r="G13">
        <v>1.2</v>
      </c>
      <c r="H13">
        <v>1.2</v>
      </c>
      <c r="I13">
        <v>1.2</v>
      </c>
      <c r="J13">
        <v>1.2</v>
      </c>
      <c r="K13">
        <v>1.2</v>
      </c>
      <c r="L13">
        <v>1.2</v>
      </c>
      <c r="M13">
        <v>1.2</v>
      </c>
      <c r="N13">
        <v>1.2</v>
      </c>
      <c r="O13">
        <v>1.2</v>
      </c>
      <c r="P13">
        <v>1.2</v>
      </c>
      <c r="Q13">
        <v>1.2</v>
      </c>
      <c r="R13">
        <v>1.2</v>
      </c>
      <c r="S13">
        <v>1.2</v>
      </c>
      <c r="T13">
        <v>1.2</v>
      </c>
      <c r="V13" s="1"/>
    </row>
    <row r="14" spans="1:22">
      <c r="A14" t="s">
        <v>27</v>
      </c>
      <c r="D14">
        <v>1</v>
      </c>
      <c r="E14">
        <v>1</v>
      </c>
      <c r="F14">
        <v>1</v>
      </c>
      <c r="G14">
        <v>1</v>
      </c>
      <c r="H14">
        <v>2</v>
      </c>
      <c r="I14">
        <v>2</v>
      </c>
      <c r="J14">
        <v>2</v>
      </c>
      <c r="K14">
        <v>2</v>
      </c>
      <c r="L14">
        <v>2</v>
      </c>
      <c r="M14">
        <v>2</v>
      </c>
      <c r="N14">
        <v>2</v>
      </c>
      <c r="O14">
        <v>2</v>
      </c>
      <c r="P14">
        <v>2</v>
      </c>
      <c r="Q14">
        <v>2</v>
      </c>
      <c r="R14">
        <v>2</v>
      </c>
      <c r="S14">
        <v>2.5</v>
      </c>
      <c r="T14">
        <v>2.5</v>
      </c>
      <c r="V14" s="1"/>
    </row>
    <row r="15" spans="1:22">
      <c r="A15" t="s">
        <v>10</v>
      </c>
      <c r="D15">
        <f t="shared" ref="D15:T15" si="3">SUM(D9:D14)</f>
        <v>6.2</v>
      </c>
      <c r="E15">
        <f t="shared" si="3"/>
        <v>7.2</v>
      </c>
      <c r="F15">
        <f t="shared" si="3"/>
        <v>8.1999999999999993</v>
      </c>
      <c r="G15">
        <f t="shared" si="3"/>
        <v>9.1999999999999993</v>
      </c>
      <c r="H15">
        <f t="shared" si="3"/>
        <v>11.2</v>
      </c>
      <c r="I15">
        <f t="shared" si="3"/>
        <v>12.2</v>
      </c>
      <c r="J15">
        <f t="shared" si="3"/>
        <v>13.2</v>
      </c>
      <c r="K15">
        <f t="shared" si="3"/>
        <v>14.2</v>
      </c>
      <c r="L15">
        <f t="shared" si="3"/>
        <v>16.2</v>
      </c>
      <c r="M15">
        <f t="shared" si="3"/>
        <v>16.2</v>
      </c>
      <c r="N15">
        <f t="shared" si="3"/>
        <v>17.2</v>
      </c>
      <c r="O15">
        <f t="shared" si="3"/>
        <v>18.2</v>
      </c>
      <c r="P15">
        <f t="shared" si="3"/>
        <v>19.2</v>
      </c>
      <c r="Q15">
        <f t="shared" si="3"/>
        <v>20.2</v>
      </c>
      <c r="R15">
        <f t="shared" si="3"/>
        <v>21.2</v>
      </c>
      <c r="S15">
        <f t="shared" si="3"/>
        <v>22.7</v>
      </c>
      <c r="T15">
        <f t="shared" si="3"/>
        <v>23.7</v>
      </c>
      <c r="V15" s="1"/>
    </row>
    <row r="16" spans="1:22">
      <c r="A16" t="s">
        <v>26</v>
      </c>
      <c r="D16">
        <f>SUM(D9:D11)</f>
        <v>3</v>
      </c>
      <c r="E16">
        <f t="shared" ref="E16:T16" si="4">SUM(E9:E11)</f>
        <v>4</v>
      </c>
      <c r="F16">
        <f t="shared" si="4"/>
        <v>5</v>
      </c>
      <c r="G16">
        <f t="shared" si="4"/>
        <v>6</v>
      </c>
      <c r="H16">
        <f t="shared" si="4"/>
        <v>7</v>
      </c>
      <c r="I16">
        <f t="shared" si="4"/>
        <v>8</v>
      </c>
      <c r="J16">
        <f t="shared" si="4"/>
        <v>9</v>
      </c>
      <c r="K16">
        <f t="shared" si="4"/>
        <v>10</v>
      </c>
      <c r="L16">
        <f t="shared" si="4"/>
        <v>12</v>
      </c>
      <c r="M16">
        <f t="shared" si="4"/>
        <v>12</v>
      </c>
      <c r="N16">
        <f t="shared" si="4"/>
        <v>13</v>
      </c>
      <c r="O16">
        <f t="shared" si="4"/>
        <v>14</v>
      </c>
      <c r="P16">
        <f t="shared" si="4"/>
        <v>15</v>
      </c>
      <c r="Q16">
        <f t="shared" si="4"/>
        <v>16</v>
      </c>
      <c r="R16">
        <f t="shared" si="4"/>
        <v>17</v>
      </c>
      <c r="S16">
        <f t="shared" si="4"/>
        <v>18</v>
      </c>
      <c r="T16">
        <f t="shared" si="4"/>
        <v>19</v>
      </c>
      <c r="V16" s="1"/>
    </row>
    <row r="17" spans="1:24">
      <c r="A17" t="s">
        <v>19</v>
      </c>
      <c r="D17">
        <f>D16*40</f>
        <v>120</v>
      </c>
      <c r="E17">
        <f t="shared" ref="E17:T17" si="5">E16*40</f>
        <v>160</v>
      </c>
      <c r="F17">
        <f t="shared" si="5"/>
        <v>200</v>
      </c>
      <c r="G17">
        <f t="shared" si="5"/>
        <v>240</v>
      </c>
      <c r="H17">
        <f t="shared" si="5"/>
        <v>280</v>
      </c>
      <c r="I17">
        <f t="shared" si="5"/>
        <v>320</v>
      </c>
      <c r="J17">
        <f t="shared" si="5"/>
        <v>360</v>
      </c>
      <c r="K17">
        <f t="shared" si="5"/>
        <v>400</v>
      </c>
      <c r="L17">
        <f t="shared" si="5"/>
        <v>480</v>
      </c>
      <c r="M17">
        <f t="shared" si="5"/>
        <v>480</v>
      </c>
      <c r="N17">
        <f t="shared" si="5"/>
        <v>520</v>
      </c>
      <c r="O17">
        <f t="shared" si="5"/>
        <v>560</v>
      </c>
      <c r="P17">
        <f t="shared" si="5"/>
        <v>600</v>
      </c>
      <c r="Q17">
        <f t="shared" si="5"/>
        <v>640</v>
      </c>
      <c r="R17">
        <f t="shared" si="5"/>
        <v>680</v>
      </c>
      <c r="S17">
        <f t="shared" si="5"/>
        <v>720</v>
      </c>
      <c r="T17">
        <f t="shared" si="5"/>
        <v>760</v>
      </c>
      <c r="V17" s="1"/>
    </row>
    <row r="18" spans="1:24">
      <c r="A18" t="s">
        <v>11</v>
      </c>
      <c r="V18" s="1"/>
    </row>
    <row r="19" spans="1:24">
      <c r="A19" s="1">
        <v>0.29166666666666669</v>
      </c>
      <c r="C19">
        <v>2</v>
      </c>
      <c r="D19">
        <v>2</v>
      </c>
      <c r="E19">
        <v>3</v>
      </c>
      <c r="F19">
        <v>4</v>
      </c>
      <c r="G19">
        <v>5</v>
      </c>
      <c r="H19">
        <v>6</v>
      </c>
      <c r="I19">
        <v>7</v>
      </c>
      <c r="J19">
        <v>8</v>
      </c>
      <c r="K19">
        <v>9</v>
      </c>
      <c r="L19">
        <v>10</v>
      </c>
      <c r="M19">
        <v>11</v>
      </c>
      <c r="N19">
        <v>12</v>
      </c>
      <c r="O19">
        <v>13</v>
      </c>
      <c r="P19">
        <v>14</v>
      </c>
      <c r="Q19">
        <v>15</v>
      </c>
      <c r="R19">
        <v>16</v>
      </c>
      <c r="S19">
        <v>17</v>
      </c>
      <c r="T19">
        <v>18</v>
      </c>
      <c r="V19" s="1"/>
    </row>
    <row r="20" spans="1:24">
      <c r="A20" s="1">
        <v>0.3125</v>
      </c>
      <c r="C20" s="4">
        <v>0.5</v>
      </c>
      <c r="D20">
        <f t="shared" ref="D20:M22" si="6">IF(D$16*$C20&lt;2,2,ROUND(D$16*$C20,0))</f>
        <v>2</v>
      </c>
      <c r="E20">
        <f t="shared" si="6"/>
        <v>2</v>
      </c>
      <c r="F20">
        <f t="shared" si="6"/>
        <v>3</v>
      </c>
      <c r="G20">
        <f t="shared" si="6"/>
        <v>3</v>
      </c>
      <c r="H20">
        <f t="shared" si="6"/>
        <v>4</v>
      </c>
      <c r="I20">
        <f t="shared" si="6"/>
        <v>4</v>
      </c>
      <c r="J20">
        <f t="shared" si="6"/>
        <v>5</v>
      </c>
      <c r="K20">
        <f t="shared" si="6"/>
        <v>5</v>
      </c>
      <c r="L20">
        <f t="shared" si="6"/>
        <v>6</v>
      </c>
      <c r="M20">
        <f t="shared" si="6"/>
        <v>6</v>
      </c>
      <c r="N20">
        <f t="shared" ref="N20:T22" si="7">IF(N$16*$C20&lt;2,2,ROUND(N$16*$C20,0))</f>
        <v>7</v>
      </c>
      <c r="O20">
        <f t="shared" si="7"/>
        <v>7</v>
      </c>
      <c r="P20">
        <f t="shared" si="7"/>
        <v>8</v>
      </c>
      <c r="Q20">
        <f t="shared" si="7"/>
        <v>8</v>
      </c>
      <c r="R20">
        <f t="shared" si="7"/>
        <v>9</v>
      </c>
      <c r="S20">
        <f t="shared" si="7"/>
        <v>9</v>
      </c>
      <c r="T20">
        <f t="shared" si="7"/>
        <v>10</v>
      </c>
      <c r="V20" s="1"/>
    </row>
    <row r="21" spans="1:24">
      <c r="A21" s="1" t="s">
        <v>13</v>
      </c>
      <c r="C21" s="4">
        <v>1</v>
      </c>
      <c r="D21">
        <f t="shared" si="6"/>
        <v>3</v>
      </c>
      <c r="E21">
        <f t="shared" si="6"/>
        <v>4</v>
      </c>
      <c r="F21">
        <f t="shared" si="6"/>
        <v>5</v>
      </c>
      <c r="G21">
        <f t="shared" si="6"/>
        <v>6</v>
      </c>
      <c r="H21">
        <f t="shared" si="6"/>
        <v>7</v>
      </c>
      <c r="I21">
        <f t="shared" si="6"/>
        <v>8</v>
      </c>
      <c r="J21">
        <f t="shared" si="6"/>
        <v>9</v>
      </c>
      <c r="K21">
        <f t="shared" si="6"/>
        <v>10</v>
      </c>
      <c r="L21">
        <f t="shared" si="6"/>
        <v>12</v>
      </c>
      <c r="M21">
        <f t="shared" si="6"/>
        <v>12</v>
      </c>
      <c r="N21">
        <f t="shared" si="7"/>
        <v>13</v>
      </c>
      <c r="O21">
        <f t="shared" si="7"/>
        <v>14</v>
      </c>
      <c r="P21">
        <f t="shared" si="7"/>
        <v>15</v>
      </c>
      <c r="Q21">
        <f t="shared" si="7"/>
        <v>16</v>
      </c>
      <c r="R21">
        <f t="shared" si="7"/>
        <v>17</v>
      </c>
      <c r="S21">
        <f t="shared" si="7"/>
        <v>18</v>
      </c>
      <c r="T21">
        <f t="shared" si="7"/>
        <v>19</v>
      </c>
      <c r="V21" s="1"/>
    </row>
    <row r="22" spans="1:24">
      <c r="A22" s="1">
        <v>0.72916666666666663</v>
      </c>
      <c r="C22" s="4">
        <v>0.5</v>
      </c>
      <c r="D22">
        <f t="shared" si="6"/>
        <v>2</v>
      </c>
      <c r="E22">
        <f t="shared" si="6"/>
        <v>2</v>
      </c>
      <c r="F22">
        <f t="shared" si="6"/>
        <v>3</v>
      </c>
      <c r="G22">
        <f t="shared" si="6"/>
        <v>3</v>
      </c>
      <c r="H22">
        <f t="shared" si="6"/>
        <v>4</v>
      </c>
      <c r="I22">
        <f t="shared" si="6"/>
        <v>4</v>
      </c>
      <c r="J22">
        <f t="shared" si="6"/>
        <v>5</v>
      </c>
      <c r="K22">
        <f t="shared" si="6"/>
        <v>5</v>
      </c>
      <c r="L22">
        <f t="shared" si="6"/>
        <v>6</v>
      </c>
      <c r="M22">
        <f t="shared" si="6"/>
        <v>6</v>
      </c>
      <c r="N22">
        <f t="shared" si="7"/>
        <v>7</v>
      </c>
      <c r="O22">
        <f t="shared" si="7"/>
        <v>7</v>
      </c>
      <c r="P22">
        <f t="shared" si="7"/>
        <v>8</v>
      </c>
      <c r="Q22">
        <f t="shared" si="7"/>
        <v>8</v>
      </c>
      <c r="R22">
        <f t="shared" si="7"/>
        <v>9</v>
      </c>
      <c r="S22">
        <f t="shared" si="7"/>
        <v>9</v>
      </c>
      <c r="T22">
        <f t="shared" si="7"/>
        <v>10</v>
      </c>
      <c r="V22" s="1"/>
    </row>
    <row r="23" spans="1:24">
      <c r="A23" s="1">
        <v>0.75</v>
      </c>
      <c r="C23">
        <v>2</v>
      </c>
      <c r="D23">
        <v>2</v>
      </c>
      <c r="E23">
        <v>2</v>
      </c>
      <c r="F23">
        <v>2</v>
      </c>
      <c r="G23">
        <v>2</v>
      </c>
      <c r="H23">
        <v>2</v>
      </c>
      <c r="I23">
        <v>2</v>
      </c>
      <c r="J23">
        <v>2</v>
      </c>
      <c r="K23">
        <v>2</v>
      </c>
      <c r="L23">
        <v>2</v>
      </c>
      <c r="M23">
        <v>2</v>
      </c>
      <c r="N23">
        <v>2</v>
      </c>
      <c r="O23">
        <v>2</v>
      </c>
      <c r="P23">
        <v>2</v>
      </c>
      <c r="Q23">
        <v>2</v>
      </c>
      <c r="R23">
        <v>2</v>
      </c>
      <c r="S23">
        <v>2</v>
      </c>
      <c r="T23">
        <v>2</v>
      </c>
      <c r="V23" s="1"/>
    </row>
    <row r="24" spans="1:24">
      <c r="A24" t="s">
        <v>12</v>
      </c>
      <c r="V24" s="1"/>
      <c r="W24" s="2"/>
      <c r="X24" s="2"/>
    </row>
    <row r="25" spans="1:24">
      <c r="A25" s="1">
        <v>0.29166666666666669</v>
      </c>
      <c r="B25" t="s">
        <v>20</v>
      </c>
      <c r="C25">
        <v>2</v>
      </c>
      <c r="D25">
        <v>2</v>
      </c>
      <c r="E25">
        <v>2</v>
      </c>
      <c r="F25">
        <v>2</v>
      </c>
      <c r="G25">
        <v>2</v>
      </c>
      <c r="H25">
        <v>2</v>
      </c>
      <c r="I25">
        <v>2</v>
      </c>
      <c r="J25">
        <v>2</v>
      </c>
      <c r="K25">
        <v>2</v>
      </c>
      <c r="L25">
        <v>2</v>
      </c>
      <c r="M25">
        <v>2</v>
      </c>
      <c r="N25">
        <v>2</v>
      </c>
      <c r="O25">
        <v>2</v>
      </c>
      <c r="P25">
        <v>2</v>
      </c>
      <c r="Q25">
        <v>2</v>
      </c>
      <c r="R25">
        <v>2</v>
      </c>
      <c r="S25">
        <v>2</v>
      </c>
      <c r="T25">
        <v>2</v>
      </c>
    </row>
    <row r="26" spans="1:24">
      <c r="A26" s="1">
        <v>0.3125</v>
      </c>
      <c r="B26" s="196" t="s">
        <v>21</v>
      </c>
      <c r="C26" s="4">
        <v>0.15</v>
      </c>
      <c r="D26">
        <f t="shared" ref="D26:M28" si="8">IF(D$16*$C26&lt;2,2,ROUND(D$16*$C26,0))</f>
        <v>2</v>
      </c>
      <c r="E26">
        <f t="shared" si="8"/>
        <v>2</v>
      </c>
      <c r="F26">
        <f t="shared" si="8"/>
        <v>2</v>
      </c>
      <c r="G26">
        <f t="shared" si="8"/>
        <v>2</v>
      </c>
      <c r="H26">
        <f t="shared" si="8"/>
        <v>2</v>
      </c>
      <c r="I26">
        <f t="shared" si="8"/>
        <v>2</v>
      </c>
      <c r="J26">
        <f t="shared" si="8"/>
        <v>2</v>
      </c>
      <c r="K26">
        <f t="shared" si="8"/>
        <v>2</v>
      </c>
      <c r="L26">
        <f t="shared" si="8"/>
        <v>2</v>
      </c>
      <c r="M26">
        <f t="shared" si="8"/>
        <v>2</v>
      </c>
      <c r="N26">
        <f t="shared" ref="N26:T28" si="9">IF(N$16*$C26&lt;2,2,ROUND(N$16*$C26,0))</f>
        <v>2</v>
      </c>
      <c r="O26">
        <f t="shared" si="9"/>
        <v>2</v>
      </c>
      <c r="P26">
        <f t="shared" si="9"/>
        <v>2</v>
      </c>
      <c r="Q26">
        <f t="shared" si="9"/>
        <v>2</v>
      </c>
      <c r="R26">
        <f t="shared" si="9"/>
        <v>3</v>
      </c>
      <c r="S26">
        <f t="shared" si="9"/>
        <v>3</v>
      </c>
      <c r="T26">
        <f t="shared" si="9"/>
        <v>3</v>
      </c>
    </row>
    <row r="27" spans="1:24">
      <c r="A27" s="1" t="s">
        <v>13</v>
      </c>
      <c r="B27" s="196"/>
      <c r="C27" s="4">
        <v>0.3</v>
      </c>
      <c r="D27">
        <f t="shared" si="8"/>
        <v>2</v>
      </c>
      <c r="E27">
        <f t="shared" si="8"/>
        <v>2</v>
      </c>
      <c r="F27">
        <f t="shared" si="8"/>
        <v>2</v>
      </c>
      <c r="G27">
        <f t="shared" si="8"/>
        <v>2</v>
      </c>
      <c r="H27">
        <f t="shared" si="8"/>
        <v>2</v>
      </c>
      <c r="I27">
        <f t="shared" si="8"/>
        <v>2</v>
      </c>
      <c r="J27">
        <f t="shared" si="8"/>
        <v>3</v>
      </c>
      <c r="K27">
        <f t="shared" si="8"/>
        <v>3</v>
      </c>
      <c r="L27">
        <f t="shared" si="8"/>
        <v>4</v>
      </c>
      <c r="M27">
        <f t="shared" si="8"/>
        <v>4</v>
      </c>
      <c r="N27">
        <f t="shared" si="9"/>
        <v>4</v>
      </c>
      <c r="O27">
        <f t="shared" si="9"/>
        <v>4</v>
      </c>
      <c r="P27">
        <f t="shared" si="9"/>
        <v>5</v>
      </c>
      <c r="Q27">
        <f t="shared" si="9"/>
        <v>5</v>
      </c>
      <c r="R27">
        <f t="shared" si="9"/>
        <v>5</v>
      </c>
      <c r="S27">
        <f t="shared" si="9"/>
        <v>5</v>
      </c>
      <c r="T27">
        <f t="shared" si="9"/>
        <v>6</v>
      </c>
    </row>
    <row r="28" spans="1:24">
      <c r="A28" s="1">
        <v>0.72916666666666663</v>
      </c>
      <c r="B28" s="196"/>
      <c r="C28" s="4">
        <v>0.15</v>
      </c>
      <c r="D28">
        <f t="shared" si="8"/>
        <v>2</v>
      </c>
      <c r="E28">
        <f t="shared" si="8"/>
        <v>2</v>
      </c>
      <c r="F28">
        <f t="shared" si="8"/>
        <v>2</v>
      </c>
      <c r="G28">
        <f t="shared" si="8"/>
        <v>2</v>
      </c>
      <c r="H28">
        <f t="shared" si="8"/>
        <v>2</v>
      </c>
      <c r="I28">
        <f t="shared" si="8"/>
        <v>2</v>
      </c>
      <c r="J28">
        <f t="shared" si="8"/>
        <v>2</v>
      </c>
      <c r="K28">
        <f t="shared" si="8"/>
        <v>2</v>
      </c>
      <c r="L28">
        <f t="shared" si="8"/>
        <v>2</v>
      </c>
      <c r="M28">
        <f t="shared" si="8"/>
        <v>2</v>
      </c>
      <c r="N28">
        <f t="shared" si="9"/>
        <v>2</v>
      </c>
      <c r="O28">
        <f t="shared" si="9"/>
        <v>2</v>
      </c>
      <c r="P28">
        <f t="shared" si="9"/>
        <v>2</v>
      </c>
      <c r="Q28">
        <f t="shared" si="9"/>
        <v>2</v>
      </c>
      <c r="R28">
        <f t="shared" si="9"/>
        <v>3</v>
      </c>
      <c r="S28">
        <f t="shared" si="9"/>
        <v>3</v>
      </c>
      <c r="T28">
        <f t="shared" si="9"/>
        <v>3</v>
      </c>
    </row>
    <row r="29" spans="1:24">
      <c r="A29" s="1">
        <v>0.75</v>
      </c>
      <c r="B29" t="s">
        <v>20</v>
      </c>
      <c r="C29">
        <v>2</v>
      </c>
      <c r="D29">
        <v>2</v>
      </c>
      <c r="E29">
        <v>3</v>
      </c>
      <c r="F29">
        <v>4</v>
      </c>
      <c r="G29">
        <v>5</v>
      </c>
      <c r="H29">
        <v>6</v>
      </c>
      <c r="I29">
        <v>7</v>
      </c>
      <c r="J29">
        <v>8</v>
      </c>
      <c r="K29">
        <v>9</v>
      </c>
      <c r="L29">
        <v>10</v>
      </c>
      <c r="M29">
        <v>11</v>
      </c>
      <c r="N29">
        <v>12</v>
      </c>
      <c r="O29">
        <v>13</v>
      </c>
      <c r="P29">
        <v>14</v>
      </c>
      <c r="Q29">
        <v>15</v>
      </c>
      <c r="R29">
        <v>16</v>
      </c>
      <c r="S29">
        <v>17</v>
      </c>
      <c r="T29">
        <v>18</v>
      </c>
    </row>
    <row r="30" spans="1:24">
      <c r="A30" t="s">
        <v>14</v>
      </c>
      <c r="D30">
        <f>(D19+D20+D21*9)*5+(D25+D26+D27*9)</f>
        <v>177</v>
      </c>
      <c r="E30">
        <f t="shared" ref="E30:T30" si="10">(E19+E20+E21*9)*5+(E25+E26+E27*9)</f>
        <v>227</v>
      </c>
      <c r="F30">
        <f t="shared" si="10"/>
        <v>282</v>
      </c>
      <c r="G30">
        <f t="shared" si="10"/>
        <v>332</v>
      </c>
      <c r="H30">
        <f t="shared" si="10"/>
        <v>387</v>
      </c>
      <c r="I30">
        <f t="shared" si="10"/>
        <v>437</v>
      </c>
      <c r="J30">
        <f t="shared" si="10"/>
        <v>501</v>
      </c>
      <c r="K30">
        <f t="shared" si="10"/>
        <v>551</v>
      </c>
      <c r="L30">
        <f t="shared" si="10"/>
        <v>660</v>
      </c>
      <c r="M30">
        <f t="shared" si="10"/>
        <v>665</v>
      </c>
      <c r="N30">
        <f t="shared" si="10"/>
        <v>720</v>
      </c>
      <c r="O30">
        <f t="shared" si="10"/>
        <v>770</v>
      </c>
      <c r="P30">
        <f t="shared" si="10"/>
        <v>834</v>
      </c>
      <c r="Q30">
        <f t="shared" si="10"/>
        <v>884</v>
      </c>
      <c r="R30">
        <f t="shared" si="10"/>
        <v>940</v>
      </c>
      <c r="S30">
        <f t="shared" si="10"/>
        <v>990</v>
      </c>
      <c r="T30">
        <f t="shared" si="10"/>
        <v>1054</v>
      </c>
    </row>
    <row r="31" spans="1:24">
      <c r="A31" t="s">
        <v>15</v>
      </c>
      <c r="D31">
        <f>D30-D17</f>
        <v>57</v>
      </c>
      <c r="E31">
        <f t="shared" ref="E31:T31" si="11">E30-E17</f>
        <v>67</v>
      </c>
      <c r="F31">
        <f t="shared" si="11"/>
        <v>82</v>
      </c>
      <c r="G31">
        <f t="shared" si="11"/>
        <v>92</v>
      </c>
      <c r="H31">
        <f t="shared" si="11"/>
        <v>107</v>
      </c>
      <c r="I31">
        <f t="shared" si="11"/>
        <v>117</v>
      </c>
      <c r="J31">
        <f t="shared" si="11"/>
        <v>141</v>
      </c>
      <c r="K31">
        <f t="shared" si="11"/>
        <v>151</v>
      </c>
      <c r="L31">
        <f t="shared" si="11"/>
        <v>180</v>
      </c>
      <c r="M31">
        <f t="shared" si="11"/>
        <v>185</v>
      </c>
      <c r="N31">
        <f t="shared" si="11"/>
        <v>200</v>
      </c>
      <c r="O31">
        <f t="shared" si="11"/>
        <v>210</v>
      </c>
      <c r="P31">
        <f t="shared" si="11"/>
        <v>234</v>
      </c>
      <c r="Q31">
        <f t="shared" si="11"/>
        <v>244</v>
      </c>
      <c r="R31">
        <f t="shared" si="11"/>
        <v>260</v>
      </c>
      <c r="S31">
        <f t="shared" si="11"/>
        <v>270</v>
      </c>
      <c r="T31">
        <f t="shared" si="11"/>
        <v>294</v>
      </c>
    </row>
    <row r="32" spans="1:24">
      <c r="A32" t="s">
        <v>16</v>
      </c>
      <c r="D32" s="4">
        <f>D31/160</f>
        <v>0.35625000000000001</v>
      </c>
      <c r="E32" s="4">
        <f t="shared" ref="E32:T32" si="12">E31/160</f>
        <v>0.41875000000000001</v>
      </c>
      <c r="F32" s="4">
        <f t="shared" si="12"/>
        <v>0.51249999999999996</v>
      </c>
      <c r="G32" s="4">
        <f t="shared" si="12"/>
        <v>0.57499999999999996</v>
      </c>
      <c r="H32" s="4">
        <f t="shared" si="12"/>
        <v>0.66874999999999996</v>
      </c>
      <c r="I32" s="4">
        <f t="shared" si="12"/>
        <v>0.73124999999999996</v>
      </c>
      <c r="J32" s="4">
        <f t="shared" si="12"/>
        <v>0.88124999999999998</v>
      </c>
      <c r="K32" s="4">
        <f t="shared" si="12"/>
        <v>0.94374999999999998</v>
      </c>
      <c r="L32" s="4">
        <f t="shared" si="12"/>
        <v>1.125</v>
      </c>
      <c r="M32" s="4">
        <f t="shared" si="12"/>
        <v>1.15625</v>
      </c>
      <c r="N32" s="4">
        <f t="shared" si="12"/>
        <v>1.25</v>
      </c>
      <c r="O32" s="4">
        <f t="shared" si="12"/>
        <v>1.3125</v>
      </c>
      <c r="P32" s="4">
        <f t="shared" si="12"/>
        <v>1.4624999999999999</v>
      </c>
      <c r="Q32" s="4">
        <f t="shared" si="12"/>
        <v>1.5249999999999999</v>
      </c>
      <c r="R32" s="4">
        <f t="shared" si="12"/>
        <v>1.625</v>
      </c>
      <c r="S32" s="4">
        <f t="shared" si="12"/>
        <v>1.6875</v>
      </c>
      <c r="T32" s="4">
        <f t="shared" si="12"/>
        <v>1.8374999999999999</v>
      </c>
    </row>
    <row r="33" spans="1:20">
      <c r="A33" t="s">
        <v>18</v>
      </c>
      <c r="D33" s="5">
        <f>(D15*15*8)/52/160</f>
        <v>8.9423076923076925E-2</v>
      </c>
      <c r="E33" s="5">
        <f t="shared" ref="E33:T33" si="13">(E15*15*8)/52/160</f>
        <v>0.10384615384615385</v>
      </c>
      <c r="F33" s="5">
        <f t="shared" si="13"/>
        <v>0.11826923076923075</v>
      </c>
      <c r="G33" s="5">
        <f t="shared" si="13"/>
        <v>0.13269230769230769</v>
      </c>
      <c r="H33" s="5">
        <f t="shared" si="13"/>
        <v>0.16153846153846155</v>
      </c>
      <c r="I33" s="5">
        <f t="shared" si="13"/>
        <v>0.17596153846153845</v>
      </c>
      <c r="J33" s="5">
        <f t="shared" si="13"/>
        <v>0.19038461538461537</v>
      </c>
      <c r="K33" s="5">
        <f t="shared" si="13"/>
        <v>0.2048076923076923</v>
      </c>
      <c r="L33" s="5">
        <f t="shared" si="13"/>
        <v>0.23365384615384616</v>
      </c>
      <c r="M33" s="5">
        <f t="shared" si="13"/>
        <v>0.23365384615384616</v>
      </c>
      <c r="N33" s="5">
        <f t="shared" si="13"/>
        <v>0.24807692307692308</v>
      </c>
      <c r="O33" s="5">
        <f t="shared" si="13"/>
        <v>0.26250000000000001</v>
      </c>
      <c r="P33" s="5">
        <f t="shared" si="13"/>
        <v>0.27692307692307694</v>
      </c>
      <c r="Q33" s="5">
        <f t="shared" si="13"/>
        <v>0.29134615384615381</v>
      </c>
      <c r="R33" s="5">
        <f t="shared" si="13"/>
        <v>0.30576923076923074</v>
      </c>
      <c r="S33" s="5">
        <f t="shared" si="13"/>
        <v>0.32740384615384616</v>
      </c>
      <c r="T33" s="5">
        <f t="shared" si="13"/>
        <v>0.34182692307692308</v>
      </c>
    </row>
    <row r="34" spans="1:20">
      <c r="A34" t="s">
        <v>17</v>
      </c>
      <c r="D34" s="4">
        <f>D15+D32+D33</f>
        <v>6.6456730769230772</v>
      </c>
      <c r="E34" s="4">
        <f t="shared" ref="E34:T34" si="14">E15+E32+E33</f>
        <v>7.7225961538461538</v>
      </c>
      <c r="F34" s="4">
        <f t="shared" si="14"/>
        <v>8.8307692307692296</v>
      </c>
      <c r="G34" s="4">
        <f t="shared" si="14"/>
        <v>9.9076923076923062</v>
      </c>
      <c r="H34" s="4">
        <f t="shared" si="14"/>
        <v>12.03028846153846</v>
      </c>
      <c r="I34" s="4">
        <f t="shared" si="14"/>
        <v>13.107211538461536</v>
      </c>
      <c r="J34" s="4">
        <f t="shared" si="14"/>
        <v>14.271634615384615</v>
      </c>
      <c r="K34" s="4">
        <f t="shared" si="14"/>
        <v>15.348557692307692</v>
      </c>
      <c r="L34" s="4">
        <f t="shared" si="14"/>
        <v>17.558653846153845</v>
      </c>
      <c r="M34" s="4">
        <f t="shared" si="14"/>
        <v>17.589903846153845</v>
      </c>
      <c r="N34" s="4">
        <f t="shared" si="14"/>
        <v>18.698076923076922</v>
      </c>
      <c r="O34" s="4">
        <f t="shared" si="14"/>
        <v>19.774999999999999</v>
      </c>
      <c r="P34" s="4">
        <f t="shared" si="14"/>
        <v>20.939423076923074</v>
      </c>
      <c r="Q34" s="4">
        <f t="shared" si="14"/>
        <v>22.01634615384615</v>
      </c>
      <c r="R34" s="4">
        <f t="shared" si="14"/>
        <v>23.130769230769229</v>
      </c>
      <c r="S34" s="4">
        <f t="shared" si="14"/>
        <v>24.714903846153845</v>
      </c>
      <c r="T34" s="4">
        <f t="shared" si="14"/>
        <v>25.879326923076921</v>
      </c>
    </row>
  </sheetData>
  <mergeCells count="2">
    <mergeCell ref="B26:B28"/>
    <mergeCell ref="A2:C2"/>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210D8-D4A5-4677-A9AC-B5F2491599ED}">
  <dimension ref="A1:BC63"/>
  <sheetViews>
    <sheetView topLeftCell="AD1" workbookViewId="0">
      <selection activeCell="AF8" sqref="AF8:BC12"/>
    </sheetView>
  </sheetViews>
  <sheetFormatPr defaultRowHeight="18"/>
  <cols>
    <col min="5" max="5" width="9.5" bestFit="1" customWidth="1"/>
    <col min="7" max="7" width="9.5" bestFit="1" customWidth="1"/>
    <col min="8" max="9" width="9.5" customWidth="1"/>
    <col min="10" max="10" width="9.5" bestFit="1" customWidth="1"/>
    <col min="13" max="13" width="9.5" bestFit="1" customWidth="1"/>
    <col min="14" max="14" width="5.5" bestFit="1" customWidth="1"/>
    <col min="15" max="26" width="5.5" customWidth="1"/>
    <col min="27" max="30" width="6" bestFit="1" customWidth="1"/>
  </cols>
  <sheetData>
    <row r="1" spans="1:55">
      <c r="A1" t="s">
        <v>28</v>
      </c>
    </row>
    <row r="2" spans="1:55">
      <c r="A2" t="s">
        <v>189</v>
      </c>
    </row>
    <row r="3" spans="1:55">
      <c r="A3" t="s">
        <v>55</v>
      </c>
    </row>
    <row r="4" spans="1:55">
      <c r="B4" t="s">
        <v>60</v>
      </c>
      <c r="C4" t="s">
        <v>20</v>
      </c>
      <c r="D4" t="s">
        <v>61</v>
      </c>
      <c r="E4" s="3">
        <f>IF(B62&gt;=10,12,IF(B62&gt;=9,11,IF(B62&gt;=8,10,IF(B62&gt;=7,9,IF(B62&gt;=6,8,IF(B62&gt;=5,7,IF(B62&gt;=4,6,IF(B62&gt;=3,5,IF(B62&gt;=2,4,IF(B62&gt;=1,3,2))))))))))</f>
        <v>2</v>
      </c>
    </row>
    <row r="5" spans="1:55">
      <c r="A5" t="s">
        <v>56</v>
      </c>
      <c r="B5">
        <v>300</v>
      </c>
      <c r="C5">
        <f>保育人数!S7+保育人数!S8</f>
        <v>64</v>
      </c>
      <c r="D5" s="3">
        <f>B5*C5</f>
        <v>19200</v>
      </c>
      <c r="E5" s="3">
        <f>D5*E$4</f>
        <v>38400</v>
      </c>
      <c r="I5" s="3"/>
    </row>
    <row r="6" spans="1:55">
      <c r="A6" t="s">
        <v>57</v>
      </c>
      <c r="B6">
        <v>370</v>
      </c>
      <c r="C6">
        <f>保育人数!S6</f>
        <v>32</v>
      </c>
      <c r="D6" s="3">
        <f t="shared" ref="D6:D8" si="0">B6*C6</f>
        <v>11840</v>
      </c>
      <c r="E6" s="3">
        <f t="shared" ref="E6:E8" si="1">D6*E$4</f>
        <v>23680</v>
      </c>
      <c r="I6" s="3"/>
    </row>
    <row r="7" spans="1:55">
      <c r="A7" t="s">
        <v>58</v>
      </c>
      <c r="B7">
        <v>900</v>
      </c>
      <c r="C7">
        <f>保育人数!S4+保育人数!S5</f>
        <v>48</v>
      </c>
      <c r="D7" s="3">
        <f t="shared" si="0"/>
        <v>43200</v>
      </c>
      <c r="E7" s="3">
        <f t="shared" si="1"/>
        <v>86400</v>
      </c>
      <c r="I7" s="3"/>
    </row>
    <row r="8" spans="1:55">
      <c r="A8" t="s">
        <v>59</v>
      </c>
      <c r="B8" s="7">
        <v>1670</v>
      </c>
      <c r="C8">
        <f>保育人数!S3</f>
        <v>16</v>
      </c>
      <c r="D8" s="3">
        <f t="shared" si="0"/>
        <v>26720</v>
      </c>
      <c r="E8" s="3">
        <f t="shared" si="1"/>
        <v>53440</v>
      </c>
      <c r="G8" s="197" t="s">
        <v>223</v>
      </c>
      <c r="H8" s="197"/>
      <c r="I8" s="197"/>
      <c r="J8" s="197"/>
      <c r="K8" s="197"/>
      <c r="L8" s="197"/>
      <c r="M8" s="197"/>
      <c r="N8" s="197"/>
      <c r="O8" s="197"/>
      <c r="P8" s="197"/>
      <c r="Q8" s="197"/>
      <c r="R8" s="197"/>
      <c r="S8" s="197"/>
      <c r="T8" s="197"/>
      <c r="U8" s="197"/>
      <c r="V8" s="197"/>
      <c r="W8" s="197"/>
      <c r="X8" s="197"/>
      <c r="Y8" s="197"/>
      <c r="Z8" s="197"/>
      <c r="AA8" s="197"/>
      <c r="AB8" s="197"/>
      <c r="AC8" s="197"/>
      <c r="AD8" s="197"/>
      <c r="AF8" s="197" t="s">
        <v>224</v>
      </c>
      <c r="AG8" s="197"/>
      <c r="AH8" s="197"/>
      <c r="AI8" s="197"/>
      <c r="AJ8" s="197"/>
      <c r="AK8" s="197"/>
      <c r="AL8" s="197"/>
      <c r="AM8" s="197"/>
      <c r="AN8" s="197"/>
      <c r="AO8" s="197"/>
      <c r="AP8" s="197"/>
      <c r="AQ8" s="197"/>
      <c r="AR8" s="197"/>
      <c r="AS8" s="197"/>
      <c r="AT8" s="197"/>
      <c r="AU8" s="197"/>
      <c r="AV8" s="197"/>
      <c r="AW8" s="197"/>
      <c r="AX8" s="197"/>
      <c r="AY8" s="197"/>
      <c r="AZ8" s="197"/>
      <c r="BA8" s="197"/>
      <c r="BB8" s="197"/>
      <c r="BC8" s="197"/>
    </row>
    <row r="9" spans="1:55">
      <c r="C9" s="8">
        <f>SUM(D5:D8)</f>
        <v>100960</v>
      </c>
      <c r="D9" s="3">
        <f t="shared" ref="D9" si="2">SUM(D5:D8)</f>
        <v>100960</v>
      </c>
      <c r="E9" s="3">
        <f>SUM(E5:E8)</f>
        <v>201920</v>
      </c>
      <c r="G9">
        <v>0</v>
      </c>
      <c r="H9">
        <v>1</v>
      </c>
      <c r="I9" s="3">
        <v>2</v>
      </c>
      <c r="J9">
        <v>3</v>
      </c>
      <c r="K9">
        <v>4</v>
      </c>
      <c r="L9">
        <v>5</v>
      </c>
      <c r="M9">
        <v>6</v>
      </c>
      <c r="N9">
        <v>7</v>
      </c>
      <c r="O9">
        <v>8</v>
      </c>
      <c r="P9">
        <v>9</v>
      </c>
      <c r="Q9">
        <v>10</v>
      </c>
      <c r="R9">
        <v>11</v>
      </c>
      <c r="S9">
        <v>12</v>
      </c>
      <c r="T9">
        <v>13</v>
      </c>
      <c r="U9">
        <v>14</v>
      </c>
      <c r="V9">
        <v>15</v>
      </c>
      <c r="W9">
        <v>16</v>
      </c>
      <c r="X9">
        <v>17</v>
      </c>
      <c r="Y9">
        <v>18</v>
      </c>
      <c r="Z9">
        <v>19</v>
      </c>
      <c r="AA9">
        <v>20</v>
      </c>
      <c r="AB9">
        <v>21</v>
      </c>
      <c r="AC9">
        <v>22</v>
      </c>
      <c r="AD9">
        <v>23</v>
      </c>
      <c r="AF9">
        <v>0</v>
      </c>
      <c r="AG9">
        <v>1</v>
      </c>
      <c r="AH9" s="3">
        <v>2</v>
      </c>
      <c r="AI9">
        <v>3</v>
      </c>
      <c r="AJ9">
        <v>4</v>
      </c>
      <c r="AK9">
        <v>5</v>
      </c>
      <c r="AL9">
        <v>6</v>
      </c>
      <c r="AM9">
        <v>7</v>
      </c>
      <c r="AN9">
        <v>8</v>
      </c>
      <c r="AO9">
        <v>9</v>
      </c>
      <c r="AP9">
        <v>10</v>
      </c>
      <c r="AQ9">
        <v>11</v>
      </c>
      <c r="AR9">
        <v>12</v>
      </c>
      <c r="AS9">
        <v>13</v>
      </c>
      <c r="AT9">
        <v>14</v>
      </c>
      <c r="AU9">
        <v>15</v>
      </c>
      <c r="AV9">
        <v>16</v>
      </c>
      <c r="AW9">
        <v>17</v>
      </c>
      <c r="AX9">
        <v>18</v>
      </c>
      <c r="AY9">
        <v>19</v>
      </c>
      <c r="AZ9">
        <v>20</v>
      </c>
      <c r="BA9">
        <v>21</v>
      </c>
      <c r="BB9">
        <v>22</v>
      </c>
      <c r="BC9">
        <v>23</v>
      </c>
    </row>
    <row r="10" spans="1:55">
      <c r="D10" t="s">
        <v>212</v>
      </c>
      <c r="E10">
        <f>2*SUM(D5:D8)</f>
        <v>201920</v>
      </c>
      <c r="F10" s="8">
        <f>G15</f>
        <v>8400</v>
      </c>
      <c r="G10">
        <v>7700</v>
      </c>
      <c r="H10">
        <v>7700</v>
      </c>
      <c r="I10">
        <v>7700</v>
      </c>
      <c r="J10">
        <v>7700</v>
      </c>
      <c r="K10">
        <v>7700</v>
      </c>
      <c r="L10">
        <v>7700</v>
      </c>
      <c r="M10">
        <v>7700</v>
      </c>
      <c r="N10">
        <v>7700</v>
      </c>
      <c r="O10">
        <v>7700</v>
      </c>
      <c r="P10">
        <v>7700</v>
      </c>
      <c r="Q10">
        <v>7700</v>
      </c>
      <c r="R10">
        <v>7700</v>
      </c>
      <c r="S10">
        <v>7700</v>
      </c>
      <c r="T10">
        <v>7700</v>
      </c>
      <c r="U10">
        <v>7700</v>
      </c>
      <c r="V10">
        <v>7700</v>
      </c>
      <c r="W10">
        <v>7700</v>
      </c>
      <c r="X10">
        <v>7700</v>
      </c>
      <c r="Y10">
        <v>7700</v>
      </c>
      <c r="Z10">
        <v>7700</v>
      </c>
      <c r="AA10">
        <v>7700</v>
      </c>
      <c r="AB10">
        <v>7700</v>
      </c>
      <c r="AC10">
        <v>7700</v>
      </c>
      <c r="AD10">
        <v>7700</v>
      </c>
      <c r="AF10">
        <f>ROUND(G10/16*12,-2)</f>
        <v>5800</v>
      </c>
      <c r="AG10">
        <f t="shared" ref="AG10:BC11" si="3">ROUND(H10/16*12,-2)</f>
        <v>5800</v>
      </c>
      <c r="AH10">
        <f t="shared" si="3"/>
        <v>5800</v>
      </c>
      <c r="AI10">
        <f t="shared" si="3"/>
        <v>5800</v>
      </c>
      <c r="AJ10">
        <f t="shared" si="3"/>
        <v>5800</v>
      </c>
      <c r="AK10">
        <f t="shared" si="3"/>
        <v>5800</v>
      </c>
      <c r="AL10">
        <f t="shared" si="3"/>
        <v>5800</v>
      </c>
      <c r="AM10">
        <f t="shared" si="3"/>
        <v>5800</v>
      </c>
      <c r="AN10">
        <f t="shared" si="3"/>
        <v>5800</v>
      </c>
      <c r="AO10">
        <f t="shared" si="3"/>
        <v>5800</v>
      </c>
      <c r="AP10">
        <f t="shared" si="3"/>
        <v>5800</v>
      </c>
      <c r="AQ10">
        <f t="shared" si="3"/>
        <v>5800</v>
      </c>
      <c r="AR10">
        <f t="shared" si="3"/>
        <v>5800</v>
      </c>
      <c r="AS10">
        <f t="shared" si="3"/>
        <v>5800</v>
      </c>
      <c r="AT10">
        <f t="shared" si="3"/>
        <v>5800</v>
      </c>
      <c r="AU10">
        <f t="shared" si="3"/>
        <v>5800</v>
      </c>
      <c r="AV10">
        <f t="shared" si="3"/>
        <v>5800</v>
      </c>
      <c r="AW10">
        <f t="shared" si="3"/>
        <v>5800</v>
      </c>
      <c r="AX10">
        <f t="shared" si="3"/>
        <v>5800</v>
      </c>
      <c r="AY10">
        <f t="shared" si="3"/>
        <v>5800</v>
      </c>
      <c r="AZ10">
        <f t="shared" si="3"/>
        <v>5800</v>
      </c>
      <c r="BA10">
        <f t="shared" si="3"/>
        <v>5800</v>
      </c>
      <c r="BB10">
        <f t="shared" si="3"/>
        <v>5800</v>
      </c>
      <c r="BC10" s="89">
        <f t="shared" si="3"/>
        <v>5800</v>
      </c>
    </row>
    <row r="11" spans="1:55">
      <c r="D11" t="s">
        <v>213</v>
      </c>
      <c r="E11" s="8">
        <f>E9-E10</f>
        <v>0</v>
      </c>
      <c r="F11" s="8">
        <f>IF(G16-G15&lt;0,0,G16-G15)</f>
        <v>0</v>
      </c>
      <c r="G11">
        <v>0</v>
      </c>
      <c r="H11">
        <v>3700</v>
      </c>
      <c r="I11">
        <v>3800</v>
      </c>
      <c r="J11">
        <v>3800</v>
      </c>
      <c r="K11">
        <v>3800</v>
      </c>
      <c r="L11">
        <v>3800</v>
      </c>
      <c r="M11">
        <v>3800</v>
      </c>
      <c r="N11">
        <v>3800</v>
      </c>
      <c r="O11">
        <v>3800</v>
      </c>
      <c r="P11">
        <v>3800</v>
      </c>
      <c r="Q11">
        <v>3800</v>
      </c>
      <c r="R11">
        <v>3400</v>
      </c>
      <c r="S11">
        <v>3200</v>
      </c>
      <c r="T11">
        <v>2900</v>
      </c>
      <c r="U11">
        <v>2700</v>
      </c>
      <c r="V11">
        <v>2500</v>
      </c>
      <c r="W11">
        <v>2400</v>
      </c>
      <c r="X11">
        <v>2200</v>
      </c>
      <c r="Y11">
        <v>2100</v>
      </c>
      <c r="Z11">
        <v>2000</v>
      </c>
      <c r="AA11">
        <v>1900</v>
      </c>
      <c r="AB11">
        <v>1800</v>
      </c>
      <c r="AC11">
        <v>1700</v>
      </c>
      <c r="AD11">
        <v>1600</v>
      </c>
      <c r="AF11">
        <f>ROUND(G11/16*12,-2)</f>
        <v>0</v>
      </c>
      <c r="AG11">
        <f t="shared" si="3"/>
        <v>2800</v>
      </c>
      <c r="AH11">
        <f t="shared" si="3"/>
        <v>2900</v>
      </c>
      <c r="AI11">
        <f t="shared" si="3"/>
        <v>2900</v>
      </c>
      <c r="AJ11">
        <f t="shared" si="3"/>
        <v>2900</v>
      </c>
      <c r="AK11">
        <f t="shared" si="3"/>
        <v>2900</v>
      </c>
      <c r="AL11">
        <f t="shared" si="3"/>
        <v>2900</v>
      </c>
      <c r="AM11">
        <f t="shared" si="3"/>
        <v>2900</v>
      </c>
      <c r="AN11">
        <f t="shared" si="3"/>
        <v>2900</v>
      </c>
      <c r="AO11">
        <f t="shared" si="3"/>
        <v>2900</v>
      </c>
      <c r="AP11">
        <f t="shared" si="3"/>
        <v>2900</v>
      </c>
      <c r="AQ11">
        <f t="shared" si="3"/>
        <v>2600</v>
      </c>
      <c r="AR11">
        <f t="shared" si="3"/>
        <v>2400</v>
      </c>
      <c r="AS11">
        <f t="shared" si="3"/>
        <v>2200</v>
      </c>
      <c r="AT11">
        <f t="shared" si="3"/>
        <v>2000</v>
      </c>
      <c r="AU11">
        <f t="shared" si="3"/>
        <v>1900</v>
      </c>
      <c r="AV11">
        <f t="shared" si="3"/>
        <v>1800</v>
      </c>
      <c r="AW11">
        <f t="shared" si="3"/>
        <v>1700</v>
      </c>
      <c r="AX11">
        <f t="shared" si="3"/>
        <v>1600</v>
      </c>
      <c r="AY11">
        <f t="shared" si="3"/>
        <v>1500</v>
      </c>
      <c r="AZ11">
        <f t="shared" si="3"/>
        <v>1400</v>
      </c>
      <c r="BA11">
        <f t="shared" si="3"/>
        <v>1400</v>
      </c>
      <c r="BB11">
        <f t="shared" si="3"/>
        <v>1300</v>
      </c>
      <c r="BC11">
        <f t="shared" si="3"/>
        <v>1200</v>
      </c>
    </row>
    <row r="12" spans="1:55">
      <c r="A12" t="s">
        <v>62</v>
      </c>
      <c r="S12" s="3">
        <f>ROUNDDOWN(AVERAGE($G11:S11),-2)</f>
        <v>3400</v>
      </c>
      <c r="T12" s="3">
        <f>ROUNDDOWN(AVERAGE($G11:T11),-2)</f>
        <v>3300</v>
      </c>
      <c r="U12" s="3">
        <f>ROUNDDOWN(AVERAGE($G11:U11),-2)</f>
        <v>3300</v>
      </c>
      <c r="V12" s="3">
        <f>ROUNDDOWN(AVERAGE($G11:V11),-2)</f>
        <v>3200</v>
      </c>
      <c r="W12" s="3">
        <f>ROUNDDOWN(AVERAGE($G11:W11),-2)</f>
        <v>3200</v>
      </c>
      <c r="X12" s="3">
        <f>ROUNDDOWN(AVERAGE($G11:X11),-2)</f>
        <v>3100</v>
      </c>
      <c r="Y12" s="3">
        <f>ROUNDDOWN(AVERAGE($G11:Y11),-2)</f>
        <v>3100</v>
      </c>
      <c r="Z12" s="3">
        <f>ROUNDDOWN(AVERAGE($G11:Z11),-2)</f>
        <v>3000</v>
      </c>
      <c r="AA12" s="3">
        <f>ROUNDDOWN(AVERAGE($G11:AA11),-2)</f>
        <v>3000</v>
      </c>
      <c r="AB12" s="3">
        <f>ROUNDDOWN(AVERAGE($G11:AB11),-2)</f>
        <v>2900</v>
      </c>
      <c r="AC12" s="3">
        <f>ROUNDDOWN(AVERAGE($G11:AC11),-2)</f>
        <v>2900</v>
      </c>
      <c r="AD12" s="102">
        <f>ROUNDDOWN(AVERAGE($G11:AD11),-2)</f>
        <v>2800</v>
      </c>
      <c r="AR12" s="3">
        <f>ROUNDDOWN(AVERAGE($G11:AR11),-2)</f>
        <v>2700</v>
      </c>
      <c r="AS12" s="3">
        <f>ROUNDDOWN(AVERAGE($G11:AS11),-2)</f>
        <v>2700</v>
      </c>
      <c r="AT12" s="3">
        <f>ROUNDDOWN(AVERAGE($G11:AT11),-2)</f>
        <v>2700</v>
      </c>
      <c r="AU12" s="3">
        <f>ROUNDDOWN(AVERAGE($G11:AU11),-2)</f>
        <v>2700</v>
      </c>
      <c r="AV12" s="3">
        <f>ROUNDDOWN(AVERAGE($G11:AV11),-2)</f>
        <v>2600</v>
      </c>
      <c r="AW12" s="3">
        <f>ROUNDDOWN(AVERAGE($G11:AW11),-2)</f>
        <v>2600</v>
      </c>
      <c r="AX12" s="3">
        <f>ROUNDDOWN(AVERAGE($G11:AX11),-2)</f>
        <v>2600</v>
      </c>
      <c r="AY12" s="3">
        <f>ROUNDDOWN(AVERAGE($G11:AY11),-2)</f>
        <v>2600</v>
      </c>
      <c r="AZ12" s="3">
        <f>ROUNDDOWN(AVERAGE($G11:AZ11),-2)</f>
        <v>2500</v>
      </c>
      <c r="BA12" s="3">
        <f>ROUNDDOWN(AVERAGE($G11:BA11),-2)</f>
        <v>2500</v>
      </c>
      <c r="BB12" s="3">
        <f>ROUNDDOWN(AVERAGE($G11:BB11),-2)</f>
        <v>2500</v>
      </c>
      <c r="BC12" s="90">
        <f>ROUNDDOWN(AVERAGE($G11:BC11),-2)</f>
        <v>2500</v>
      </c>
    </row>
    <row r="13" spans="1:55">
      <c r="A13" t="s">
        <v>64</v>
      </c>
      <c r="C13" t="s">
        <v>20</v>
      </c>
      <c r="G13" t="s">
        <v>65</v>
      </c>
    </row>
    <row r="14" spans="1:55">
      <c r="D14" t="s">
        <v>68</v>
      </c>
      <c r="E14" t="s">
        <v>7</v>
      </c>
      <c r="F14" t="s">
        <v>6</v>
      </c>
      <c r="G14" t="s">
        <v>66</v>
      </c>
      <c r="H14" t="s">
        <v>7</v>
      </c>
      <c r="I14" t="s">
        <v>6</v>
      </c>
      <c r="J14" t="s">
        <v>67</v>
      </c>
    </row>
    <row r="15" spans="1:55">
      <c r="A15">
        <v>0</v>
      </c>
      <c r="B15" t="s">
        <v>29</v>
      </c>
      <c r="C15">
        <f t="shared" ref="C15:C60" si="4">SUM(D15:F15)</f>
        <v>26</v>
      </c>
      <c r="D15">
        <v>24</v>
      </c>
      <c r="E15">
        <v>1</v>
      </c>
      <c r="F15">
        <v>1</v>
      </c>
      <c r="G15" s="3">
        <f>IFERROR(ROUNDDOWN(E10/C61,-2),0)</f>
        <v>8400</v>
      </c>
      <c r="H15" s="3">
        <f>G15*1.2</f>
        <v>10080</v>
      </c>
      <c r="I15" s="3">
        <f>G15</f>
        <v>8400</v>
      </c>
      <c r="J15">
        <f>ROUND(G15/160,0)</f>
        <v>53</v>
      </c>
      <c r="K15" s="3">
        <f t="shared" ref="K15:K60" si="5">D15*G15</f>
        <v>201600</v>
      </c>
      <c r="L15" s="3">
        <f t="shared" ref="L15:L60" si="6">E15*H15</f>
        <v>10080</v>
      </c>
      <c r="M15" s="3">
        <f t="shared" ref="M15:M60" si="7">F15*I15</f>
        <v>8400</v>
      </c>
    </row>
    <row r="16" spans="1:55">
      <c r="A16">
        <v>1</v>
      </c>
      <c r="B16" t="s">
        <v>30</v>
      </c>
      <c r="C16">
        <f t="shared" si="4"/>
        <v>0</v>
      </c>
      <c r="G16" s="102">
        <f t="shared" ref="G16:G60" si="8">IFERROR(ROUNDDOWN($E$11/ROUNDUP($D$62,0),-2)*$A16+G$15,0)</f>
        <v>0</v>
      </c>
      <c r="H16" s="3">
        <f t="shared" ref="H16:H60" si="9">G16*1.2</f>
        <v>0</v>
      </c>
      <c r="I16" s="3">
        <f t="shared" ref="I16:I60" si="10">G16</f>
        <v>0</v>
      </c>
      <c r="J16">
        <f t="shared" ref="J16:J60" si="11">ROUND(G16/160,0)</f>
        <v>0</v>
      </c>
      <c r="K16" s="3">
        <f t="shared" si="5"/>
        <v>0</v>
      </c>
      <c r="L16" s="3">
        <f t="shared" si="6"/>
        <v>0</v>
      </c>
      <c r="M16" s="3">
        <f t="shared" si="7"/>
        <v>0</v>
      </c>
    </row>
    <row r="17" spans="1:13">
      <c r="A17">
        <v>2</v>
      </c>
      <c r="B17" t="s">
        <v>31</v>
      </c>
      <c r="C17">
        <f t="shared" si="4"/>
        <v>0</v>
      </c>
      <c r="G17" s="3">
        <f t="shared" si="8"/>
        <v>0</v>
      </c>
      <c r="H17" s="3">
        <f t="shared" si="9"/>
        <v>0</v>
      </c>
      <c r="I17" s="3">
        <f t="shared" si="10"/>
        <v>0</v>
      </c>
      <c r="J17">
        <f t="shared" si="11"/>
        <v>0</v>
      </c>
      <c r="K17" s="3">
        <f t="shared" si="5"/>
        <v>0</v>
      </c>
      <c r="L17" s="3">
        <f t="shared" si="6"/>
        <v>0</v>
      </c>
      <c r="M17" s="3">
        <f t="shared" si="7"/>
        <v>0</v>
      </c>
    </row>
    <row r="18" spans="1:13">
      <c r="A18">
        <v>3</v>
      </c>
      <c r="B18" t="s">
        <v>32</v>
      </c>
      <c r="C18">
        <f t="shared" si="4"/>
        <v>0</v>
      </c>
      <c r="G18" s="3">
        <f t="shared" si="8"/>
        <v>0</v>
      </c>
      <c r="H18" s="3">
        <f t="shared" si="9"/>
        <v>0</v>
      </c>
      <c r="I18" s="3">
        <f t="shared" si="10"/>
        <v>0</v>
      </c>
      <c r="J18">
        <f t="shared" si="11"/>
        <v>0</v>
      </c>
      <c r="K18" s="3">
        <f t="shared" si="5"/>
        <v>0</v>
      </c>
      <c r="L18" s="3">
        <f t="shared" si="6"/>
        <v>0</v>
      </c>
      <c r="M18" s="3">
        <f t="shared" si="7"/>
        <v>0</v>
      </c>
    </row>
    <row r="19" spans="1:13">
      <c r="A19">
        <v>4</v>
      </c>
      <c r="B19" t="s">
        <v>33</v>
      </c>
      <c r="C19">
        <f t="shared" si="4"/>
        <v>0</v>
      </c>
      <c r="G19" s="3">
        <f t="shared" si="8"/>
        <v>0</v>
      </c>
      <c r="H19" s="3">
        <f t="shared" si="9"/>
        <v>0</v>
      </c>
      <c r="I19" s="3">
        <f t="shared" si="10"/>
        <v>0</v>
      </c>
      <c r="J19">
        <f t="shared" si="11"/>
        <v>0</v>
      </c>
      <c r="K19" s="3">
        <f t="shared" si="5"/>
        <v>0</v>
      </c>
      <c r="L19" s="3">
        <f t="shared" si="6"/>
        <v>0</v>
      </c>
      <c r="M19" s="3">
        <f t="shared" si="7"/>
        <v>0</v>
      </c>
    </row>
    <row r="20" spans="1:13">
      <c r="A20">
        <v>5</v>
      </c>
      <c r="B20" t="s">
        <v>34</v>
      </c>
      <c r="C20">
        <f t="shared" si="4"/>
        <v>0</v>
      </c>
      <c r="G20" s="3">
        <f t="shared" si="8"/>
        <v>0</v>
      </c>
      <c r="H20" s="3">
        <f t="shared" si="9"/>
        <v>0</v>
      </c>
      <c r="I20" s="3">
        <f t="shared" si="10"/>
        <v>0</v>
      </c>
      <c r="J20">
        <f t="shared" si="11"/>
        <v>0</v>
      </c>
      <c r="K20" s="3">
        <f t="shared" si="5"/>
        <v>0</v>
      </c>
      <c r="L20" s="3">
        <f t="shared" si="6"/>
        <v>0</v>
      </c>
      <c r="M20" s="3">
        <f t="shared" si="7"/>
        <v>0</v>
      </c>
    </row>
    <row r="21" spans="1:13">
      <c r="A21">
        <v>6</v>
      </c>
      <c r="B21" t="s">
        <v>35</v>
      </c>
      <c r="C21">
        <f t="shared" si="4"/>
        <v>0</v>
      </c>
      <c r="G21" s="3">
        <f t="shared" si="8"/>
        <v>0</v>
      </c>
      <c r="H21" s="3">
        <f t="shared" si="9"/>
        <v>0</v>
      </c>
      <c r="I21" s="3">
        <f t="shared" si="10"/>
        <v>0</v>
      </c>
      <c r="J21">
        <f t="shared" si="11"/>
        <v>0</v>
      </c>
      <c r="K21" s="3">
        <f t="shared" si="5"/>
        <v>0</v>
      </c>
      <c r="L21" s="3">
        <f t="shared" si="6"/>
        <v>0</v>
      </c>
      <c r="M21" s="3">
        <f t="shared" si="7"/>
        <v>0</v>
      </c>
    </row>
    <row r="22" spans="1:13">
      <c r="A22">
        <v>7</v>
      </c>
      <c r="B22" t="s">
        <v>36</v>
      </c>
      <c r="C22">
        <f t="shared" si="4"/>
        <v>0</v>
      </c>
      <c r="G22" s="3">
        <f t="shared" si="8"/>
        <v>0</v>
      </c>
      <c r="H22" s="3">
        <f t="shared" si="9"/>
        <v>0</v>
      </c>
      <c r="I22" s="3">
        <f t="shared" si="10"/>
        <v>0</v>
      </c>
      <c r="J22">
        <f t="shared" si="11"/>
        <v>0</v>
      </c>
      <c r="K22" s="3">
        <f t="shared" si="5"/>
        <v>0</v>
      </c>
      <c r="L22" s="3">
        <f t="shared" si="6"/>
        <v>0</v>
      </c>
      <c r="M22" s="3">
        <f t="shared" si="7"/>
        <v>0</v>
      </c>
    </row>
    <row r="23" spans="1:13">
      <c r="A23">
        <v>8</v>
      </c>
      <c r="B23" t="s">
        <v>37</v>
      </c>
      <c r="C23">
        <f t="shared" si="4"/>
        <v>0</v>
      </c>
      <c r="G23" s="3">
        <f t="shared" si="8"/>
        <v>0</v>
      </c>
      <c r="H23" s="3">
        <f t="shared" si="9"/>
        <v>0</v>
      </c>
      <c r="I23" s="3">
        <f t="shared" si="10"/>
        <v>0</v>
      </c>
      <c r="J23">
        <f t="shared" si="11"/>
        <v>0</v>
      </c>
      <c r="K23" s="3">
        <f t="shared" si="5"/>
        <v>0</v>
      </c>
      <c r="L23" s="3">
        <f t="shared" si="6"/>
        <v>0</v>
      </c>
      <c r="M23" s="3">
        <f t="shared" si="7"/>
        <v>0</v>
      </c>
    </row>
    <row r="24" spans="1:13">
      <c r="A24">
        <v>9</v>
      </c>
      <c r="B24" t="s">
        <v>38</v>
      </c>
      <c r="C24">
        <f t="shared" si="4"/>
        <v>0</v>
      </c>
      <c r="G24" s="3">
        <f t="shared" si="8"/>
        <v>0</v>
      </c>
      <c r="H24" s="3">
        <f t="shared" si="9"/>
        <v>0</v>
      </c>
      <c r="I24" s="3">
        <f t="shared" si="10"/>
        <v>0</v>
      </c>
      <c r="J24">
        <f t="shared" si="11"/>
        <v>0</v>
      </c>
      <c r="K24" s="3">
        <f t="shared" si="5"/>
        <v>0</v>
      </c>
      <c r="L24" s="3">
        <f t="shared" si="6"/>
        <v>0</v>
      </c>
      <c r="M24" s="3">
        <f t="shared" si="7"/>
        <v>0</v>
      </c>
    </row>
    <row r="25" spans="1:13">
      <c r="A25">
        <v>10</v>
      </c>
      <c r="B25" t="s">
        <v>39</v>
      </c>
      <c r="C25">
        <f t="shared" si="4"/>
        <v>0</v>
      </c>
      <c r="G25" s="3">
        <f t="shared" si="8"/>
        <v>0</v>
      </c>
      <c r="H25" s="3">
        <f t="shared" si="9"/>
        <v>0</v>
      </c>
      <c r="I25" s="3">
        <f t="shared" si="10"/>
        <v>0</v>
      </c>
      <c r="J25">
        <f t="shared" si="11"/>
        <v>0</v>
      </c>
      <c r="K25" s="3">
        <f t="shared" si="5"/>
        <v>0</v>
      </c>
      <c r="L25" s="3">
        <f t="shared" si="6"/>
        <v>0</v>
      </c>
      <c r="M25" s="3">
        <f t="shared" si="7"/>
        <v>0</v>
      </c>
    </row>
    <row r="26" spans="1:13">
      <c r="A26">
        <v>11</v>
      </c>
      <c r="B26" t="s">
        <v>40</v>
      </c>
      <c r="C26">
        <f t="shared" si="4"/>
        <v>0</v>
      </c>
      <c r="G26" s="3">
        <f t="shared" si="8"/>
        <v>0</v>
      </c>
      <c r="H26" s="3">
        <f t="shared" si="9"/>
        <v>0</v>
      </c>
      <c r="I26" s="3">
        <f t="shared" si="10"/>
        <v>0</v>
      </c>
      <c r="J26">
        <f t="shared" si="11"/>
        <v>0</v>
      </c>
      <c r="K26" s="3">
        <f t="shared" si="5"/>
        <v>0</v>
      </c>
      <c r="L26" s="3">
        <f t="shared" si="6"/>
        <v>0</v>
      </c>
      <c r="M26" s="3">
        <f t="shared" si="7"/>
        <v>0</v>
      </c>
    </row>
    <row r="27" spans="1:13">
      <c r="A27">
        <v>12</v>
      </c>
      <c r="B27" t="s">
        <v>41</v>
      </c>
      <c r="C27">
        <f t="shared" si="4"/>
        <v>0</v>
      </c>
      <c r="G27" s="3">
        <f t="shared" si="8"/>
        <v>0</v>
      </c>
      <c r="H27" s="3">
        <f t="shared" si="9"/>
        <v>0</v>
      </c>
      <c r="I27" s="3">
        <f t="shared" si="10"/>
        <v>0</v>
      </c>
      <c r="J27">
        <f t="shared" si="11"/>
        <v>0</v>
      </c>
      <c r="K27" s="3">
        <f t="shared" si="5"/>
        <v>0</v>
      </c>
      <c r="L27" s="3">
        <f t="shared" si="6"/>
        <v>0</v>
      </c>
      <c r="M27" s="3">
        <f t="shared" si="7"/>
        <v>0</v>
      </c>
    </row>
    <row r="28" spans="1:13">
      <c r="A28">
        <v>13</v>
      </c>
      <c r="B28" t="s">
        <v>42</v>
      </c>
      <c r="C28">
        <f t="shared" si="4"/>
        <v>0</v>
      </c>
      <c r="G28" s="3">
        <f t="shared" si="8"/>
        <v>0</v>
      </c>
      <c r="H28" s="3">
        <f t="shared" si="9"/>
        <v>0</v>
      </c>
      <c r="I28" s="3">
        <f t="shared" si="10"/>
        <v>0</v>
      </c>
      <c r="J28">
        <f t="shared" si="11"/>
        <v>0</v>
      </c>
      <c r="K28" s="3">
        <f t="shared" si="5"/>
        <v>0</v>
      </c>
      <c r="L28" s="3">
        <f t="shared" si="6"/>
        <v>0</v>
      </c>
      <c r="M28" s="3">
        <f t="shared" si="7"/>
        <v>0</v>
      </c>
    </row>
    <row r="29" spans="1:13">
      <c r="A29">
        <v>14</v>
      </c>
      <c r="B29" t="s">
        <v>43</v>
      </c>
      <c r="C29">
        <f t="shared" si="4"/>
        <v>0</v>
      </c>
      <c r="G29" s="3">
        <f t="shared" si="8"/>
        <v>0</v>
      </c>
      <c r="H29" s="3">
        <f t="shared" si="9"/>
        <v>0</v>
      </c>
      <c r="I29" s="3">
        <f t="shared" si="10"/>
        <v>0</v>
      </c>
      <c r="J29">
        <f t="shared" si="11"/>
        <v>0</v>
      </c>
      <c r="K29" s="3">
        <f t="shared" si="5"/>
        <v>0</v>
      </c>
      <c r="L29" s="3">
        <f t="shared" si="6"/>
        <v>0</v>
      </c>
      <c r="M29" s="3">
        <f t="shared" si="7"/>
        <v>0</v>
      </c>
    </row>
    <row r="30" spans="1:13">
      <c r="A30">
        <v>15</v>
      </c>
      <c r="B30" t="s">
        <v>44</v>
      </c>
      <c r="C30">
        <f t="shared" si="4"/>
        <v>0</v>
      </c>
      <c r="G30" s="3">
        <f t="shared" si="8"/>
        <v>0</v>
      </c>
      <c r="H30" s="3">
        <f t="shared" si="9"/>
        <v>0</v>
      </c>
      <c r="I30" s="3">
        <f t="shared" si="10"/>
        <v>0</v>
      </c>
      <c r="J30">
        <f t="shared" si="11"/>
        <v>0</v>
      </c>
      <c r="K30" s="3">
        <f t="shared" si="5"/>
        <v>0</v>
      </c>
      <c r="L30" s="3">
        <f t="shared" si="6"/>
        <v>0</v>
      </c>
      <c r="M30" s="3">
        <f t="shared" si="7"/>
        <v>0</v>
      </c>
    </row>
    <row r="31" spans="1:13">
      <c r="A31">
        <v>16</v>
      </c>
      <c r="B31" t="s">
        <v>45</v>
      </c>
      <c r="C31">
        <f t="shared" si="4"/>
        <v>0</v>
      </c>
      <c r="G31" s="3">
        <f t="shared" si="8"/>
        <v>0</v>
      </c>
      <c r="H31" s="3">
        <f t="shared" si="9"/>
        <v>0</v>
      </c>
      <c r="I31" s="3">
        <f t="shared" si="10"/>
        <v>0</v>
      </c>
      <c r="J31">
        <f t="shared" si="11"/>
        <v>0</v>
      </c>
      <c r="K31" s="3">
        <f t="shared" si="5"/>
        <v>0</v>
      </c>
      <c r="L31" s="3">
        <f t="shared" si="6"/>
        <v>0</v>
      </c>
      <c r="M31" s="3">
        <f t="shared" si="7"/>
        <v>0</v>
      </c>
    </row>
    <row r="32" spans="1:13">
      <c r="A32">
        <v>17</v>
      </c>
      <c r="B32" t="s">
        <v>46</v>
      </c>
      <c r="C32">
        <f t="shared" si="4"/>
        <v>0</v>
      </c>
      <c r="G32" s="3">
        <f t="shared" si="8"/>
        <v>0</v>
      </c>
      <c r="H32" s="3">
        <f t="shared" si="9"/>
        <v>0</v>
      </c>
      <c r="I32" s="3">
        <f t="shared" si="10"/>
        <v>0</v>
      </c>
      <c r="J32">
        <f t="shared" si="11"/>
        <v>0</v>
      </c>
      <c r="K32" s="3">
        <f t="shared" si="5"/>
        <v>0</v>
      </c>
      <c r="L32" s="3">
        <f t="shared" si="6"/>
        <v>0</v>
      </c>
      <c r="M32" s="3">
        <f t="shared" si="7"/>
        <v>0</v>
      </c>
    </row>
    <row r="33" spans="1:13">
      <c r="A33">
        <v>18</v>
      </c>
      <c r="B33" t="s">
        <v>47</v>
      </c>
      <c r="C33">
        <f t="shared" si="4"/>
        <v>0</v>
      </c>
      <c r="G33" s="3">
        <f t="shared" si="8"/>
        <v>0</v>
      </c>
      <c r="H33" s="3">
        <f t="shared" si="9"/>
        <v>0</v>
      </c>
      <c r="I33" s="3">
        <f t="shared" si="10"/>
        <v>0</v>
      </c>
      <c r="J33">
        <f t="shared" si="11"/>
        <v>0</v>
      </c>
      <c r="K33" s="3">
        <f t="shared" si="5"/>
        <v>0</v>
      </c>
      <c r="L33" s="3">
        <f t="shared" si="6"/>
        <v>0</v>
      </c>
      <c r="M33" s="3">
        <f t="shared" si="7"/>
        <v>0</v>
      </c>
    </row>
    <row r="34" spans="1:13">
      <c r="A34">
        <v>19</v>
      </c>
      <c r="B34" t="s">
        <v>48</v>
      </c>
      <c r="C34">
        <f t="shared" si="4"/>
        <v>0</v>
      </c>
      <c r="G34" s="3">
        <f t="shared" si="8"/>
        <v>0</v>
      </c>
      <c r="H34" s="3">
        <f t="shared" si="9"/>
        <v>0</v>
      </c>
      <c r="I34" s="3">
        <f t="shared" si="10"/>
        <v>0</v>
      </c>
      <c r="J34">
        <f t="shared" si="11"/>
        <v>0</v>
      </c>
      <c r="K34" s="3">
        <f t="shared" si="5"/>
        <v>0</v>
      </c>
      <c r="L34" s="3">
        <f t="shared" si="6"/>
        <v>0</v>
      </c>
      <c r="M34" s="3">
        <f t="shared" si="7"/>
        <v>0</v>
      </c>
    </row>
    <row r="35" spans="1:13">
      <c r="A35">
        <v>20</v>
      </c>
      <c r="B35" t="s">
        <v>49</v>
      </c>
      <c r="C35">
        <f t="shared" si="4"/>
        <v>0</v>
      </c>
      <c r="G35" s="3">
        <f t="shared" si="8"/>
        <v>0</v>
      </c>
      <c r="H35" s="3">
        <f t="shared" si="9"/>
        <v>0</v>
      </c>
      <c r="I35" s="3">
        <f t="shared" si="10"/>
        <v>0</v>
      </c>
      <c r="J35">
        <f t="shared" si="11"/>
        <v>0</v>
      </c>
      <c r="K35" s="3">
        <f t="shared" si="5"/>
        <v>0</v>
      </c>
      <c r="L35" s="3">
        <f t="shared" si="6"/>
        <v>0</v>
      </c>
      <c r="M35" s="3">
        <f t="shared" si="7"/>
        <v>0</v>
      </c>
    </row>
    <row r="36" spans="1:13">
      <c r="A36">
        <v>21</v>
      </c>
      <c r="B36" t="s">
        <v>50</v>
      </c>
      <c r="C36">
        <f t="shared" si="4"/>
        <v>0</v>
      </c>
      <c r="G36" s="3">
        <f t="shared" si="8"/>
        <v>0</v>
      </c>
      <c r="H36" s="3">
        <f t="shared" si="9"/>
        <v>0</v>
      </c>
      <c r="I36" s="3">
        <f t="shared" si="10"/>
        <v>0</v>
      </c>
      <c r="J36">
        <f t="shared" si="11"/>
        <v>0</v>
      </c>
      <c r="K36" s="3">
        <f t="shared" si="5"/>
        <v>0</v>
      </c>
      <c r="L36" s="3">
        <f t="shared" si="6"/>
        <v>0</v>
      </c>
      <c r="M36" s="3">
        <f t="shared" si="7"/>
        <v>0</v>
      </c>
    </row>
    <row r="37" spans="1:13">
      <c r="A37">
        <v>22</v>
      </c>
      <c r="B37" t="s">
        <v>51</v>
      </c>
      <c r="C37">
        <f t="shared" si="4"/>
        <v>0</v>
      </c>
      <c r="G37" s="3">
        <f t="shared" si="8"/>
        <v>0</v>
      </c>
      <c r="H37" s="3">
        <f t="shared" si="9"/>
        <v>0</v>
      </c>
      <c r="I37" s="3">
        <f t="shared" si="10"/>
        <v>0</v>
      </c>
      <c r="J37">
        <f t="shared" si="11"/>
        <v>0</v>
      </c>
      <c r="K37" s="3">
        <f t="shared" si="5"/>
        <v>0</v>
      </c>
      <c r="L37" s="3">
        <f t="shared" si="6"/>
        <v>0</v>
      </c>
      <c r="M37" s="3">
        <f t="shared" si="7"/>
        <v>0</v>
      </c>
    </row>
    <row r="38" spans="1:13">
      <c r="A38">
        <v>23</v>
      </c>
      <c r="B38" t="s">
        <v>52</v>
      </c>
      <c r="C38">
        <f t="shared" si="4"/>
        <v>0</v>
      </c>
      <c r="G38" s="3">
        <f t="shared" si="8"/>
        <v>0</v>
      </c>
      <c r="H38" s="3">
        <f t="shared" si="9"/>
        <v>0</v>
      </c>
      <c r="I38" s="3">
        <f t="shared" si="10"/>
        <v>0</v>
      </c>
      <c r="J38">
        <f t="shared" si="11"/>
        <v>0</v>
      </c>
      <c r="K38" s="3">
        <f t="shared" si="5"/>
        <v>0</v>
      </c>
      <c r="L38" s="3">
        <f t="shared" si="6"/>
        <v>0</v>
      </c>
      <c r="M38" s="3">
        <f t="shared" si="7"/>
        <v>0</v>
      </c>
    </row>
    <row r="39" spans="1:13">
      <c r="A39">
        <v>24</v>
      </c>
      <c r="B39" t="s">
        <v>53</v>
      </c>
      <c r="C39">
        <f t="shared" si="4"/>
        <v>0</v>
      </c>
      <c r="G39" s="3">
        <f t="shared" si="8"/>
        <v>0</v>
      </c>
      <c r="H39" s="3">
        <f t="shared" si="9"/>
        <v>0</v>
      </c>
      <c r="I39" s="3">
        <f t="shared" si="10"/>
        <v>0</v>
      </c>
      <c r="J39">
        <f t="shared" si="11"/>
        <v>0</v>
      </c>
      <c r="K39" s="3">
        <f t="shared" si="5"/>
        <v>0</v>
      </c>
      <c r="L39" s="3">
        <f t="shared" si="6"/>
        <v>0</v>
      </c>
      <c r="M39" s="3">
        <f t="shared" si="7"/>
        <v>0</v>
      </c>
    </row>
    <row r="40" spans="1:13">
      <c r="A40">
        <v>25</v>
      </c>
      <c r="B40" t="s">
        <v>54</v>
      </c>
      <c r="C40">
        <f t="shared" si="4"/>
        <v>0</v>
      </c>
      <c r="G40" s="3">
        <f t="shared" si="8"/>
        <v>0</v>
      </c>
      <c r="H40" s="3">
        <f t="shared" si="9"/>
        <v>0</v>
      </c>
      <c r="I40" s="3">
        <f t="shared" ref="I40:I59" si="12">G40</f>
        <v>0</v>
      </c>
      <c r="J40">
        <f t="shared" si="11"/>
        <v>0</v>
      </c>
      <c r="K40" s="3">
        <f t="shared" si="5"/>
        <v>0</v>
      </c>
      <c r="L40" s="3">
        <f t="shared" si="6"/>
        <v>0</v>
      </c>
      <c r="M40" s="3">
        <f t="shared" si="7"/>
        <v>0</v>
      </c>
    </row>
    <row r="41" spans="1:13">
      <c r="A41">
        <v>26</v>
      </c>
      <c r="B41" t="s">
        <v>190</v>
      </c>
      <c r="C41">
        <f t="shared" si="4"/>
        <v>0</v>
      </c>
      <c r="G41" s="3">
        <f t="shared" si="8"/>
        <v>0</v>
      </c>
      <c r="H41" s="3">
        <f t="shared" si="9"/>
        <v>0</v>
      </c>
      <c r="I41" s="3">
        <f t="shared" si="12"/>
        <v>0</v>
      </c>
      <c r="J41">
        <f t="shared" si="11"/>
        <v>0</v>
      </c>
      <c r="K41" s="3">
        <f t="shared" si="5"/>
        <v>0</v>
      </c>
      <c r="L41" s="3">
        <f t="shared" si="6"/>
        <v>0</v>
      </c>
      <c r="M41" s="3">
        <f t="shared" si="7"/>
        <v>0</v>
      </c>
    </row>
    <row r="42" spans="1:13">
      <c r="A42">
        <v>27</v>
      </c>
      <c r="B42" t="s">
        <v>191</v>
      </c>
      <c r="C42">
        <f t="shared" si="4"/>
        <v>0</v>
      </c>
      <c r="G42" s="3">
        <f t="shared" si="8"/>
        <v>0</v>
      </c>
      <c r="H42" s="3">
        <f t="shared" si="9"/>
        <v>0</v>
      </c>
      <c r="I42" s="3">
        <f t="shared" si="12"/>
        <v>0</v>
      </c>
      <c r="J42">
        <f t="shared" si="11"/>
        <v>0</v>
      </c>
      <c r="K42" s="3">
        <f t="shared" si="5"/>
        <v>0</v>
      </c>
      <c r="L42" s="3">
        <f t="shared" si="6"/>
        <v>0</v>
      </c>
      <c r="M42" s="3">
        <f t="shared" si="7"/>
        <v>0</v>
      </c>
    </row>
    <row r="43" spans="1:13">
      <c r="A43">
        <v>28</v>
      </c>
      <c r="B43" t="s">
        <v>192</v>
      </c>
      <c r="C43">
        <f t="shared" si="4"/>
        <v>0</v>
      </c>
      <c r="G43" s="3">
        <f t="shared" si="8"/>
        <v>0</v>
      </c>
      <c r="H43" s="3">
        <f t="shared" si="9"/>
        <v>0</v>
      </c>
      <c r="I43" s="3">
        <f t="shared" si="12"/>
        <v>0</v>
      </c>
      <c r="J43">
        <f t="shared" si="11"/>
        <v>0</v>
      </c>
      <c r="K43" s="3">
        <f t="shared" si="5"/>
        <v>0</v>
      </c>
      <c r="L43" s="3">
        <f t="shared" si="6"/>
        <v>0</v>
      </c>
      <c r="M43" s="3">
        <f t="shared" si="7"/>
        <v>0</v>
      </c>
    </row>
    <row r="44" spans="1:13">
      <c r="A44">
        <v>29</v>
      </c>
      <c r="B44" t="s">
        <v>193</v>
      </c>
      <c r="C44">
        <f t="shared" si="4"/>
        <v>0</v>
      </c>
      <c r="G44" s="3">
        <f t="shared" si="8"/>
        <v>0</v>
      </c>
      <c r="H44" s="3">
        <f t="shared" si="9"/>
        <v>0</v>
      </c>
      <c r="I44" s="3">
        <f t="shared" si="12"/>
        <v>0</v>
      </c>
      <c r="J44">
        <f t="shared" si="11"/>
        <v>0</v>
      </c>
      <c r="K44" s="3">
        <f t="shared" si="5"/>
        <v>0</v>
      </c>
      <c r="L44" s="3">
        <f t="shared" si="6"/>
        <v>0</v>
      </c>
      <c r="M44" s="3">
        <f t="shared" si="7"/>
        <v>0</v>
      </c>
    </row>
    <row r="45" spans="1:13">
      <c r="A45">
        <v>30</v>
      </c>
      <c r="B45" t="s">
        <v>194</v>
      </c>
      <c r="C45">
        <f t="shared" si="4"/>
        <v>0</v>
      </c>
      <c r="G45" s="3">
        <f t="shared" si="8"/>
        <v>0</v>
      </c>
      <c r="H45" s="3">
        <f t="shared" si="9"/>
        <v>0</v>
      </c>
      <c r="I45" s="3">
        <f t="shared" si="12"/>
        <v>0</v>
      </c>
      <c r="J45">
        <f t="shared" si="11"/>
        <v>0</v>
      </c>
      <c r="K45" s="3">
        <f t="shared" si="5"/>
        <v>0</v>
      </c>
      <c r="L45" s="3">
        <f t="shared" si="6"/>
        <v>0</v>
      </c>
      <c r="M45" s="3">
        <f t="shared" si="7"/>
        <v>0</v>
      </c>
    </row>
    <row r="46" spans="1:13">
      <c r="A46">
        <v>31</v>
      </c>
      <c r="B46" t="s">
        <v>195</v>
      </c>
      <c r="C46">
        <f t="shared" si="4"/>
        <v>0</v>
      </c>
      <c r="G46" s="3">
        <f t="shared" si="8"/>
        <v>0</v>
      </c>
      <c r="H46" s="3">
        <f t="shared" si="9"/>
        <v>0</v>
      </c>
      <c r="I46" s="3">
        <f t="shared" si="12"/>
        <v>0</v>
      </c>
      <c r="J46">
        <f t="shared" si="11"/>
        <v>0</v>
      </c>
      <c r="K46" s="3">
        <f t="shared" si="5"/>
        <v>0</v>
      </c>
      <c r="L46" s="3">
        <f t="shared" si="6"/>
        <v>0</v>
      </c>
      <c r="M46" s="3">
        <f t="shared" si="7"/>
        <v>0</v>
      </c>
    </row>
    <row r="47" spans="1:13">
      <c r="A47">
        <v>32</v>
      </c>
      <c r="B47" t="s">
        <v>196</v>
      </c>
      <c r="C47">
        <f t="shared" si="4"/>
        <v>0</v>
      </c>
      <c r="G47" s="3">
        <f t="shared" si="8"/>
        <v>0</v>
      </c>
      <c r="H47" s="3">
        <f t="shared" si="9"/>
        <v>0</v>
      </c>
      <c r="I47" s="3">
        <f t="shared" si="12"/>
        <v>0</v>
      </c>
      <c r="J47">
        <f t="shared" si="11"/>
        <v>0</v>
      </c>
      <c r="K47" s="3">
        <f t="shared" si="5"/>
        <v>0</v>
      </c>
      <c r="L47" s="3">
        <f t="shared" si="6"/>
        <v>0</v>
      </c>
      <c r="M47" s="3">
        <f t="shared" si="7"/>
        <v>0</v>
      </c>
    </row>
    <row r="48" spans="1:13">
      <c r="A48">
        <v>33</v>
      </c>
      <c r="B48" t="s">
        <v>197</v>
      </c>
      <c r="C48">
        <f t="shared" si="4"/>
        <v>0</v>
      </c>
      <c r="G48" s="3">
        <f t="shared" si="8"/>
        <v>0</v>
      </c>
      <c r="H48" s="3">
        <f t="shared" si="9"/>
        <v>0</v>
      </c>
      <c r="I48" s="3">
        <f t="shared" si="12"/>
        <v>0</v>
      </c>
      <c r="J48">
        <f t="shared" si="11"/>
        <v>0</v>
      </c>
      <c r="K48" s="3">
        <f t="shared" si="5"/>
        <v>0</v>
      </c>
      <c r="L48" s="3">
        <f t="shared" si="6"/>
        <v>0</v>
      </c>
      <c r="M48" s="3">
        <f t="shared" si="7"/>
        <v>0</v>
      </c>
    </row>
    <row r="49" spans="1:13">
      <c r="A49">
        <v>34</v>
      </c>
      <c r="B49" t="s">
        <v>198</v>
      </c>
      <c r="C49">
        <f t="shared" si="4"/>
        <v>0</v>
      </c>
      <c r="G49" s="3">
        <f t="shared" si="8"/>
        <v>0</v>
      </c>
      <c r="H49" s="3">
        <f t="shared" si="9"/>
        <v>0</v>
      </c>
      <c r="I49" s="3">
        <f t="shared" si="12"/>
        <v>0</v>
      </c>
      <c r="J49">
        <f t="shared" si="11"/>
        <v>0</v>
      </c>
      <c r="K49" s="3">
        <f t="shared" si="5"/>
        <v>0</v>
      </c>
      <c r="L49" s="3">
        <f t="shared" si="6"/>
        <v>0</v>
      </c>
      <c r="M49" s="3">
        <f t="shared" si="7"/>
        <v>0</v>
      </c>
    </row>
    <row r="50" spans="1:13">
      <c r="A50">
        <v>35</v>
      </c>
      <c r="B50" t="s">
        <v>199</v>
      </c>
      <c r="C50">
        <f t="shared" si="4"/>
        <v>0</v>
      </c>
      <c r="G50" s="3">
        <f t="shared" si="8"/>
        <v>0</v>
      </c>
      <c r="H50" s="3">
        <f t="shared" si="9"/>
        <v>0</v>
      </c>
      <c r="I50" s="3">
        <f t="shared" si="12"/>
        <v>0</v>
      </c>
      <c r="J50">
        <f t="shared" si="11"/>
        <v>0</v>
      </c>
      <c r="K50" s="3">
        <f t="shared" si="5"/>
        <v>0</v>
      </c>
      <c r="L50" s="3">
        <f t="shared" si="6"/>
        <v>0</v>
      </c>
      <c r="M50" s="3">
        <f t="shared" si="7"/>
        <v>0</v>
      </c>
    </row>
    <row r="51" spans="1:13">
      <c r="A51">
        <v>36</v>
      </c>
      <c r="B51" t="s">
        <v>200</v>
      </c>
      <c r="C51">
        <f t="shared" si="4"/>
        <v>0</v>
      </c>
      <c r="G51" s="3">
        <f t="shared" si="8"/>
        <v>0</v>
      </c>
      <c r="H51" s="3">
        <f t="shared" si="9"/>
        <v>0</v>
      </c>
      <c r="I51" s="3">
        <f t="shared" si="12"/>
        <v>0</v>
      </c>
      <c r="J51">
        <f t="shared" si="11"/>
        <v>0</v>
      </c>
      <c r="K51" s="3">
        <f t="shared" si="5"/>
        <v>0</v>
      </c>
      <c r="L51" s="3">
        <f t="shared" si="6"/>
        <v>0</v>
      </c>
      <c r="M51" s="3">
        <f t="shared" si="7"/>
        <v>0</v>
      </c>
    </row>
    <row r="52" spans="1:13">
      <c r="A52">
        <v>37</v>
      </c>
      <c r="B52" t="s">
        <v>201</v>
      </c>
      <c r="C52">
        <f t="shared" si="4"/>
        <v>0</v>
      </c>
      <c r="G52" s="3">
        <f t="shared" si="8"/>
        <v>0</v>
      </c>
      <c r="H52" s="3">
        <f t="shared" si="9"/>
        <v>0</v>
      </c>
      <c r="I52" s="3">
        <f t="shared" si="12"/>
        <v>0</v>
      </c>
      <c r="J52">
        <f t="shared" si="11"/>
        <v>0</v>
      </c>
      <c r="K52" s="3">
        <f t="shared" si="5"/>
        <v>0</v>
      </c>
      <c r="L52" s="3">
        <f t="shared" si="6"/>
        <v>0</v>
      </c>
      <c r="M52" s="3">
        <f t="shared" si="7"/>
        <v>0</v>
      </c>
    </row>
    <row r="53" spans="1:13">
      <c r="A53">
        <v>38</v>
      </c>
      <c r="B53" t="s">
        <v>202</v>
      </c>
      <c r="C53">
        <f t="shared" si="4"/>
        <v>0</v>
      </c>
      <c r="G53" s="3">
        <f t="shared" si="8"/>
        <v>0</v>
      </c>
      <c r="H53" s="3">
        <f t="shared" si="9"/>
        <v>0</v>
      </c>
      <c r="I53" s="3">
        <f t="shared" si="12"/>
        <v>0</v>
      </c>
      <c r="J53">
        <f t="shared" si="11"/>
        <v>0</v>
      </c>
      <c r="K53" s="3">
        <f t="shared" si="5"/>
        <v>0</v>
      </c>
      <c r="L53" s="3">
        <f t="shared" si="6"/>
        <v>0</v>
      </c>
      <c r="M53" s="3">
        <f t="shared" si="7"/>
        <v>0</v>
      </c>
    </row>
    <row r="54" spans="1:13">
      <c r="A54">
        <v>39</v>
      </c>
      <c r="B54" t="s">
        <v>203</v>
      </c>
      <c r="C54">
        <f t="shared" si="4"/>
        <v>0</v>
      </c>
      <c r="G54" s="3">
        <f t="shared" si="8"/>
        <v>0</v>
      </c>
      <c r="H54" s="3">
        <f t="shared" si="9"/>
        <v>0</v>
      </c>
      <c r="I54" s="3">
        <f t="shared" si="12"/>
        <v>0</v>
      </c>
      <c r="J54">
        <f t="shared" si="11"/>
        <v>0</v>
      </c>
      <c r="K54" s="3">
        <f t="shared" si="5"/>
        <v>0</v>
      </c>
      <c r="L54" s="3">
        <f t="shared" si="6"/>
        <v>0</v>
      </c>
      <c r="M54" s="3">
        <f t="shared" si="7"/>
        <v>0</v>
      </c>
    </row>
    <row r="55" spans="1:13">
      <c r="A55">
        <v>40</v>
      </c>
      <c r="B55" t="s">
        <v>204</v>
      </c>
      <c r="C55">
        <f t="shared" si="4"/>
        <v>0</v>
      </c>
      <c r="G55" s="3">
        <f t="shared" si="8"/>
        <v>0</v>
      </c>
      <c r="H55" s="3">
        <f t="shared" si="9"/>
        <v>0</v>
      </c>
      <c r="I55" s="3">
        <f t="shared" si="12"/>
        <v>0</v>
      </c>
      <c r="J55">
        <f t="shared" si="11"/>
        <v>0</v>
      </c>
      <c r="K55" s="3">
        <f t="shared" si="5"/>
        <v>0</v>
      </c>
      <c r="L55" s="3">
        <f t="shared" si="6"/>
        <v>0</v>
      </c>
      <c r="M55" s="3">
        <f t="shared" si="7"/>
        <v>0</v>
      </c>
    </row>
    <row r="56" spans="1:13">
      <c r="A56">
        <v>41</v>
      </c>
      <c r="B56" t="s">
        <v>205</v>
      </c>
      <c r="C56">
        <f t="shared" si="4"/>
        <v>0</v>
      </c>
      <c r="G56" s="3">
        <f t="shared" si="8"/>
        <v>0</v>
      </c>
      <c r="H56" s="3">
        <f t="shared" si="9"/>
        <v>0</v>
      </c>
      <c r="I56" s="3">
        <f t="shared" si="12"/>
        <v>0</v>
      </c>
      <c r="J56">
        <f t="shared" si="11"/>
        <v>0</v>
      </c>
      <c r="K56" s="3">
        <f t="shared" si="5"/>
        <v>0</v>
      </c>
      <c r="L56" s="3">
        <f t="shared" si="6"/>
        <v>0</v>
      </c>
      <c r="M56" s="3">
        <f t="shared" si="7"/>
        <v>0</v>
      </c>
    </row>
    <row r="57" spans="1:13">
      <c r="A57">
        <v>42</v>
      </c>
      <c r="B57" t="s">
        <v>206</v>
      </c>
      <c r="C57">
        <f t="shared" si="4"/>
        <v>0</v>
      </c>
      <c r="G57" s="3">
        <f t="shared" si="8"/>
        <v>0</v>
      </c>
      <c r="H57" s="3">
        <f t="shared" si="9"/>
        <v>0</v>
      </c>
      <c r="I57" s="3">
        <f t="shared" si="12"/>
        <v>0</v>
      </c>
      <c r="J57">
        <f t="shared" si="11"/>
        <v>0</v>
      </c>
      <c r="K57" s="3">
        <f t="shared" si="5"/>
        <v>0</v>
      </c>
      <c r="L57" s="3">
        <f t="shared" si="6"/>
        <v>0</v>
      </c>
      <c r="M57" s="3">
        <f t="shared" si="7"/>
        <v>0</v>
      </c>
    </row>
    <row r="58" spans="1:13">
      <c r="A58">
        <v>43</v>
      </c>
      <c r="B58" t="s">
        <v>207</v>
      </c>
      <c r="C58">
        <f t="shared" si="4"/>
        <v>0</v>
      </c>
      <c r="G58" s="3">
        <f t="shared" si="8"/>
        <v>0</v>
      </c>
      <c r="H58" s="3">
        <f t="shared" si="9"/>
        <v>0</v>
      </c>
      <c r="I58" s="3">
        <f t="shared" si="12"/>
        <v>0</v>
      </c>
      <c r="J58">
        <f t="shared" si="11"/>
        <v>0</v>
      </c>
      <c r="K58" s="3">
        <f t="shared" si="5"/>
        <v>0</v>
      </c>
      <c r="L58" s="3">
        <f t="shared" si="6"/>
        <v>0</v>
      </c>
      <c r="M58" s="3">
        <f t="shared" si="7"/>
        <v>0</v>
      </c>
    </row>
    <row r="59" spans="1:13">
      <c r="A59">
        <v>44</v>
      </c>
      <c r="B59" t="s">
        <v>208</v>
      </c>
      <c r="C59">
        <f t="shared" si="4"/>
        <v>0</v>
      </c>
      <c r="G59" s="3">
        <f t="shared" si="8"/>
        <v>0</v>
      </c>
      <c r="H59" s="3">
        <f t="shared" si="9"/>
        <v>0</v>
      </c>
      <c r="I59" s="3">
        <f t="shared" si="12"/>
        <v>0</v>
      </c>
      <c r="J59">
        <f t="shared" si="11"/>
        <v>0</v>
      </c>
      <c r="K59" s="3">
        <f t="shared" si="5"/>
        <v>0</v>
      </c>
      <c r="L59" s="3">
        <f t="shared" si="6"/>
        <v>0</v>
      </c>
      <c r="M59" s="3">
        <f t="shared" si="7"/>
        <v>0</v>
      </c>
    </row>
    <row r="60" spans="1:13">
      <c r="A60">
        <v>45</v>
      </c>
      <c r="B60" t="s">
        <v>209</v>
      </c>
      <c r="C60">
        <f t="shared" si="4"/>
        <v>0</v>
      </c>
      <c r="G60" s="3">
        <f t="shared" si="8"/>
        <v>0</v>
      </c>
      <c r="H60" s="3">
        <f t="shared" si="9"/>
        <v>0</v>
      </c>
      <c r="I60" s="3">
        <f t="shared" si="10"/>
        <v>0</v>
      </c>
      <c r="J60">
        <f t="shared" si="11"/>
        <v>0</v>
      </c>
      <c r="K60" s="3">
        <f t="shared" si="5"/>
        <v>0</v>
      </c>
      <c r="L60" s="3">
        <f t="shared" si="6"/>
        <v>0</v>
      </c>
      <c r="M60" s="3">
        <f t="shared" si="7"/>
        <v>0</v>
      </c>
    </row>
    <row r="61" spans="1:13">
      <c r="C61">
        <f>SUM(D15:D60)</f>
        <v>24</v>
      </c>
      <c r="D61">
        <f>SUM(D15:D60)</f>
        <v>24</v>
      </c>
      <c r="E61">
        <f t="shared" ref="E61:F61" si="13">SUM(E15:E60)</f>
        <v>1</v>
      </c>
      <c r="F61">
        <f t="shared" si="13"/>
        <v>1</v>
      </c>
      <c r="G61" s="3"/>
      <c r="H61" s="3"/>
      <c r="I61" s="3"/>
      <c r="K61" s="3">
        <f>SUM(K15:K60)</f>
        <v>201600</v>
      </c>
      <c r="L61" s="3">
        <f>SUM(L15:L60)</f>
        <v>10080</v>
      </c>
      <c r="M61" s="3">
        <f>SUM(M15:M60)</f>
        <v>8400</v>
      </c>
    </row>
    <row r="62" spans="1:13">
      <c r="A62" t="s">
        <v>63</v>
      </c>
      <c r="B62" s="9">
        <f>ROUND(($A15*D15+$A16*D16+$A17*D17+$A18*D18+$A19*D19+$A20*D20+$A21*D21+$A22*D22+$A23*D23+$A24*D24+$A25*D25+$A26*D26+$A27*D27+$A28*D28+$A29*D29+$A30*D30+$A31*D31+$A32*D32+$A33*D33+$A34*D34+$A35*D35+$A36*D36+$A37*D37+$A38*D38+$A39*D39+$A60*D60+$A40*D40+$A41*D41+$A42*D42+$A43*D43+$A44*D44+$A45*D45+$A46*D46+$A47*D47+$A48*D48+$A49*D49+$A50*D50+$A51*D51+$A52*D52+$A53*D53+$A54*D54+$A55*D55+$A56*D56+$A57*D57+$A58*D58+$A59*D59)/D61,1)</f>
        <v>0</v>
      </c>
      <c r="C62">
        <f>D62+E62+F62</f>
        <v>0</v>
      </c>
      <c r="D62">
        <f>$A15*D15+$A16*D16+$A17*D17+$A18*D18+$A19*D19+$A20*D20+$A21*D21+$A22*D22+$A23*D23+$A24*D24+$A25*D25+$A26*D26+$A27*D27+$A28*D28+$A29*D29+$A30*D30+$A31*D31+$A32*D32+$A33*D33+$A34*D34+$A35*D35+$A36*D36+$A37*D37+$A38*D38+$A39*D39+$A60*D60+$A40*D40+$A41*D41+$A42*D42+$A43*D43+$A44*D44+$A45*D45+$A46*D46+$A47*D47+$A48*D48+$A49*D49+$A50*D50+$A51*D51+$A52*D52+$A53*D53+$A54*D54+$A55*D55+$A56*D56+$A57*D57+$A58*D58+$A59*D59</f>
        <v>0</v>
      </c>
      <c r="E62">
        <f t="shared" ref="E62:F62" si="14">$A15*E15+$A16*E16+$A17*E17+$A18*E18+$A19*E19+$A20*E20+$A21*E21+$A22*E22+$A23*E23+$A24*E24+$A25*E25+$A26*E26+$A27*E27+$A28*E28+$A29*E29+$A30*E30+$A31*E31+$A32*E32+$A33*E33+$A34*E34+$A35*E35+$A36*E36+$A37*E37+$A38*E38+$A39*E39+$A60*E60+$A40*E40+$A41*E41+$A42*E42+$A43*E43+$A44*E44+$A45*E45+$A46*E46+$A47*E47+$A48*E48+$A49*E49+$A50*E50+$A51*E51+$A52*E52+$A53*E53+$A54*E54+$A55*E55+$A56*E56+$A57*E57+$A58*E58+$A59*E59</f>
        <v>0</v>
      </c>
      <c r="F62">
        <f t="shared" si="14"/>
        <v>0</v>
      </c>
      <c r="G62" s="8"/>
      <c r="H62" s="8"/>
      <c r="I62" s="8"/>
      <c r="K62" s="8"/>
      <c r="L62" s="8"/>
      <c r="M62" s="8">
        <f>SUM(K61:M61)</f>
        <v>220080</v>
      </c>
    </row>
    <row r="63" spans="1:13">
      <c r="M63" s="8">
        <f>M62-E9</f>
        <v>18160</v>
      </c>
    </row>
  </sheetData>
  <mergeCells count="2">
    <mergeCell ref="G8:AD8"/>
    <mergeCell ref="AF8:BC8"/>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3339-53EC-4A96-B033-6396306ED1EE}">
  <dimension ref="A1:W34"/>
  <sheetViews>
    <sheetView workbookViewId="0">
      <selection activeCell="M3" sqref="M3"/>
    </sheetView>
  </sheetViews>
  <sheetFormatPr defaultRowHeight="18"/>
  <cols>
    <col min="4" max="4" width="6" bestFit="1" customWidth="1"/>
    <col min="5" max="12" width="9.08203125" bestFit="1" customWidth="1"/>
    <col min="13" max="13" width="9.08203125" customWidth="1"/>
    <col min="14" max="19" width="9.08203125" bestFit="1" customWidth="1"/>
  </cols>
  <sheetData>
    <row r="1" spans="1:21">
      <c r="A1" t="s">
        <v>24</v>
      </c>
    </row>
    <row r="2" spans="1:21">
      <c r="A2" s="197" t="s">
        <v>22</v>
      </c>
      <c r="B2" s="197"/>
      <c r="C2" s="197"/>
      <c r="D2">
        <v>15</v>
      </c>
      <c r="E2">
        <v>25</v>
      </c>
      <c r="F2">
        <v>35</v>
      </c>
      <c r="G2">
        <v>45</v>
      </c>
      <c r="H2">
        <v>60</v>
      </c>
      <c r="I2">
        <v>75</v>
      </c>
      <c r="J2">
        <v>90</v>
      </c>
      <c r="K2">
        <v>105</v>
      </c>
      <c r="L2">
        <v>120</v>
      </c>
      <c r="M2">
        <v>135</v>
      </c>
      <c r="N2">
        <v>150</v>
      </c>
      <c r="O2">
        <v>180</v>
      </c>
      <c r="P2">
        <v>210</v>
      </c>
      <c r="Q2">
        <v>240</v>
      </c>
      <c r="R2">
        <v>270</v>
      </c>
      <c r="S2">
        <v>300</v>
      </c>
    </row>
    <row r="3" spans="1:21">
      <c r="A3" t="s">
        <v>23</v>
      </c>
      <c r="B3" t="s">
        <v>0</v>
      </c>
      <c r="C3">
        <v>0</v>
      </c>
      <c r="D3">
        <f>$C3*D$2</f>
        <v>0</v>
      </c>
      <c r="E3">
        <f t="shared" ref="E3:S5" si="0">$C3*E$2</f>
        <v>0</v>
      </c>
      <c r="F3">
        <f t="shared" si="0"/>
        <v>0</v>
      </c>
      <c r="G3">
        <f t="shared" si="0"/>
        <v>0</v>
      </c>
      <c r="H3">
        <f t="shared" si="0"/>
        <v>0</v>
      </c>
      <c r="I3">
        <f t="shared" si="0"/>
        <v>0</v>
      </c>
      <c r="J3">
        <f t="shared" si="0"/>
        <v>0</v>
      </c>
      <c r="K3">
        <f t="shared" si="0"/>
        <v>0</v>
      </c>
      <c r="L3">
        <f t="shared" si="0"/>
        <v>0</v>
      </c>
      <c r="M3">
        <f t="shared" si="0"/>
        <v>0</v>
      </c>
      <c r="N3">
        <f t="shared" si="0"/>
        <v>0</v>
      </c>
      <c r="O3">
        <f t="shared" si="0"/>
        <v>0</v>
      </c>
      <c r="P3">
        <f t="shared" si="0"/>
        <v>0</v>
      </c>
      <c r="Q3">
        <f t="shared" si="0"/>
        <v>0</v>
      </c>
      <c r="R3">
        <f t="shared" si="0"/>
        <v>0</v>
      </c>
      <c r="S3">
        <f t="shared" si="0"/>
        <v>0</v>
      </c>
    </row>
    <row r="4" spans="1:21">
      <c r="B4" t="s">
        <v>1</v>
      </c>
      <c r="C4">
        <v>0</v>
      </c>
      <c r="D4">
        <f t="shared" ref="D4:S5" si="1">$C4*D$2</f>
        <v>0</v>
      </c>
      <c r="E4">
        <f t="shared" si="1"/>
        <v>0</v>
      </c>
      <c r="F4">
        <f t="shared" si="1"/>
        <v>0</v>
      </c>
      <c r="G4">
        <f t="shared" si="1"/>
        <v>0</v>
      </c>
      <c r="H4">
        <f t="shared" si="1"/>
        <v>0</v>
      </c>
      <c r="I4">
        <f t="shared" si="1"/>
        <v>0</v>
      </c>
      <c r="J4">
        <f t="shared" si="1"/>
        <v>0</v>
      </c>
      <c r="K4">
        <f t="shared" si="1"/>
        <v>0</v>
      </c>
      <c r="L4">
        <f t="shared" si="1"/>
        <v>0</v>
      </c>
      <c r="M4">
        <f t="shared" si="1"/>
        <v>0</v>
      </c>
      <c r="N4">
        <f t="shared" si="1"/>
        <v>0</v>
      </c>
      <c r="O4">
        <f t="shared" si="1"/>
        <v>0</v>
      </c>
      <c r="P4">
        <f t="shared" si="1"/>
        <v>0</v>
      </c>
      <c r="Q4">
        <f t="shared" si="1"/>
        <v>0</v>
      </c>
      <c r="R4">
        <f t="shared" si="1"/>
        <v>0</v>
      </c>
      <c r="S4">
        <f t="shared" si="1"/>
        <v>0</v>
      </c>
    </row>
    <row r="5" spans="1:21">
      <c r="B5" t="s">
        <v>2</v>
      </c>
      <c r="C5">
        <v>0</v>
      </c>
      <c r="D5">
        <f t="shared" si="1"/>
        <v>0</v>
      </c>
      <c r="E5">
        <f t="shared" si="0"/>
        <v>0</v>
      </c>
      <c r="F5">
        <f t="shared" si="0"/>
        <v>0</v>
      </c>
      <c r="G5">
        <f t="shared" si="0"/>
        <v>0</v>
      </c>
      <c r="H5">
        <f t="shared" si="0"/>
        <v>0</v>
      </c>
      <c r="I5">
        <f t="shared" si="0"/>
        <v>0</v>
      </c>
      <c r="J5">
        <f t="shared" si="0"/>
        <v>0</v>
      </c>
      <c r="K5">
        <f t="shared" si="0"/>
        <v>0</v>
      </c>
      <c r="L5">
        <f t="shared" si="0"/>
        <v>0</v>
      </c>
      <c r="M5">
        <f t="shared" si="0"/>
        <v>0</v>
      </c>
      <c r="N5">
        <f t="shared" si="0"/>
        <v>0</v>
      </c>
      <c r="O5">
        <f t="shared" si="0"/>
        <v>0</v>
      </c>
      <c r="P5">
        <f t="shared" si="0"/>
        <v>0</v>
      </c>
      <c r="Q5">
        <f t="shared" si="0"/>
        <v>0</v>
      </c>
      <c r="R5">
        <f t="shared" si="0"/>
        <v>0</v>
      </c>
      <c r="S5">
        <f t="shared" si="0"/>
        <v>0</v>
      </c>
    </row>
    <row r="6" spans="1:21">
      <c r="A6" t="s">
        <v>23</v>
      </c>
      <c r="B6" t="s">
        <v>3</v>
      </c>
      <c r="C6">
        <f>1/3</f>
        <v>0.33333333333333331</v>
      </c>
      <c r="D6">
        <f>D2-D7-D8</f>
        <v>5</v>
      </c>
      <c r="E6">
        <f t="shared" ref="E6:S6" si="2">E2-E7-E8</f>
        <v>7</v>
      </c>
      <c r="F6">
        <f t="shared" si="2"/>
        <v>11</v>
      </c>
      <c r="G6">
        <f t="shared" si="2"/>
        <v>15</v>
      </c>
      <c r="H6">
        <f t="shared" si="2"/>
        <v>20</v>
      </c>
      <c r="I6">
        <f t="shared" si="2"/>
        <v>25</v>
      </c>
      <c r="J6">
        <f t="shared" si="2"/>
        <v>30</v>
      </c>
      <c r="K6">
        <f t="shared" si="2"/>
        <v>35</v>
      </c>
      <c r="L6">
        <f t="shared" si="2"/>
        <v>40</v>
      </c>
      <c r="M6">
        <f t="shared" si="2"/>
        <v>45</v>
      </c>
      <c r="N6">
        <f t="shared" si="2"/>
        <v>50</v>
      </c>
      <c r="O6">
        <f t="shared" si="2"/>
        <v>60</v>
      </c>
      <c r="P6">
        <f t="shared" si="2"/>
        <v>70</v>
      </c>
      <c r="Q6">
        <f t="shared" si="2"/>
        <v>80</v>
      </c>
      <c r="R6">
        <f t="shared" si="2"/>
        <v>90</v>
      </c>
      <c r="S6">
        <f t="shared" si="2"/>
        <v>100</v>
      </c>
    </row>
    <row r="7" spans="1:21">
      <c r="B7" t="s">
        <v>4</v>
      </c>
      <c r="C7">
        <f t="shared" ref="C7:C8" si="3">1/3</f>
        <v>0.33333333333333331</v>
      </c>
      <c r="D7">
        <f>ROUNDUP($C7*D$2,0)</f>
        <v>5</v>
      </c>
      <c r="E7">
        <f t="shared" ref="E7:S8" si="4">ROUNDUP($C7*E$2,0)</f>
        <v>9</v>
      </c>
      <c r="F7">
        <f t="shared" si="4"/>
        <v>12</v>
      </c>
      <c r="G7">
        <f t="shared" si="4"/>
        <v>15</v>
      </c>
      <c r="H7">
        <f t="shared" si="4"/>
        <v>20</v>
      </c>
      <c r="I7">
        <f t="shared" si="4"/>
        <v>25</v>
      </c>
      <c r="J7">
        <f t="shared" si="4"/>
        <v>30</v>
      </c>
      <c r="K7">
        <f t="shared" si="4"/>
        <v>35</v>
      </c>
      <c r="L7">
        <f t="shared" si="4"/>
        <v>40</v>
      </c>
      <c r="M7">
        <f t="shared" si="4"/>
        <v>45</v>
      </c>
      <c r="N7">
        <f t="shared" si="4"/>
        <v>50</v>
      </c>
      <c r="O7">
        <f t="shared" si="4"/>
        <v>60</v>
      </c>
      <c r="P7">
        <f t="shared" si="4"/>
        <v>70</v>
      </c>
      <c r="Q7">
        <f t="shared" si="4"/>
        <v>80</v>
      </c>
      <c r="R7">
        <f t="shared" si="4"/>
        <v>90</v>
      </c>
      <c r="S7">
        <f t="shared" si="4"/>
        <v>100</v>
      </c>
    </row>
    <row r="8" spans="1:21">
      <c r="B8" t="s">
        <v>5</v>
      </c>
      <c r="C8">
        <f t="shared" si="3"/>
        <v>0.33333333333333331</v>
      </c>
      <c r="D8">
        <f>ROUNDUP($C8*D$2,0)</f>
        <v>5</v>
      </c>
      <c r="E8">
        <f t="shared" si="4"/>
        <v>9</v>
      </c>
      <c r="F8">
        <f t="shared" si="4"/>
        <v>12</v>
      </c>
      <c r="G8">
        <f t="shared" si="4"/>
        <v>15</v>
      </c>
      <c r="H8">
        <f t="shared" si="4"/>
        <v>20</v>
      </c>
      <c r="I8">
        <f t="shared" si="4"/>
        <v>25</v>
      </c>
      <c r="J8">
        <f t="shared" si="4"/>
        <v>30</v>
      </c>
      <c r="K8">
        <f t="shared" si="4"/>
        <v>35</v>
      </c>
      <c r="L8">
        <f t="shared" si="4"/>
        <v>40</v>
      </c>
      <c r="M8">
        <f t="shared" si="4"/>
        <v>45</v>
      </c>
      <c r="N8">
        <f t="shared" si="4"/>
        <v>50</v>
      </c>
      <c r="O8">
        <f t="shared" si="4"/>
        <v>60</v>
      </c>
      <c r="P8">
        <f t="shared" si="4"/>
        <v>70</v>
      </c>
      <c r="Q8">
        <f t="shared" si="4"/>
        <v>80</v>
      </c>
      <c r="R8">
        <f t="shared" si="4"/>
        <v>90</v>
      </c>
      <c r="S8">
        <f t="shared" si="4"/>
        <v>100</v>
      </c>
      <c r="U8" s="1"/>
    </row>
    <row r="9" spans="1:21">
      <c r="A9" t="s">
        <v>25</v>
      </c>
      <c r="D9" s="10">
        <f t="shared" ref="D9:S9" si="5">ROUND(ROUNDDOWN(D3/3,1)+ROUNDDOWN((D4+D5)/6,1)+ROUNDDOWN(D6/20,1)+ROUNDDOWN((D7+D8)/30,1),0)</f>
        <v>1</v>
      </c>
      <c r="E9" s="10">
        <f t="shared" si="5"/>
        <v>1</v>
      </c>
      <c r="F9" s="10">
        <f t="shared" si="5"/>
        <v>1</v>
      </c>
      <c r="G9" s="10">
        <f t="shared" si="5"/>
        <v>2</v>
      </c>
      <c r="H9" s="10">
        <f t="shared" si="5"/>
        <v>2</v>
      </c>
      <c r="I9" s="10">
        <f t="shared" si="5"/>
        <v>3</v>
      </c>
      <c r="J9" s="10">
        <f t="shared" si="5"/>
        <v>4</v>
      </c>
      <c r="K9" s="10">
        <f t="shared" si="5"/>
        <v>4</v>
      </c>
      <c r="L9" s="10">
        <f t="shared" si="5"/>
        <v>5</v>
      </c>
      <c r="M9" s="10">
        <f t="shared" si="5"/>
        <v>5</v>
      </c>
      <c r="N9" s="10">
        <f t="shared" si="5"/>
        <v>6</v>
      </c>
      <c r="O9" s="10">
        <f t="shared" si="5"/>
        <v>7</v>
      </c>
      <c r="P9" s="10">
        <f t="shared" si="5"/>
        <v>8</v>
      </c>
      <c r="Q9" s="10">
        <f t="shared" si="5"/>
        <v>9</v>
      </c>
      <c r="R9" s="10">
        <f t="shared" si="5"/>
        <v>11</v>
      </c>
      <c r="S9" s="10">
        <f t="shared" si="5"/>
        <v>12</v>
      </c>
      <c r="U9" s="1"/>
    </row>
    <row r="10" spans="1:21" hidden="1">
      <c r="A10" t="s">
        <v>8</v>
      </c>
      <c r="U10" s="1"/>
    </row>
    <row r="11" spans="1:21" hidden="1">
      <c r="A11" t="s">
        <v>9</v>
      </c>
      <c r="U11" s="1"/>
    </row>
    <row r="12" spans="1:21">
      <c r="A12" t="s">
        <v>6</v>
      </c>
      <c r="D12">
        <v>1</v>
      </c>
      <c r="E12">
        <v>1</v>
      </c>
      <c r="F12">
        <v>1</v>
      </c>
      <c r="G12">
        <v>1</v>
      </c>
      <c r="H12">
        <v>1</v>
      </c>
      <c r="I12">
        <v>1</v>
      </c>
      <c r="J12">
        <v>1</v>
      </c>
      <c r="K12">
        <v>1</v>
      </c>
      <c r="L12">
        <v>1</v>
      </c>
      <c r="M12">
        <v>1</v>
      </c>
      <c r="N12">
        <v>1</v>
      </c>
      <c r="O12">
        <v>1</v>
      </c>
      <c r="P12">
        <v>1</v>
      </c>
      <c r="Q12">
        <v>1</v>
      </c>
      <c r="R12">
        <v>1</v>
      </c>
      <c r="S12">
        <v>1</v>
      </c>
    </row>
    <row r="13" spans="1:21">
      <c r="A13" t="s">
        <v>7</v>
      </c>
      <c r="D13">
        <v>1.2</v>
      </c>
      <c r="E13">
        <v>1.2</v>
      </c>
      <c r="F13">
        <v>1.2</v>
      </c>
      <c r="G13">
        <v>1.2</v>
      </c>
      <c r="H13">
        <v>1.2</v>
      </c>
      <c r="I13">
        <v>1.2</v>
      </c>
      <c r="J13">
        <v>1.2</v>
      </c>
      <c r="K13">
        <v>1.2</v>
      </c>
      <c r="L13">
        <v>1.2</v>
      </c>
      <c r="M13">
        <v>1.2</v>
      </c>
      <c r="N13">
        <v>1.2</v>
      </c>
      <c r="O13">
        <v>1.2</v>
      </c>
      <c r="P13">
        <v>1.2</v>
      </c>
      <c r="Q13">
        <v>1.2</v>
      </c>
      <c r="R13">
        <v>1.2</v>
      </c>
      <c r="S13">
        <v>1.2</v>
      </c>
    </row>
    <row r="14" spans="1:21">
      <c r="A14" t="s">
        <v>27</v>
      </c>
      <c r="U14" s="1"/>
    </row>
    <row r="15" spans="1:21">
      <c r="A15" t="s">
        <v>10</v>
      </c>
      <c r="D15">
        <f t="shared" ref="D15:S15" si="6">SUM(D9:D14)</f>
        <v>3.2</v>
      </c>
      <c r="E15">
        <f t="shared" si="6"/>
        <v>3.2</v>
      </c>
      <c r="F15">
        <f t="shared" si="6"/>
        <v>3.2</v>
      </c>
      <c r="G15">
        <f t="shared" si="6"/>
        <v>4.2</v>
      </c>
      <c r="H15">
        <f t="shared" si="6"/>
        <v>4.2</v>
      </c>
      <c r="I15">
        <f t="shared" si="6"/>
        <v>5.2</v>
      </c>
      <c r="J15">
        <f t="shared" si="6"/>
        <v>6.2</v>
      </c>
      <c r="K15">
        <f t="shared" si="6"/>
        <v>6.2</v>
      </c>
      <c r="L15">
        <f t="shared" si="6"/>
        <v>7.2</v>
      </c>
      <c r="M15">
        <f t="shared" si="6"/>
        <v>7.2</v>
      </c>
      <c r="N15">
        <f t="shared" si="6"/>
        <v>8.1999999999999993</v>
      </c>
      <c r="O15">
        <f t="shared" si="6"/>
        <v>9.1999999999999993</v>
      </c>
      <c r="P15">
        <f t="shared" si="6"/>
        <v>10.199999999999999</v>
      </c>
      <c r="Q15">
        <f t="shared" si="6"/>
        <v>11.2</v>
      </c>
      <c r="R15">
        <f t="shared" si="6"/>
        <v>13.2</v>
      </c>
      <c r="S15">
        <f t="shared" si="6"/>
        <v>14.2</v>
      </c>
      <c r="U15" s="1"/>
    </row>
    <row r="16" spans="1:21">
      <c r="A16" t="s">
        <v>26</v>
      </c>
      <c r="D16">
        <f>SUM(D9:D11)</f>
        <v>1</v>
      </c>
      <c r="E16">
        <f t="shared" ref="E16:S16" si="7">SUM(E9:E11)</f>
        <v>1</v>
      </c>
      <c r="F16">
        <f t="shared" si="7"/>
        <v>1</v>
      </c>
      <c r="G16">
        <f t="shared" si="7"/>
        <v>2</v>
      </c>
      <c r="H16">
        <f t="shared" si="7"/>
        <v>2</v>
      </c>
      <c r="I16">
        <f t="shared" si="7"/>
        <v>3</v>
      </c>
      <c r="J16">
        <f t="shared" si="7"/>
        <v>4</v>
      </c>
      <c r="K16">
        <f t="shared" si="7"/>
        <v>4</v>
      </c>
      <c r="L16">
        <f t="shared" si="7"/>
        <v>5</v>
      </c>
      <c r="M16">
        <f t="shared" ref="M16" si="8">SUM(M9:M11)</f>
        <v>5</v>
      </c>
      <c r="N16">
        <f t="shared" si="7"/>
        <v>6</v>
      </c>
      <c r="O16">
        <f t="shared" si="7"/>
        <v>7</v>
      </c>
      <c r="P16">
        <f t="shared" si="7"/>
        <v>8</v>
      </c>
      <c r="Q16">
        <f t="shared" si="7"/>
        <v>9</v>
      </c>
      <c r="R16">
        <f t="shared" si="7"/>
        <v>11</v>
      </c>
      <c r="S16">
        <f t="shared" si="7"/>
        <v>12</v>
      </c>
      <c r="U16" s="1"/>
    </row>
    <row r="17" spans="1:23">
      <c r="A17" t="s">
        <v>19</v>
      </c>
      <c r="D17">
        <f>D16*40</f>
        <v>40</v>
      </c>
      <c r="E17">
        <f t="shared" ref="E17:S17" si="9">E16*40</f>
        <v>40</v>
      </c>
      <c r="F17">
        <f t="shared" si="9"/>
        <v>40</v>
      </c>
      <c r="G17">
        <f t="shared" si="9"/>
        <v>80</v>
      </c>
      <c r="H17">
        <f t="shared" si="9"/>
        <v>80</v>
      </c>
      <c r="I17">
        <f t="shared" si="9"/>
        <v>120</v>
      </c>
      <c r="J17">
        <f t="shared" si="9"/>
        <v>160</v>
      </c>
      <c r="K17">
        <f t="shared" si="9"/>
        <v>160</v>
      </c>
      <c r="L17">
        <f t="shared" si="9"/>
        <v>200</v>
      </c>
      <c r="M17">
        <f t="shared" si="9"/>
        <v>200</v>
      </c>
      <c r="N17">
        <f t="shared" si="9"/>
        <v>240</v>
      </c>
      <c r="O17">
        <f t="shared" si="9"/>
        <v>280</v>
      </c>
      <c r="P17">
        <f t="shared" si="9"/>
        <v>320</v>
      </c>
      <c r="Q17">
        <f t="shared" si="9"/>
        <v>360</v>
      </c>
      <c r="R17">
        <f t="shared" si="9"/>
        <v>440</v>
      </c>
      <c r="S17">
        <f t="shared" si="9"/>
        <v>480</v>
      </c>
      <c r="U17" s="1"/>
    </row>
    <row r="18" spans="1:23" hidden="1">
      <c r="A18" t="s">
        <v>11</v>
      </c>
      <c r="U18" s="1"/>
    </row>
    <row r="19" spans="1:23" hidden="1">
      <c r="A19" s="1">
        <v>0.29166666666666669</v>
      </c>
      <c r="C19">
        <v>2</v>
      </c>
      <c r="D19">
        <v>0</v>
      </c>
      <c r="E19">
        <v>0</v>
      </c>
      <c r="F19">
        <v>0</v>
      </c>
      <c r="G19">
        <v>0</v>
      </c>
      <c r="H19">
        <v>0</v>
      </c>
      <c r="I19">
        <v>0</v>
      </c>
      <c r="J19">
        <v>0</v>
      </c>
      <c r="K19">
        <v>0</v>
      </c>
      <c r="L19">
        <v>0</v>
      </c>
      <c r="M19">
        <v>0</v>
      </c>
      <c r="N19">
        <v>0</v>
      </c>
      <c r="O19">
        <v>0</v>
      </c>
      <c r="P19">
        <v>0</v>
      </c>
      <c r="Q19">
        <v>0</v>
      </c>
      <c r="R19">
        <v>0</v>
      </c>
      <c r="S19">
        <v>0</v>
      </c>
      <c r="U19" s="1"/>
    </row>
    <row r="20" spans="1:23" hidden="1">
      <c r="A20" s="1">
        <v>0.3125</v>
      </c>
      <c r="C20" s="4">
        <v>0.5</v>
      </c>
      <c r="D20">
        <v>0</v>
      </c>
      <c r="E20">
        <v>0</v>
      </c>
      <c r="F20">
        <v>0</v>
      </c>
      <c r="G20">
        <v>0</v>
      </c>
      <c r="H20">
        <v>0</v>
      </c>
      <c r="I20">
        <v>0</v>
      </c>
      <c r="J20">
        <v>0</v>
      </c>
      <c r="K20">
        <v>0</v>
      </c>
      <c r="L20">
        <v>0</v>
      </c>
      <c r="M20">
        <v>0</v>
      </c>
      <c r="N20">
        <v>0</v>
      </c>
      <c r="O20">
        <v>0</v>
      </c>
      <c r="P20">
        <v>0</v>
      </c>
      <c r="Q20">
        <v>0</v>
      </c>
      <c r="R20">
        <v>0</v>
      </c>
      <c r="S20">
        <v>0</v>
      </c>
      <c r="U20" s="1"/>
    </row>
    <row r="21" spans="1:23" hidden="1">
      <c r="A21" s="1" t="s">
        <v>13</v>
      </c>
      <c r="C21" s="4">
        <v>1</v>
      </c>
      <c r="D21">
        <f>D16</f>
        <v>1</v>
      </c>
      <c r="E21">
        <f t="shared" ref="E21:S21" si="10">E16</f>
        <v>1</v>
      </c>
      <c r="F21">
        <f t="shared" si="10"/>
        <v>1</v>
      </c>
      <c r="G21">
        <f t="shared" si="10"/>
        <v>2</v>
      </c>
      <c r="H21">
        <f t="shared" si="10"/>
        <v>2</v>
      </c>
      <c r="I21">
        <f t="shared" si="10"/>
        <v>3</v>
      </c>
      <c r="J21">
        <f t="shared" si="10"/>
        <v>4</v>
      </c>
      <c r="K21">
        <f t="shared" si="10"/>
        <v>4</v>
      </c>
      <c r="L21">
        <f t="shared" si="10"/>
        <v>5</v>
      </c>
      <c r="M21">
        <f t="shared" ref="M21" si="11">M16</f>
        <v>5</v>
      </c>
      <c r="N21">
        <f t="shared" si="10"/>
        <v>6</v>
      </c>
      <c r="O21">
        <f t="shared" si="10"/>
        <v>7</v>
      </c>
      <c r="P21">
        <f t="shared" si="10"/>
        <v>8</v>
      </c>
      <c r="Q21">
        <f t="shared" si="10"/>
        <v>9</v>
      </c>
      <c r="R21">
        <f t="shared" si="10"/>
        <v>11</v>
      </c>
      <c r="S21">
        <f t="shared" si="10"/>
        <v>12</v>
      </c>
      <c r="U21" s="1"/>
    </row>
    <row r="22" spans="1:23" hidden="1">
      <c r="A22" s="1">
        <v>0.72916666666666663</v>
      </c>
      <c r="C22" s="4">
        <v>0.5</v>
      </c>
      <c r="D22">
        <v>0</v>
      </c>
      <c r="E22">
        <v>0</v>
      </c>
      <c r="F22">
        <v>0</v>
      </c>
      <c r="G22">
        <v>0</v>
      </c>
      <c r="H22">
        <v>0</v>
      </c>
      <c r="I22">
        <v>0</v>
      </c>
      <c r="J22">
        <v>0</v>
      </c>
      <c r="K22">
        <v>0</v>
      </c>
      <c r="L22">
        <v>0</v>
      </c>
      <c r="M22">
        <v>0</v>
      </c>
      <c r="N22">
        <v>0</v>
      </c>
      <c r="O22">
        <v>0</v>
      </c>
      <c r="P22">
        <v>0</v>
      </c>
      <c r="Q22">
        <v>0</v>
      </c>
      <c r="R22">
        <v>0</v>
      </c>
      <c r="S22">
        <v>0</v>
      </c>
      <c r="U22" s="1"/>
    </row>
    <row r="23" spans="1:23" hidden="1">
      <c r="A23" s="1">
        <v>0.75</v>
      </c>
      <c r="C23">
        <v>2</v>
      </c>
      <c r="D23">
        <v>0</v>
      </c>
      <c r="E23">
        <v>0</v>
      </c>
      <c r="F23">
        <v>0</v>
      </c>
      <c r="G23">
        <v>0</v>
      </c>
      <c r="H23">
        <v>0</v>
      </c>
      <c r="I23">
        <v>0</v>
      </c>
      <c r="J23">
        <v>0</v>
      </c>
      <c r="K23">
        <v>0</v>
      </c>
      <c r="L23">
        <v>0</v>
      </c>
      <c r="M23">
        <v>0</v>
      </c>
      <c r="N23">
        <v>0</v>
      </c>
      <c r="O23">
        <v>0</v>
      </c>
      <c r="P23">
        <v>0</v>
      </c>
      <c r="Q23">
        <v>0</v>
      </c>
      <c r="R23">
        <v>0</v>
      </c>
      <c r="S23">
        <v>0</v>
      </c>
      <c r="U23" s="1"/>
    </row>
    <row r="24" spans="1:23" hidden="1">
      <c r="A24" t="s">
        <v>12</v>
      </c>
      <c r="U24" s="1"/>
      <c r="V24" s="2"/>
      <c r="W24" s="2"/>
    </row>
    <row r="25" spans="1:23" hidden="1">
      <c r="A25" s="1">
        <v>0.29166666666666669</v>
      </c>
      <c r="B25" t="s">
        <v>20</v>
      </c>
      <c r="C25">
        <v>2</v>
      </c>
      <c r="D25">
        <v>0</v>
      </c>
      <c r="E25">
        <v>0</v>
      </c>
      <c r="F25">
        <v>0</v>
      </c>
      <c r="G25">
        <v>0</v>
      </c>
      <c r="H25">
        <v>0</v>
      </c>
      <c r="I25">
        <v>0</v>
      </c>
      <c r="J25">
        <v>0</v>
      </c>
      <c r="K25">
        <v>0</v>
      </c>
      <c r="L25">
        <v>0</v>
      </c>
      <c r="M25">
        <v>0</v>
      </c>
      <c r="N25">
        <v>0</v>
      </c>
      <c r="O25">
        <v>0</v>
      </c>
      <c r="P25">
        <v>0</v>
      </c>
      <c r="Q25">
        <v>0</v>
      </c>
      <c r="R25">
        <v>0</v>
      </c>
      <c r="S25">
        <v>0</v>
      </c>
    </row>
    <row r="26" spans="1:23" hidden="1">
      <c r="A26" s="1">
        <v>0.3125</v>
      </c>
      <c r="B26" s="196" t="s">
        <v>21</v>
      </c>
      <c r="C26" s="4">
        <v>0.15</v>
      </c>
      <c r="D26">
        <v>0</v>
      </c>
      <c r="E26">
        <v>0</v>
      </c>
      <c r="F26">
        <v>0</v>
      </c>
      <c r="G26">
        <v>0</v>
      </c>
      <c r="H26">
        <v>0</v>
      </c>
      <c r="I26">
        <v>0</v>
      </c>
      <c r="J26">
        <v>0</v>
      </c>
      <c r="K26">
        <v>0</v>
      </c>
      <c r="L26">
        <v>0</v>
      </c>
      <c r="M26">
        <v>0</v>
      </c>
      <c r="N26">
        <v>0</v>
      </c>
      <c r="O26">
        <v>0</v>
      </c>
      <c r="P26">
        <v>0</v>
      </c>
      <c r="Q26">
        <v>0</v>
      </c>
      <c r="R26">
        <v>0</v>
      </c>
      <c r="S26">
        <v>0</v>
      </c>
    </row>
    <row r="27" spans="1:23" hidden="1">
      <c r="A27" s="1" t="s">
        <v>13</v>
      </c>
      <c r="B27" s="196"/>
      <c r="C27" s="4">
        <v>0.3</v>
      </c>
      <c r="D27">
        <v>0</v>
      </c>
      <c r="E27">
        <v>0</v>
      </c>
      <c r="F27">
        <v>0</v>
      </c>
      <c r="G27">
        <v>0</v>
      </c>
      <c r="H27">
        <v>0</v>
      </c>
      <c r="I27">
        <v>0</v>
      </c>
      <c r="J27">
        <v>0</v>
      </c>
      <c r="K27">
        <v>0</v>
      </c>
      <c r="L27">
        <v>0</v>
      </c>
      <c r="M27">
        <v>0</v>
      </c>
      <c r="N27">
        <v>0</v>
      </c>
      <c r="O27">
        <v>0</v>
      </c>
      <c r="P27">
        <v>0</v>
      </c>
      <c r="Q27">
        <v>0</v>
      </c>
      <c r="R27">
        <v>0</v>
      </c>
      <c r="S27">
        <v>0</v>
      </c>
    </row>
    <row r="28" spans="1:23" hidden="1">
      <c r="A28" s="1">
        <v>0.72916666666666663</v>
      </c>
      <c r="B28" s="196"/>
      <c r="C28" s="4">
        <v>0.15</v>
      </c>
      <c r="D28">
        <v>0</v>
      </c>
      <c r="E28">
        <v>0</v>
      </c>
      <c r="F28">
        <v>0</v>
      </c>
      <c r="G28">
        <v>0</v>
      </c>
      <c r="H28">
        <v>0</v>
      </c>
      <c r="I28">
        <v>0</v>
      </c>
      <c r="J28">
        <v>0</v>
      </c>
      <c r="K28">
        <v>0</v>
      </c>
      <c r="L28">
        <v>0</v>
      </c>
      <c r="M28">
        <v>0</v>
      </c>
      <c r="N28">
        <v>0</v>
      </c>
      <c r="O28">
        <v>0</v>
      </c>
      <c r="P28">
        <v>0</v>
      </c>
      <c r="Q28">
        <v>0</v>
      </c>
      <c r="R28">
        <v>0</v>
      </c>
      <c r="S28">
        <v>0</v>
      </c>
    </row>
    <row r="29" spans="1:23" hidden="1">
      <c r="A29" s="1">
        <v>0.75</v>
      </c>
      <c r="B29" t="s">
        <v>20</v>
      </c>
      <c r="C29">
        <v>2</v>
      </c>
      <c r="D29">
        <v>0</v>
      </c>
      <c r="E29">
        <v>0</v>
      </c>
      <c r="F29">
        <v>0</v>
      </c>
      <c r="G29">
        <v>0</v>
      </c>
      <c r="H29">
        <v>0</v>
      </c>
      <c r="I29">
        <v>0</v>
      </c>
      <c r="J29">
        <v>0</v>
      </c>
      <c r="K29">
        <v>0</v>
      </c>
      <c r="L29">
        <v>0</v>
      </c>
      <c r="M29">
        <v>0</v>
      </c>
      <c r="N29">
        <v>0</v>
      </c>
      <c r="O29">
        <v>0</v>
      </c>
      <c r="P29">
        <v>0</v>
      </c>
      <c r="Q29">
        <v>0</v>
      </c>
      <c r="R29">
        <v>0</v>
      </c>
      <c r="S29">
        <v>0</v>
      </c>
    </row>
    <row r="30" spans="1:23" hidden="1">
      <c r="A30" t="s">
        <v>14</v>
      </c>
      <c r="D30">
        <f>(D19+D20+D21*8)*5+(D25+D26+D27*9)</f>
        <v>40</v>
      </c>
      <c r="E30">
        <f t="shared" ref="E30:S30" si="12">(E19+E20+E21*8)*5+(E25+E26+E27*9)</f>
        <v>40</v>
      </c>
      <c r="F30">
        <f t="shared" si="12"/>
        <v>40</v>
      </c>
      <c r="G30">
        <f t="shared" si="12"/>
        <v>80</v>
      </c>
      <c r="H30">
        <f t="shared" si="12"/>
        <v>80</v>
      </c>
      <c r="I30">
        <f t="shared" si="12"/>
        <v>120</v>
      </c>
      <c r="J30">
        <f t="shared" si="12"/>
        <v>160</v>
      </c>
      <c r="K30">
        <f t="shared" si="12"/>
        <v>160</v>
      </c>
      <c r="L30">
        <f t="shared" si="12"/>
        <v>200</v>
      </c>
      <c r="M30">
        <f t="shared" ref="M30" si="13">(M19+M20+M21*8)*5+(M25+M26+M27*9)</f>
        <v>200</v>
      </c>
      <c r="N30">
        <f t="shared" si="12"/>
        <v>240</v>
      </c>
      <c r="O30">
        <f t="shared" si="12"/>
        <v>280</v>
      </c>
      <c r="P30">
        <f t="shared" si="12"/>
        <v>320</v>
      </c>
      <c r="Q30">
        <f t="shared" si="12"/>
        <v>360</v>
      </c>
      <c r="R30">
        <f t="shared" si="12"/>
        <v>440</v>
      </c>
      <c r="S30">
        <f t="shared" si="12"/>
        <v>480</v>
      </c>
    </row>
    <row r="31" spans="1:23" hidden="1">
      <c r="A31" t="s">
        <v>15</v>
      </c>
      <c r="D31">
        <f>D30-D17</f>
        <v>0</v>
      </c>
      <c r="E31">
        <f t="shared" ref="E31:S31" si="14">E30-E17</f>
        <v>0</v>
      </c>
      <c r="F31">
        <f t="shared" si="14"/>
        <v>0</v>
      </c>
      <c r="G31">
        <f t="shared" si="14"/>
        <v>0</v>
      </c>
      <c r="H31">
        <f t="shared" si="14"/>
        <v>0</v>
      </c>
      <c r="I31">
        <f t="shared" si="14"/>
        <v>0</v>
      </c>
      <c r="J31">
        <f t="shared" si="14"/>
        <v>0</v>
      </c>
      <c r="K31">
        <f t="shared" si="14"/>
        <v>0</v>
      </c>
      <c r="L31">
        <f t="shared" si="14"/>
        <v>0</v>
      </c>
      <c r="M31">
        <f t="shared" si="14"/>
        <v>0</v>
      </c>
      <c r="N31">
        <f t="shared" si="14"/>
        <v>0</v>
      </c>
      <c r="O31">
        <f t="shared" si="14"/>
        <v>0</v>
      </c>
      <c r="P31">
        <f t="shared" si="14"/>
        <v>0</v>
      </c>
      <c r="Q31">
        <f t="shared" si="14"/>
        <v>0</v>
      </c>
      <c r="R31">
        <f t="shared" si="14"/>
        <v>0</v>
      </c>
      <c r="S31">
        <f t="shared" si="14"/>
        <v>0</v>
      </c>
    </row>
    <row r="32" spans="1:23" hidden="1">
      <c r="A32" t="s">
        <v>16</v>
      </c>
      <c r="D32" s="4">
        <f>D31/160</f>
        <v>0</v>
      </c>
      <c r="E32" s="4">
        <f t="shared" ref="E32:S32" si="15">E31/160</f>
        <v>0</v>
      </c>
      <c r="F32" s="4">
        <f t="shared" si="15"/>
        <v>0</v>
      </c>
      <c r="G32" s="4">
        <f t="shared" si="15"/>
        <v>0</v>
      </c>
      <c r="H32" s="4">
        <f t="shared" si="15"/>
        <v>0</v>
      </c>
      <c r="I32" s="4">
        <f t="shared" si="15"/>
        <v>0</v>
      </c>
      <c r="J32" s="4">
        <f t="shared" si="15"/>
        <v>0</v>
      </c>
      <c r="K32" s="4">
        <f t="shared" si="15"/>
        <v>0</v>
      </c>
      <c r="L32" s="4">
        <f t="shared" si="15"/>
        <v>0</v>
      </c>
      <c r="M32" s="4">
        <f t="shared" si="15"/>
        <v>0</v>
      </c>
      <c r="N32" s="4">
        <f t="shared" si="15"/>
        <v>0</v>
      </c>
      <c r="O32" s="4">
        <f t="shared" si="15"/>
        <v>0</v>
      </c>
      <c r="P32" s="4">
        <f t="shared" si="15"/>
        <v>0</v>
      </c>
      <c r="Q32" s="4">
        <f t="shared" si="15"/>
        <v>0</v>
      </c>
      <c r="R32" s="4">
        <f t="shared" si="15"/>
        <v>0</v>
      </c>
      <c r="S32" s="4">
        <f t="shared" si="15"/>
        <v>0</v>
      </c>
    </row>
    <row r="33" spans="1:19">
      <c r="A33" t="s">
        <v>18</v>
      </c>
      <c r="D33" s="5">
        <f>(D15*15*8)/52/160</f>
        <v>4.6153846153846156E-2</v>
      </c>
      <c r="E33" s="5">
        <f t="shared" ref="E33:S33" si="16">(E15*15*8)/52/160</f>
        <v>4.6153846153846156E-2</v>
      </c>
      <c r="F33" s="5">
        <f t="shared" si="16"/>
        <v>4.6153846153846156E-2</v>
      </c>
      <c r="G33" s="5">
        <f t="shared" si="16"/>
        <v>6.057692307692307E-2</v>
      </c>
      <c r="H33" s="5">
        <f t="shared" si="16"/>
        <v>6.057692307692307E-2</v>
      </c>
      <c r="I33" s="5">
        <f t="shared" si="16"/>
        <v>7.4999999999999997E-2</v>
      </c>
      <c r="J33" s="5">
        <f t="shared" si="16"/>
        <v>8.9423076923076925E-2</v>
      </c>
      <c r="K33" s="5">
        <f t="shared" si="16"/>
        <v>8.9423076923076925E-2</v>
      </c>
      <c r="L33" s="5">
        <f t="shared" si="16"/>
        <v>0.10384615384615385</v>
      </c>
      <c r="M33" s="5">
        <f t="shared" ref="M33" si="17">(M15*15*8)/52/160</f>
        <v>0.10384615384615385</v>
      </c>
      <c r="N33" s="5">
        <f t="shared" si="16"/>
        <v>0.11826923076923075</v>
      </c>
      <c r="O33" s="5">
        <f t="shared" si="16"/>
        <v>0.13269230769230769</v>
      </c>
      <c r="P33" s="5">
        <f t="shared" si="16"/>
        <v>0.14711538461538462</v>
      </c>
      <c r="Q33" s="5">
        <f t="shared" si="16"/>
        <v>0.16153846153846155</v>
      </c>
      <c r="R33" s="5">
        <f t="shared" si="16"/>
        <v>0.19038461538461537</v>
      </c>
      <c r="S33" s="5">
        <f t="shared" si="16"/>
        <v>0.2048076923076923</v>
      </c>
    </row>
    <row r="34" spans="1:19">
      <c r="A34" t="s">
        <v>17</v>
      </c>
      <c r="D34" s="4">
        <f>D15+D32+D33</f>
        <v>3.2461538461538462</v>
      </c>
      <c r="E34" s="4">
        <f t="shared" ref="E34:S34" si="18">E15+E32+E33</f>
        <v>3.2461538461538462</v>
      </c>
      <c r="F34" s="4">
        <f t="shared" si="18"/>
        <v>3.2461538461538462</v>
      </c>
      <c r="G34" s="4">
        <f t="shared" si="18"/>
        <v>4.2605769230769228</v>
      </c>
      <c r="H34" s="4">
        <f t="shared" si="18"/>
        <v>4.2605769230769228</v>
      </c>
      <c r="I34" s="4">
        <f t="shared" si="18"/>
        <v>5.2750000000000004</v>
      </c>
      <c r="J34" s="4">
        <f t="shared" si="18"/>
        <v>6.289423076923077</v>
      </c>
      <c r="K34" s="4">
        <f t="shared" si="18"/>
        <v>6.289423076923077</v>
      </c>
      <c r="L34" s="4">
        <f t="shared" si="18"/>
        <v>7.3038461538461537</v>
      </c>
      <c r="M34" s="4">
        <f t="shared" si="18"/>
        <v>7.3038461538461537</v>
      </c>
      <c r="N34" s="4">
        <f t="shared" si="18"/>
        <v>8.3182692307692303</v>
      </c>
      <c r="O34" s="4">
        <f t="shared" si="18"/>
        <v>9.332692307692307</v>
      </c>
      <c r="P34" s="4">
        <f t="shared" si="18"/>
        <v>10.347115384615384</v>
      </c>
      <c r="Q34" s="4">
        <f t="shared" si="18"/>
        <v>11.36153846153846</v>
      </c>
      <c r="R34" s="4">
        <f t="shared" si="18"/>
        <v>13.390384615384615</v>
      </c>
      <c r="S34" s="4">
        <f t="shared" si="18"/>
        <v>14.404807692307692</v>
      </c>
    </row>
  </sheetData>
  <mergeCells count="2">
    <mergeCell ref="A2:C2"/>
    <mergeCell ref="B26:B28"/>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E01D-E4B8-4CF9-BCF6-93E7F212BE4D}">
  <dimension ref="A1:BC63"/>
  <sheetViews>
    <sheetView topLeftCell="AD1" workbookViewId="0">
      <selection activeCell="AD37" sqref="AD37"/>
    </sheetView>
  </sheetViews>
  <sheetFormatPr defaultRowHeight="18"/>
  <cols>
    <col min="2" max="2" width="9.33203125" bestFit="1" customWidth="1"/>
    <col min="7" max="7" width="9.5" bestFit="1" customWidth="1"/>
    <col min="8" max="9" width="9.5" customWidth="1"/>
    <col min="10" max="10" width="9.5" bestFit="1" customWidth="1"/>
    <col min="13" max="13" width="9.5" bestFit="1" customWidth="1"/>
    <col min="14" max="30" width="7" bestFit="1" customWidth="1"/>
  </cols>
  <sheetData>
    <row r="1" spans="1:55">
      <c r="A1" t="s">
        <v>28</v>
      </c>
    </row>
    <row r="2" spans="1:55">
      <c r="A2" t="s">
        <v>69</v>
      </c>
    </row>
    <row r="3" spans="1:55">
      <c r="A3" t="s">
        <v>55</v>
      </c>
    </row>
    <row r="4" spans="1:55">
      <c r="B4" t="s">
        <v>60</v>
      </c>
      <c r="C4" t="s">
        <v>20</v>
      </c>
      <c r="D4" t="s">
        <v>61</v>
      </c>
      <c r="E4" s="3">
        <f>IF(B62&gt;=10,12,IF(B62&gt;=9,11,IF(B62&gt;=8,10,IF(B62&gt;=7,9,IF(B62&gt;=6,8,IF(B62&gt;=5,7,IF(B62&gt;=4,6,IF(B62&gt;=3,5,IF(B62&gt;=2,4,IF(B62&gt;=1,3,2))))))))))</f>
        <v>12</v>
      </c>
    </row>
    <row r="5" spans="1:55">
      <c r="A5" t="s">
        <v>56</v>
      </c>
      <c r="B5">
        <v>210</v>
      </c>
      <c r="C5">
        <f>教育人数!S7+教育人数!S8</f>
        <v>200</v>
      </c>
      <c r="D5" s="3">
        <f>B5*C5</f>
        <v>42000</v>
      </c>
      <c r="E5" s="3">
        <f>D5*E$4</f>
        <v>504000</v>
      </c>
      <c r="I5" s="11"/>
      <c r="M5" s="7"/>
      <c r="N5" s="7"/>
    </row>
    <row r="6" spans="1:55">
      <c r="A6" t="s">
        <v>57</v>
      </c>
      <c r="B6">
        <v>290</v>
      </c>
      <c r="C6">
        <f>教育人数!S6</f>
        <v>100</v>
      </c>
      <c r="D6" s="3">
        <f>B6*C6</f>
        <v>29000</v>
      </c>
      <c r="E6" s="3">
        <f>D6*E$4</f>
        <v>348000</v>
      </c>
      <c r="I6" s="3"/>
      <c r="M6" s="7"/>
    </row>
    <row r="7" spans="1:55">
      <c r="A7" t="s">
        <v>58</v>
      </c>
      <c r="D7" s="3">
        <f>B7*C7</f>
        <v>0</v>
      </c>
      <c r="E7" s="3">
        <f>D7*12</f>
        <v>0</v>
      </c>
      <c r="I7" s="3"/>
    </row>
    <row r="8" spans="1:55">
      <c r="A8" t="s">
        <v>59</v>
      </c>
      <c r="B8" s="7"/>
      <c r="D8" s="3">
        <f>B8*C8</f>
        <v>0</v>
      </c>
      <c r="E8" s="3">
        <f>D8*12</f>
        <v>0</v>
      </c>
      <c r="I8" s="3"/>
      <c r="AF8" s="197" t="s">
        <v>224</v>
      </c>
      <c r="AG8" s="197"/>
      <c r="AH8" s="197"/>
      <c r="AI8" s="197"/>
      <c r="AJ8" s="197"/>
      <c r="AK8" s="197"/>
      <c r="AL8" s="197"/>
      <c r="AM8" s="197"/>
      <c r="AN8" s="197"/>
      <c r="AO8" s="197"/>
      <c r="AP8" s="197"/>
      <c r="AQ8" s="197"/>
      <c r="AR8" s="197"/>
      <c r="AS8" s="197"/>
      <c r="AT8" s="197"/>
      <c r="AU8" s="197"/>
      <c r="AV8" s="197"/>
      <c r="AW8" s="197"/>
      <c r="AX8" s="197"/>
      <c r="AY8" s="197"/>
      <c r="AZ8" s="197"/>
      <c r="BA8" s="197"/>
      <c r="BB8" s="197"/>
      <c r="BC8" s="197"/>
    </row>
    <row r="9" spans="1:55">
      <c r="C9">
        <f>SUM(C5:C8)</f>
        <v>300</v>
      </c>
      <c r="D9" s="3">
        <f t="shared" ref="D9:E9" si="0">SUM(D5:D8)</f>
        <v>71000</v>
      </c>
      <c r="E9" s="3">
        <f t="shared" si="0"/>
        <v>852000</v>
      </c>
      <c r="G9">
        <v>0</v>
      </c>
      <c r="H9">
        <v>1</v>
      </c>
      <c r="I9" s="3">
        <v>2</v>
      </c>
      <c r="J9">
        <v>3</v>
      </c>
      <c r="K9">
        <v>4</v>
      </c>
      <c r="L9">
        <v>5</v>
      </c>
      <c r="M9">
        <v>6</v>
      </c>
      <c r="N9">
        <v>7</v>
      </c>
      <c r="O9">
        <v>8</v>
      </c>
      <c r="P9">
        <v>9</v>
      </c>
      <c r="Q9">
        <v>10</v>
      </c>
      <c r="R9">
        <v>11</v>
      </c>
      <c r="S9">
        <v>12</v>
      </c>
      <c r="T9">
        <v>13</v>
      </c>
      <c r="U9">
        <v>14</v>
      </c>
      <c r="V9">
        <v>15</v>
      </c>
      <c r="W9">
        <v>16</v>
      </c>
      <c r="X9">
        <v>17</v>
      </c>
      <c r="Y9">
        <v>18</v>
      </c>
      <c r="Z9">
        <v>19</v>
      </c>
      <c r="AA9">
        <v>20</v>
      </c>
      <c r="AB9">
        <v>21</v>
      </c>
      <c r="AC9">
        <v>22</v>
      </c>
      <c r="AD9">
        <v>23</v>
      </c>
      <c r="AF9">
        <v>0</v>
      </c>
      <c r="AG9">
        <v>1</v>
      </c>
      <c r="AH9" s="3">
        <v>2</v>
      </c>
      <c r="AI9">
        <v>3</v>
      </c>
      <c r="AJ9">
        <v>4</v>
      </c>
      <c r="AK9">
        <v>5</v>
      </c>
      <c r="AL9">
        <v>6</v>
      </c>
      <c r="AM9">
        <v>7</v>
      </c>
      <c r="AN9">
        <v>8</v>
      </c>
      <c r="AO9">
        <v>9</v>
      </c>
      <c r="AP9">
        <v>10</v>
      </c>
      <c r="AQ9">
        <v>11</v>
      </c>
      <c r="AR9">
        <v>12</v>
      </c>
      <c r="AS9">
        <v>13</v>
      </c>
      <c r="AT9">
        <v>14</v>
      </c>
      <c r="AU9">
        <v>15</v>
      </c>
      <c r="AV9">
        <v>16</v>
      </c>
      <c r="AW9">
        <v>17</v>
      </c>
      <c r="AX9">
        <v>18</v>
      </c>
      <c r="AY9">
        <v>19</v>
      </c>
      <c r="AZ9">
        <v>20</v>
      </c>
      <c r="BA9">
        <v>21</v>
      </c>
      <c r="BB9">
        <v>22</v>
      </c>
      <c r="BC9">
        <v>23</v>
      </c>
    </row>
    <row r="10" spans="1:55">
      <c r="D10" t="s">
        <v>210</v>
      </c>
      <c r="E10" s="3">
        <f>2*(D5+D6)</f>
        <v>142000</v>
      </c>
      <c r="F10" s="8">
        <f>G15</f>
        <v>10900</v>
      </c>
      <c r="G10" s="8">
        <v>10900</v>
      </c>
      <c r="H10" s="8">
        <v>10900</v>
      </c>
      <c r="I10" s="8">
        <v>10900</v>
      </c>
      <c r="J10" s="8">
        <v>10900</v>
      </c>
      <c r="K10" s="8">
        <v>10900</v>
      </c>
      <c r="L10" s="8">
        <v>10900</v>
      </c>
      <c r="M10" s="8">
        <v>10900</v>
      </c>
      <c r="N10" s="8">
        <v>10900</v>
      </c>
      <c r="O10" s="8">
        <v>10900</v>
      </c>
      <c r="P10" s="8">
        <v>10900</v>
      </c>
      <c r="Q10" s="8">
        <v>10900</v>
      </c>
      <c r="R10" s="8">
        <v>10900</v>
      </c>
      <c r="S10" s="8">
        <v>10900</v>
      </c>
      <c r="T10" s="8">
        <v>10900</v>
      </c>
      <c r="U10" s="8">
        <v>10900</v>
      </c>
      <c r="V10" s="8">
        <v>10900</v>
      </c>
      <c r="W10" s="8">
        <v>10900</v>
      </c>
      <c r="X10" s="8">
        <v>10900</v>
      </c>
      <c r="Y10" s="8">
        <v>10900</v>
      </c>
      <c r="Z10" s="8">
        <v>10900</v>
      </c>
      <c r="AA10" s="8">
        <v>10900</v>
      </c>
      <c r="AB10" s="8">
        <v>10900</v>
      </c>
      <c r="AC10" s="8">
        <v>10900</v>
      </c>
      <c r="AD10" s="8">
        <v>10900</v>
      </c>
      <c r="AF10">
        <f>ROUND(G10/16*12,-2)</f>
        <v>8200</v>
      </c>
      <c r="AG10">
        <f t="shared" ref="AG10:AV11" si="1">ROUND(H10/16*12,-2)</f>
        <v>8200</v>
      </c>
      <c r="AH10">
        <f t="shared" si="1"/>
        <v>8200</v>
      </c>
      <c r="AI10">
        <f t="shared" si="1"/>
        <v>8200</v>
      </c>
      <c r="AJ10">
        <f t="shared" si="1"/>
        <v>8200</v>
      </c>
      <c r="AK10">
        <f t="shared" si="1"/>
        <v>8200</v>
      </c>
      <c r="AL10">
        <f t="shared" si="1"/>
        <v>8200</v>
      </c>
      <c r="AM10">
        <f t="shared" si="1"/>
        <v>8200</v>
      </c>
      <c r="AN10">
        <f t="shared" si="1"/>
        <v>8200</v>
      </c>
      <c r="AO10">
        <f t="shared" si="1"/>
        <v>8200</v>
      </c>
      <c r="AP10">
        <f t="shared" si="1"/>
        <v>8200</v>
      </c>
      <c r="AQ10">
        <f t="shared" si="1"/>
        <v>8200</v>
      </c>
      <c r="AR10">
        <f t="shared" si="1"/>
        <v>8200</v>
      </c>
      <c r="AS10">
        <f t="shared" si="1"/>
        <v>8200</v>
      </c>
      <c r="AT10">
        <f t="shared" si="1"/>
        <v>8200</v>
      </c>
      <c r="AU10">
        <f t="shared" si="1"/>
        <v>8200</v>
      </c>
      <c r="AV10">
        <f t="shared" si="1"/>
        <v>8200</v>
      </c>
      <c r="AW10">
        <f t="shared" ref="AW10:BC11" si="2">ROUND(X10/16*12,-2)</f>
        <v>8200</v>
      </c>
      <c r="AX10">
        <f t="shared" si="2"/>
        <v>8200</v>
      </c>
      <c r="AY10">
        <f t="shared" si="2"/>
        <v>8200</v>
      </c>
      <c r="AZ10">
        <f t="shared" si="2"/>
        <v>8200</v>
      </c>
      <c r="BA10">
        <f t="shared" si="2"/>
        <v>8200</v>
      </c>
      <c r="BB10">
        <f t="shared" si="2"/>
        <v>8200</v>
      </c>
      <c r="BC10" s="89">
        <f t="shared" si="2"/>
        <v>8200</v>
      </c>
    </row>
    <row r="11" spans="1:55">
      <c r="D11" s="9" t="s">
        <v>211</v>
      </c>
      <c r="E11" s="3">
        <f>SUM(E5:E8)-E10</f>
        <v>710000</v>
      </c>
      <c r="F11" s="8">
        <f>IF(G16-G15&lt;0,0,G16-G15)</f>
        <v>2300</v>
      </c>
      <c r="H11">
        <v>5400</v>
      </c>
      <c r="I11">
        <v>5400</v>
      </c>
      <c r="J11">
        <v>5400</v>
      </c>
      <c r="K11">
        <v>5400</v>
      </c>
      <c r="L11">
        <v>5400</v>
      </c>
      <c r="M11">
        <v>5400</v>
      </c>
      <c r="N11">
        <v>5400</v>
      </c>
      <c r="O11">
        <v>5400</v>
      </c>
      <c r="P11">
        <v>5400</v>
      </c>
      <c r="Q11">
        <v>5400</v>
      </c>
      <c r="R11">
        <v>4900</v>
      </c>
      <c r="S11">
        <v>4500</v>
      </c>
      <c r="T11">
        <v>4200</v>
      </c>
      <c r="U11">
        <v>3900</v>
      </c>
      <c r="V11">
        <v>3600</v>
      </c>
      <c r="W11">
        <v>3400</v>
      </c>
      <c r="X11">
        <v>3200</v>
      </c>
      <c r="Y11">
        <v>3000</v>
      </c>
      <c r="Z11">
        <v>2800</v>
      </c>
      <c r="AA11">
        <v>2700</v>
      </c>
      <c r="AB11">
        <v>2600</v>
      </c>
      <c r="AC11">
        <v>2400</v>
      </c>
      <c r="AD11">
        <v>2300</v>
      </c>
      <c r="AF11">
        <f>ROUND(G11/16*12,-2)</f>
        <v>0</v>
      </c>
      <c r="AG11">
        <f t="shared" si="1"/>
        <v>4100</v>
      </c>
      <c r="AH11">
        <f t="shared" si="1"/>
        <v>4100</v>
      </c>
      <c r="AI11">
        <f t="shared" si="1"/>
        <v>4100</v>
      </c>
      <c r="AJ11">
        <f t="shared" si="1"/>
        <v>4100</v>
      </c>
      <c r="AK11">
        <f t="shared" si="1"/>
        <v>4100</v>
      </c>
      <c r="AL11">
        <f t="shared" si="1"/>
        <v>4100</v>
      </c>
      <c r="AM11">
        <f t="shared" si="1"/>
        <v>4100</v>
      </c>
      <c r="AN11">
        <f t="shared" si="1"/>
        <v>4100</v>
      </c>
      <c r="AO11">
        <f t="shared" si="1"/>
        <v>4100</v>
      </c>
      <c r="AP11">
        <f t="shared" si="1"/>
        <v>4100</v>
      </c>
      <c r="AQ11">
        <f t="shared" si="1"/>
        <v>3700</v>
      </c>
      <c r="AR11">
        <f t="shared" si="1"/>
        <v>3400</v>
      </c>
      <c r="AS11">
        <f t="shared" si="1"/>
        <v>3200</v>
      </c>
      <c r="AT11">
        <f t="shared" si="1"/>
        <v>2900</v>
      </c>
      <c r="AU11">
        <f t="shared" si="1"/>
        <v>2700</v>
      </c>
      <c r="AV11">
        <f t="shared" si="1"/>
        <v>2600</v>
      </c>
      <c r="AW11">
        <f t="shared" si="2"/>
        <v>2400</v>
      </c>
      <c r="AX11">
        <f t="shared" si="2"/>
        <v>2300</v>
      </c>
      <c r="AY11">
        <f t="shared" si="2"/>
        <v>2100</v>
      </c>
      <c r="AZ11">
        <f t="shared" si="2"/>
        <v>2000</v>
      </c>
      <c r="BA11">
        <f t="shared" si="2"/>
        <v>2000</v>
      </c>
      <c r="BB11">
        <f t="shared" si="2"/>
        <v>1800</v>
      </c>
      <c r="BC11">
        <f t="shared" si="2"/>
        <v>1700</v>
      </c>
    </row>
    <row r="12" spans="1:55">
      <c r="A12" t="s">
        <v>70</v>
      </c>
      <c r="S12">
        <f>ROUNDDOWN(AVERAGE($H11:S11),-2)</f>
        <v>5200</v>
      </c>
      <c r="T12">
        <f>ROUNDDOWN(AVERAGE($H11:T11),-2)</f>
        <v>5200</v>
      </c>
      <c r="U12">
        <f>ROUNDDOWN(AVERAGE($H11:U11),-2)</f>
        <v>5100</v>
      </c>
      <c r="V12">
        <f>ROUNDDOWN(AVERAGE($H11:V11),-2)</f>
        <v>5000</v>
      </c>
      <c r="W12">
        <f>ROUNDDOWN(AVERAGE($H11:W11),-2)</f>
        <v>4900</v>
      </c>
      <c r="X12">
        <f>ROUNDDOWN(AVERAGE($H11:X11),-2)</f>
        <v>4800</v>
      </c>
      <c r="Y12">
        <f>ROUNDDOWN(AVERAGE($H11:Y11),-2)</f>
        <v>4700</v>
      </c>
      <c r="Z12">
        <f>ROUNDDOWN(AVERAGE($H11:Z11),-2)</f>
        <v>4600</v>
      </c>
      <c r="AA12">
        <f>ROUNDDOWN(AVERAGE($H11:AA11),-2)</f>
        <v>4500</v>
      </c>
      <c r="AB12">
        <f>ROUNDDOWN(AVERAGE($H11:AB11),-2)</f>
        <v>4400</v>
      </c>
      <c r="AC12">
        <f>ROUNDDOWN(AVERAGE($H11:AC11),-2)</f>
        <v>4300</v>
      </c>
      <c r="AD12">
        <f>ROUNDDOWN(AVERAGE($H11:AD11),-2)</f>
        <v>4200</v>
      </c>
      <c r="AR12" s="3">
        <f>ROUNDDOWN(AVERAGE($G11:AR11),-2)</f>
        <v>4000</v>
      </c>
      <c r="AS12" s="3">
        <f>ROUNDDOWN(AVERAGE($G11:AS11),-2)</f>
        <v>4000</v>
      </c>
      <c r="AT12" s="3">
        <f>ROUNDDOWN(AVERAGE($G11:AT11),-2)</f>
        <v>3900</v>
      </c>
      <c r="AU12" s="3">
        <f>ROUNDDOWN(AVERAGE($G11:AU11),-2)</f>
        <v>3900</v>
      </c>
      <c r="AV12" s="3">
        <f>ROUNDDOWN(AVERAGE($G11:AV11),-2)</f>
        <v>3900</v>
      </c>
      <c r="AW12" s="3">
        <f>ROUNDDOWN(AVERAGE($G11:AW11),-2)</f>
        <v>3800</v>
      </c>
      <c r="AX12" s="3">
        <f>ROUNDDOWN(AVERAGE($G11:AX11),-2)</f>
        <v>3800</v>
      </c>
      <c r="AY12" s="3">
        <f>ROUNDDOWN(AVERAGE($G11:AY11),-2)</f>
        <v>3800</v>
      </c>
      <c r="AZ12" s="3">
        <f>ROUNDDOWN(AVERAGE($G11:AZ11),-2)</f>
        <v>3700</v>
      </c>
      <c r="BA12" s="3">
        <f>ROUNDDOWN(AVERAGE($G11:BA11),-2)</f>
        <v>3700</v>
      </c>
      <c r="BB12" s="3">
        <f>ROUNDDOWN(AVERAGE($G11:BB11),-2)</f>
        <v>3600</v>
      </c>
      <c r="BC12" s="90">
        <f>ROUNDDOWN(AVERAGE($G11:BC11),-2)</f>
        <v>3600</v>
      </c>
    </row>
    <row r="13" spans="1:55">
      <c r="A13" t="s">
        <v>64</v>
      </c>
      <c r="C13" t="s">
        <v>20</v>
      </c>
      <c r="G13" t="s">
        <v>65</v>
      </c>
    </row>
    <row r="14" spans="1:55">
      <c r="D14" t="s">
        <v>68</v>
      </c>
      <c r="E14" t="s">
        <v>7</v>
      </c>
      <c r="F14" t="s">
        <v>6</v>
      </c>
      <c r="G14" t="s">
        <v>66</v>
      </c>
      <c r="H14" t="s">
        <v>7</v>
      </c>
      <c r="I14" t="s">
        <v>6</v>
      </c>
      <c r="J14" t="s">
        <v>67</v>
      </c>
    </row>
    <row r="15" spans="1:55">
      <c r="A15">
        <v>0</v>
      </c>
      <c r="B15" t="s">
        <v>29</v>
      </c>
      <c r="C15">
        <f t="shared" ref="C15:C60" si="3">SUM(D15:F15)</f>
        <v>0</v>
      </c>
      <c r="G15" s="3">
        <f>IFERROR(ROUNDDOWN(E10/D61,-2),0)</f>
        <v>10900</v>
      </c>
      <c r="H15" s="3">
        <f>G15*1.2</f>
        <v>13080</v>
      </c>
      <c r="I15" s="3">
        <f>G15</f>
        <v>10900</v>
      </c>
      <c r="J15">
        <f>ROUND(G15/160,0)</f>
        <v>68</v>
      </c>
      <c r="K15" s="3">
        <f t="shared" ref="K15:K60" si="4">D15*G15</f>
        <v>0</v>
      </c>
      <c r="L15" s="3">
        <f t="shared" ref="L15:L60" si="5">E15*H15</f>
        <v>0</v>
      </c>
      <c r="M15" s="3">
        <f t="shared" ref="M15:M60" si="6">F15*I15</f>
        <v>0</v>
      </c>
    </row>
    <row r="16" spans="1:55" hidden="1">
      <c r="A16">
        <v>1</v>
      </c>
      <c r="B16" t="s">
        <v>30</v>
      </c>
      <c r="C16">
        <f t="shared" si="3"/>
        <v>0</v>
      </c>
      <c r="G16" s="102">
        <f t="shared" ref="G16:G60" si="7">IFERROR(ROUNDDOWN($E$11/ROUNDUP($D$62,0),-2)*$A16+G$15,0)</f>
        <v>13200</v>
      </c>
      <c r="H16" s="3">
        <f t="shared" ref="H16:H60" si="8">G16*1.2</f>
        <v>15840</v>
      </c>
      <c r="I16" s="3">
        <f t="shared" ref="I16:I60" si="9">G16</f>
        <v>13200</v>
      </c>
      <c r="J16">
        <f t="shared" ref="J16:J60" si="10">ROUND(G16/160,0)</f>
        <v>83</v>
      </c>
      <c r="K16" s="3">
        <f t="shared" si="4"/>
        <v>0</v>
      </c>
      <c r="L16" s="3">
        <f t="shared" si="5"/>
        <v>0</v>
      </c>
      <c r="M16" s="3">
        <f t="shared" si="6"/>
        <v>0</v>
      </c>
    </row>
    <row r="17" spans="1:13" hidden="1">
      <c r="A17">
        <v>2</v>
      </c>
      <c r="B17" t="s">
        <v>31</v>
      </c>
      <c r="C17">
        <f t="shared" si="3"/>
        <v>0</v>
      </c>
      <c r="G17" s="3">
        <f t="shared" si="7"/>
        <v>15500</v>
      </c>
      <c r="H17" s="3">
        <f t="shared" si="8"/>
        <v>18600</v>
      </c>
      <c r="I17" s="3">
        <f t="shared" si="9"/>
        <v>15500</v>
      </c>
      <c r="J17">
        <f t="shared" si="10"/>
        <v>97</v>
      </c>
      <c r="K17" s="3">
        <f t="shared" si="4"/>
        <v>0</v>
      </c>
      <c r="L17" s="3">
        <f t="shared" si="5"/>
        <v>0</v>
      </c>
      <c r="M17" s="3">
        <f t="shared" si="6"/>
        <v>0</v>
      </c>
    </row>
    <row r="18" spans="1:13" hidden="1">
      <c r="A18">
        <v>3</v>
      </c>
      <c r="B18" t="s">
        <v>32</v>
      </c>
      <c r="C18">
        <f t="shared" si="3"/>
        <v>0</v>
      </c>
      <c r="G18" s="3">
        <f t="shared" si="7"/>
        <v>17800</v>
      </c>
      <c r="H18" s="3">
        <f t="shared" si="8"/>
        <v>21360</v>
      </c>
      <c r="I18" s="3">
        <f t="shared" si="9"/>
        <v>17800</v>
      </c>
      <c r="J18">
        <f t="shared" si="10"/>
        <v>111</v>
      </c>
      <c r="K18" s="3">
        <f t="shared" si="4"/>
        <v>0</v>
      </c>
      <c r="L18" s="3">
        <f t="shared" si="5"/>
        <v>0</v>
      </c>
      <c r="M18" s="3">
        <f t="shared" si="6"/>
        <v>0</v>
      </c>
    </row>
    <row r="19" spans="1:13" hidden="1">
      <c r="A19">
        <v>4</v>
      </c>
      <c r="B19" t="s">
        <v>33</v>
      </c>
      <c r="C19">
        <f t="shared" si="3"/>
        <v>0</v>
      </c>
      <c r="G19" s="3">
        <f t="shared" si="7"/>
        <v>20100</v>
      </c>
      <c r="H19" s="3">
        <f t="shared" si="8"/>
        <v>24120</v>
      </c>
      <c r="I19" s="3">
        <f t="shared" si="9"/>
        <v>20100</v>
      </c>
      <c r="J19">
        <f t="shared" si="10"/>
        <v>126</v>
      </c>
      <c r="K19" s="3">
        <f t="shared" si="4"/>
        <v>0</v>
      </c>
      <c r="L19" s="3">
        <f t="shared" si="5"/>
        <v>0</v>
      </c>
      <c r="M19" s="3">
        <f t="shared" si="6"/>
        <v>0</v>
      </c>
    </row>
    <row r="20" spans="1:13" hidden="1">
      <c r="A20">
        <v>5</v>
      </c>
      <c r="B20" t="s">
        <v>34</v>
      </c>
      <c r="C20">
        <f t="shared" si="3"/>
        <v>0</v>
      </c>
      <c r="G20" s="3">
        <f t="shared" si="7"/>
        <v>22400</v>
      </c>
      <c r="H20" s="3">
        <f t="shared" si="8"/>
        <v>26880</v>
      </c>
      <c r="I20" s="3">
        <f t="shared" si="9"/>
        <v>22400</v>
      </c>
      <c r="J20">
        <f t="shared" si="10"/>
        <v>140</v>
      </c>
      <c r="K20" s="3">
        <f t="shared" si="4"/>
        <v>0</v>
      </c>
      <c r="L20" s="3">
        <f t="shared" si="5"/>
        <v>0</v>
      </c>
      <c r="M20" s="3">
        <f t="shared" si="6"/>
        <v>0</v>
      </c>
    </row>
    <row r="21" spans="1:13" hidden="1">
      <c r="A21">
        <v>6</v>
      </c>
      <c r="B21" t="s">
        <v>35</v>
      </c>
      <c r="C21">
        <f t="shared" si="3"/>
        <v>0</v>
      </c>
      <c r="G21" s="3">
        <f t="shared" si="7"/>
        <v>24700</v>
      </c>
      <c r="H21" s="3">
        <f t="shared" si="8"/>
        <v>29640</v>
      </c>
      <c r="I21" s="3">
        <f t="shared" si="9"/>
        <v>24700</v>
      </c>
      <c r="J21">
        <f t="shared" si="10"/>
        <v>154</v>
      </c>
      <c r="K21" s="3">
        <f t="shared" si="4"/>
        <v>0</v>
      </c>
      <c r="L21" s="3">
        <f t="shared" si="5"/>
        <v>0</v>
      </c>
      <c r="M21" s="3">
        <f t="shared" si="6"/>
        <v>0</v>
      </c>
    </row>
    <row r="22" spans="1:13" hidden="1">
      <c r="A22">
        <v>7</v>
      </c>
      <c r="B22" t="s">
        <v>36</v>
      </c>
      <c r="C22">
        <f t="shared" si="3"/>
        <v>0</v>
      </c>
      <c r="G22" s="3">
        <f t="shared" si="7"/>
        <v>27000</v>
      </c>
      <c r="H22" s="3">
        <f t="shared" si="8"/>
        <v>32400</v>
      </c>
      <c r="I22" s="3">
        <f t="shared" si="9"/>
        <v>27000</v>
      </c>
      <c r="J22">
        <f t="shared" si="10"/>
        <v>169</v>
      </c>
      <c r="K22" s="3">
        <f t="shared" si="4"/>
        <v>0</v>
      </c>
      <c r="L22" s="3">
        <f t="shared" si="5"/>
        <v>0</v>
      </c>
      <c r="M22" s="3">
        <f t="shared" si="6"/>
        <v>0</v>
      </c>
    </row>
    <row r="23" spans="1:13" hidden="1">
      <c r="A23">
        <v>8</v>
      </c>
      <c r="B23" t="s">
        <v>37</v>
      </c>
      <c r="C23">
        <f t="shared" si="3"/>
        <v>0</v>
      </c>
      <c r="G23" s="3">
        <f t="shared" si="7"/>
        <v>29300</v>
      </c>
      <c r="H23" s="3">
        <f t="shared" si="8"/>
        <v>35160</v>
      </c>
      <c r="I23" s="3">
        <f t="shared" si="9"/>
        <v>29300</v>
      </c>
      <c r="J23">
        <f t="shared" si="10"/>
        <v>183</v>
      </c>
      <c r="K23" s="3">
        <f t="shared" si="4"/>
        <v>0</v>
      </c>
      <c r="L23" s="3">
        <f t="shared" si="5"/>
        <v>0</v>
      </c>
      <c r="M23" s="3">
        <f t="shared" si="6"/>
        <v>0</v>
      </c>
    </row>
    <row r="24" spans="1:13" hidden="1">
      <c r="A24">
        <v>9</v>
      </c>
      <c r="B24" t="s">
        <v>38</v>
      </c>
      <c r="C24">
        <f t="shared" si="3"/>
        <v>0</v>
      </c>
      <c r="G24" s="3">
        <f t="shared" si="7"/>
        <v>31600</v>
      </c>
      <c r="H24" s="3">
        <f t="shared" si="8"/>
        <v>37920</v>
      </c>
      <c r="I24" s="3">
        <f t="shared" si="9"/>
        <v>31600</v>
      </c>
      <c r="J24">
        <f t="shared" si="10"/>
        <v>198</v>
      </c>
      <c r="K24" s="3">
        <f t="shared" si="4"/>
        <v>0</v>
      </c>
      <c r="L24" s="3">
        <f t="shared" si="5"/>
        <v>0</v>
      </c>
      <c r="M24" s="3">
        <f t="shared" si="6"/>
        <v>0</v>
      </c>
    </row>
    <row r="25" spans="1:13" hidden="1">
      <c r="A25">
        <v>10</v>
      </c>
      <c r="B25" t="s">
        <v>39</v>
      </c>
      <c r="C25">
        <f t="shared" si="3"/>
        <v>0</v>
      </c>
      <c r="G25" s="3">
        <f t="shared" si="7"/>
        <v>33900</v>
      </c>
      <c r="H25" s="3">
        <f t="shared" si="8"/>
        <v>40680</v>
      </c>
      <c r="I25" s="3">
        <f t="shared" si="9"/>
        <v>33900</v>
      </c>
      <c r="J25">
        <f t="shared" si="10"/>
        <v>212</v>
      </c>
      <c r="K25" s="3">
        <f t="shared" si="4"/>
        <v>0</v>
      </c>
      <c r="L25" s="3">
        <f t="shared" si="5"/>
        <v>0</v>
      </c>
      <c r="M25" s="3">
        <f t="shared" si="6"/>
        <v>0</v>
      </c>
    </row>
    <row r="26" spans="1:13" hidden="1">
      <c r="A26">
        <v>11</v>
      </c>
      <c r="B26" t="s">
        <v>40</v>
      </c>
      <c r="C26">
        <f t="shared" si="3"/>
        <v>0</v>
      </c>
      <c r="G26" s="3">
        <f t="shared" si="7"/>
        <v>36200</v>
      </c>
      <c r="H26" s="3">
        <f t="shared" si="8"/>
        <v>43440</v>
      </c>
      <c r="I26" s="3">
        <f t="shared" si="9"/>
        <v>36200</v>
      </c>
      <c r="J26">
        <f t="shared" si="10"/>
        <v>226</v>
      </c>
      <c r="K26" s="3">
        <f t="shared" si="4"/>
        <v>0</v>
      </c>
      <c r="L26" s="3">
        <f t="shared" si="5"/>
        <v>0</v>
      </c>
      <c r="M26" s="3">
        <f t="shared" si="6"/>
        <v>0</v>
      </c>
    </row>
    <row r="27" spans="1:13" hidden="1">
      <c r="A27">
        <v>12</v>
      </c>
      <c r="B27" t="s">
        <v>41</v>
      </c>
      <c r="C27">
        <f t="shared" si="3"/>
        <v>0</v>
      </c>
      <c r="G27" s="3">
        <f t="shared" si="7"/>
        <v>38500</v>
      </c>
      <c r="H27" s="3">
        <f t="shared" si="8"/>
        <v>46200</v>
      </c>
      <c r="I27" s="3">
        <f t="shared" si="9"/>
        <v>38500</v>
      </c>
      <c r="J27">
        <f t="shared" si="10"/>
        <v>241</v>
      </c>
      <c r="K27" s="3">
        <f t="shared" si="4"/>
        <v>0</v>
      </c>
      <c r="L27" s="3">
        <f t="shared" si="5"/>
        <v>0</v>
      </c>
      <c r="M27" s="3">
        <f t="shared" si="6"/>
        <v>0</v>
      </c>
    </row>
    <row r="28" spans="1:13" hidden="1">
      <c r="A28">
        <v>13</v>
      </c>
      <c r="B28" t="s">
        <v>42</v>
      </c>
      <c r="C28">
        <f t="shared" si="3"/>
        <v>0</v>
      </c>
      <c r="G28" s="3">
        <f t="shared" si="7"/>
        <v>40800</v>
      </c>
      <c r="H28" s="3">
        <f t="shared" si="8"/>
        <v>48960</v>
      </c>
      <c r="I28" s="3">
        <f t="shared" si="9"/>
        <v>40800</v>
      </c>
      <c r="J28">
        <f t="shared" si="10"/>
        <v>255</v>
      </c>
      <c r="K28" s="3">
        <f t="shared" si="4"/>
        <v>0</v>
      </c>
      <c r="L28" s="3">
        <f t="shared" si="5"/>
        <v>0</v>
      </c>
      <c r="M28" s="3">
        <f t="shared" si="6"/>
        <v>0</v>
      </c>
    </row>
    <row r="29" spans="1:13" hidden="1">
      <c r="A29">
        <v>14</v>
      </c>
      <c r="B29" t="s">
        <v>43</v>
      </c>
      <c r="C29">
        <f t="shared" si="3"/>
        <v>0</v>
      </c>
      <c r="G29" s="3">
        <f t="shared" si="7"/>
        <v>43100</v>
      </c>
      <c r="H29" s="3">
        <f t="shared" si="8"/>
        <v>51720</v>
      </c>
      <c r="I29" s="3">
        <f t="shared" si="9"/>
        <v>43100</v>
      </c>
      <c r="J29">
        <f t="shared" si="10"/>
        <v>269</v>
      </c>
      <c r="K29" s="3">
        <f t="shared" si="4"/>
        <v>0</v>
      </c>
      <c r="L29" s="3">
        <f t="shared" si="5"/>
        <v>0</v>
      </c>
      <c r="M29" s="3">
        <f t="shared" si="6"/>
        <v>0</v>
      </c>
    </row>
    <row r="30" spans="1:13" hidden="1">
      <c r="A30">
        <v>15</v>
      </c>
      <c r="B30" t="s">
        <v>44</v>
      </c>
      <c r="C30">
        <f t="shared" si="3"/>
        <v>0</v>
      </c>
      <c r="G30" s="3">
        <f t="shared" si="7"/>
        <v>45400</v>
      </c>
      <c r="H30" s="3">
        <f t="shared" si="8"/>
        <v>54480</v>
      </c>
      <c r="I30" s="3">
        <f t="shared" si="9"/>
        <v>45400</v>
      </c>
      <c r="J30">
        <f t="shared" si="10"/>
        <v>284</v>
      </c>
      <c r="K30" s="3">
        <f t="shared" si="4"/>
        <v>0</v>
      </c>
      <c r="L30" s="3">
        <f t="shared" si="5"/>
        <v>0</v>
      </c>
      <c r="M30" s="3">
        <f t="shared" si="6"/>
        <v>0</v>
      </c>
    </row>
    <row r="31" spans="1:13" hidden="1">
      <c r="A31">
        <v>16</v>
      </c>
      <c r="B31" t="s">
        <v>45</v>
      </c>
      <c r="C31">
        <f t="shared" si="3"/>
        <v>0</v>
      </c>
      <c r="G31" s="3">
        <f t="shared" si="7"/>
        <v>47700</v>
      </c>
      <c r="H31" s="3">
        <f t="shared" si="8"/>
        <v>57240</v>
      </c>
      <c r="I31" s="3">
        <f t="shared" si="9"/>
        <v>47700</v>
      </c>
      <c r="J31">
        <f t="shared" si="10"/>
        <v>298</v>
      </c>
      <c r="K31" s="3">
        <f t="shared" si="4"/>
        <v>0</v>
      </c>
      <c r="L31" s="3">
        <f t="shared" si="5"/>
        <v>0</v>
      </c>
      <c r="M31" s="3">
        <f t="shared" si="6"/>
        <v>0</v>
      </c>
    </row>
    <row r="32" spans="1:13" hidden="1">
      <c r="A32">
        <v>17</v>
      </c>
      <c r="B32" t="s">
        <v>46</v>
      </c>
      <c r="C32">
        <f t="shared" si="3"/>
        <v>0</v>
      </c>
      <c r="G32" s="3">
        <f t="shared" si="7"/>
        <v>50000</v>
      </c>
      <c r="H32" s="3">
        <f t="shared" si="8"/>
        <v>60000</v>
      </c>
      <c r="I32" s="3">
        <f t="shared" si="9"/>
        <v>50000</v>
      </c>
      <c r="J32">
        <f t="shared" si="10"/>
        <v>313</v>
      </c>
      <c r="K32" s="3">
        <f t="shared" si="4"/>
        <v>0</v>
      </c>
      <c r="L32" s="3">
        <f t="shared" si="5"/>
        <v>0</v>
      </c>
      <c r="M32" s="3">
        <f t="shared" si="6"/>
        <v>0</v>
      </c>
    </row>
    <row r="33" spans="1:13" hidden="1">
      <c r="A33">
        <v>18</v>
      </c>
      <c r="B33" t="s">
        <v>47</v>
      </c>
      <c r="C33">
        <f t="shared" si="3"/>
        <v>0</v>
      </c>
      <c r="G33" s="3">
        <f t="shared" si="7"/>
        <v>52300</v>
      </c>
      <c r="H33" s="3">
        <f t="shared" si="8"/>
        <v>62760</v>
      </c>
      <c r="I33" s="3">
        <f t="shared" si="9"/>
        <v>52300</v>
      </c>
      <c r="J33">
        <f t="shared" si="10"/>
        <v>327</v>
      </c>
      <c r="K33" s="3">
        <f t="shared" si="4"/>
        <v>0</v>
      </c>
      <c r="L33" s="3">
        <f t="shared" si="5"/>
        <v>0</v>
      </c>
      <c r="M33" s="3">
        <f t="shared" si="6"/>
        <v>0</v>
      </c>
    </row>
    <row r="34" spans="1:13">
      <c r="A34">
        <v>19</v>
      </c>
      <c r="B34" t="s">
        <v>48</v>
      </c>
      <c r="C34">
        <f t="shared" si="3"/>
        <v>0</v>
      </c>
      <c r="G34" s="3">
        <f t="shared" si="7"/>
        <v>54600</v>
      </c>
      <c r="H34" s="3">
        <f t="shared" si="8"/>
        <v>65520</v>
      </c>
      <c r="I34" s="3">
        <f t="shared" si="9"/>
        <v>54600</v>
      </c>
      <c r="J34">
        <f t="shared" si="10"/>
        <v>341</v>
      </c>
      <c r="K34" s="3">
        <f t="shared" si="4"/>
        <v>0</v>
      </c>
      <c r="L34" s="3">
        <f t="shared" si="5"/>
        <v>0</v>
      </c>
      <c r="M34" s="3">
        <f t="shared" si="6"/>
        <v>0</v>
      </c>
    </row>
    <row r="35" spans="1:13">
      <c r="A35">
        <v>20</v>
      </c>
      <c r="B35" t="s">
        <v>49</v>
      </c>
      <c r="C35">
        <f t="shared" si="3"/>
        <v>0</v>
      </c>
      <c r="G35" s="3">
        <f t="shared" si="7"/>
        <v>56900</v>
      </c>
      <c r="H35" s="3">
        <f t="shared" si="8"/>
        <v>68280</v>
      </c>
      <c r="I35" s="3">
        <f t="shared" si="9"/>
        <v>56900</v>
      </c>
      <c r="J35">
        <f t="shared" si="10"/>
        <v>356</v>
      </c>
      <c r="K35" s="3">
        <f t="shared" si="4"/>
        <v>0</v>
      </c>
      <c r="L35" s="3">
        <f t="shared" si="5"/>
        <v>0</v>
      </c>
      <c r="M35" s="3">
        <f t="shared" si="6"/>
        <v>0</v>
      </c>
    </row>
    <row r="36" spans="1:13">
      <c r="A36">
        <v>21</v>
      </c>
      <c r="B36" t="s">
        <v>50</v>
      </c>
      <c r="C36">
        <f t="shared" si="3"/>
        <v>0</v>
      </c>
      <c r="G36" s="3">
        <f t="shared" si="7"/>
        <v>59200</v>
      </c>
      <c r="H36" s="3">
        <f t="shared" si="8"/>
        <v>71040</v>
      </c>
      <c r="I36" s="3">
        <f t="shared" si="9"/>
        <v>59200</v>
      </c>
      <c r="J36">
        <f t="shared" si="10"/>
        <v>370</v>
      </c>
      <c r="K36" s="3">
        <f t="shared" si="4"/>
        <v>0</v>
      </c>
      <c r="L36" s="3">
        <f t="shared" si="5"/>
        <v>0</v>
      </c>
      <c r="M36" s="3">
        <f t="shared" si="6"/>
        <v>0</v>
      </c>
    </row>
    <row r="37" spans="1:13">
      <c r="A37">
        <v>22</v>
      </c>
      <c r="B37" t="s">
        <v>51</v>
      </c>
      <c r="C37">
        <f t="shared" si="3"/>
        <v>0</v>
      </c>
      <c r="G37" s="3">
        <f t="shared" si="7"/>
        <v>61500</v>
      </c>
      <c r="H37" s="3">
        <f t="shared" si="8"/>
        <v>73800</v>
      </c>
      <c r="I37" s="3">
        <f t="shared" si="9"/>
        <v>61500</v>
      </c>
      <c r="J37">
        <f t="shared" si="10"/>
        <v>384</v>
      </c>
      <c r="K37" s="3">
        <f t="shared" si="4"/>
        <v>0</v>
      </c>
      <c r="L37" s="3">
        <f t="shared" si="5"/>
        <v>0</v>
      </c>
      <c r="M37" s="3">
        <f t="shared" si="6"/>
        <v>0</v>
      </c>
    </row>
    <row r="38" spans="1:13">
      <c r="A38">
        <v>23</v>
      </c>
      <c r="B38" t="s">
        <v>52</v>
      </c>
      <c r="C38">
        <f t="shared" si="3"/>
        <v>15</v>
      </c>
      <c r="D38">
        <v>13</v>
      </c>
      <c r="E38">
        <v>1</v>
      </c>
      <c r="F38">
        <v>1</v>
      </c>
      <c r="G38" s="3">
        <f t="shared" si="7"/>
        <v>63800</v>
      </c>
      <c r="H38" s="3">
        <f t="shared" si="8"/>
        <v>76560</v>
      </c>
      <c r="I38" s="3">
        <f t="shared" si="9"/>
        <v>63800</v>
      </c>
      <c r="J38">
        <f t="shared" si="10"/>
        <v>399</v>
      </c>
      <c r="K38" s="3">
        <f t="shared" si="4"/>
        <v>829400</v>
      </c>
      <c r="L38" s="3">
        <f t="shared" si="5"/>
        <v>76560</v>
      </c>
      <c r="M38" s="3">
        <f t="shared" si="6"/>
        <v>63800</v>
      </c>
    </row>
    <row r="39" spans="1:13">
      <c r="A39">
        <v>24</v>
      </c>
      <c r="B39" t="s">
        <v>53</v>
      </c>
      <c r="C39">
        <f t="shared" si="3"/>
        <v>0</v>
      </c>
      <c r="G39" s="3">
        <f t="shared" si="7"/>
        <v>66100</v>
      </c>
      <c r="H39" s="3">
        <f t="shared" si="8"/>
        <v>79320</v>
      </c>
      <c r="I39" s="3">
        <f t="shared" si="9"/>
        <v>66100</v>
      </c>
      <c r="J39">
        <f t="shared" si="10"/>
        <v>413</v>
      </c>
      <c r="K39" s="3">
        <f t="shared" si="4"/>
        <v>0</v>
      </c>
      <c r="L39" s="3">
        <f t="shared" si="5"/>
        <v>0</v>
      </c>
      <c r="M39" s="3">
        <f t="shared" si="6"/>
        <v>0</v>
      </c>
    </row>
    <row r="40" spans="1:13">
      <c r="A40">
        <v>25</v>
      </c>
      <c r="B40" t="s">
        <v>54</v>
      </c>
      <c r="C40">
        <f t="shared" si="3"/>
        <v>0</v>
      </c>
      <c r="G40" s="3">
        <f t="shared" si="7"/>
        <v>68400</v>
      </c>
      <c r="H40" s="3">
        <f t="shared" si="8"/>
        <v>82080</v>
      </c>
      <c r="I40" s="3">
        <f t="shared" si="9"/>
        <v>68400</v>
      </c>
      <c r="J40">
        <f t="shared" si="10"/>
        <v>428</v>
      </c>
      <c r="K40" s="3">
        <f t="shared" si="4"/>
        <v>0</v>
      </c>
      <c r="L40" s="3">
        <f t="shared" si="5"/>
        <v>0</v>
      </c>
      <c r="M40" s="3">
        <f t="shared" si="6"/>
        <v>0</v>
      </c>
    </row>
    <row r="41" spans="1:13">
      <c r="A41">
        <v>26</v>
      </c>
      <c r="B41" t="s">
        <v>190</v>
      </c>
      <c r="C41">
        <f t="shared" si="3"/>
        <v>0</v>
      </c>
      <c r="G41" s="3">
        <f t="shared" si="7"/>
        <v>70700</v>
      </c>
      <c r="H41" s="3">
        <f t="shared" si="8"/>
        <v>84840</v>
      </c>
      <c r="I41" s="3">
        <f t="shared" si="9"/>
        <v>70700</v>
      </c>
      <c r="J41">
        <f t="shared" si="10"/>
        <v>442</v>
      </c>
      <c r="K41" s="3">
        <f t="shared" si="4"/>
        <v>0</v>
      </c>
      <c r="L41" s="3">
        <f t="shared" si="5"/>
        <v>0</v>
      </c>
      <c r="M41" s="3">
        <f t="shared" si="6"/>
        <v>0</v>
      </c>
    </row>
    <row r="42" spans="1:13">
      <c r="A42">
        <v>27</v>
      </c>
      <c r="B42" t="s">
        <v>191</v>
      </c>
      <c r="C42">
        <f t="shared" si="3"/>
        <v>0</v>
      </c>
      <c r="G42" s="3">
        <f t="shared" si="7"/>
        <v>73000</v>
      </c>
      <c r="H42" s="3">
        <f t="shared" si="8"/>
        <v>87600</v>
      </c>
      <c r="I42" s="3">
        <f t="shared" si="9"/>
        <v>73000</v>
      </c>
      <c r="J42">
        <f t="shared" si="10"/>
        <v>456</v>
      </c>
      <c r="K42" s="3">
        <f t="shared" si="4"/>
        <v>0</v>
      </c>
      <c r="L42" s="3">
        <f t="shared" si="5"/>
        <v>0</v>
      </c>
      <c r="M42" s="3">
        <f t="shared" si="6"/>
        <v>0</v>
      </c>
    </row>
    <row r="43" spans="1:13">
      <c r="A43">
        <v>28</v>
      </c>
      <c r="B43" t="s">
        <v>192</v>
      </c>
      <c r="C43">
        <f t="shared" si="3"/>
        <v>0</v>
      </c>
      <c r="G43" s="3">
        <f t="shared" si="7"/>
        <v>75300</v>
      </c>
      <c r="H43" s="3">
        <f t="shared" si="8"/>
        <v>90360</v>
      </c>
      <c r="I43" s="3">
        <f t="shared" si="9"/>
        <v>75300</v>
      </c>
      <c r="J43">
        <f t="shared" si="10"/>
        <v>471</v>
      </c>
      <c r="K43" s="3">
        <f t="shared" si="4"/>
        <v>0</v>
      </c>
      <c r="L43" s="3">
        <f t="shared" si="5"/>
        <v>0</v>
      </c>
      <c r="M43" s="3">
        <f t="shared" si="6"/>
        <v>0</v>
      </c>
    </row>
    <row r="44" spans="1:13">
      <c r="A44">
        <v>29</v>
      </c>
      <c r="B44" t="s">
        <v>193</v>
      </c>
      <c r="C44">
        <f t="shared" si="3"/>
        <v>0</v>
      </c>
      <c r="G44" s="3">
        <f t="shared" si="7"/>
        <v>77600</v>
      </c>
      <c r="H44" s="3">
        <f t="shared" si="8"/>
        <v>93120</v>
      </c>
      <c r="I44" s="3">
        <f t="shared" si="9"/>
        <v>77600</v>
      </c>
      <c r="J44">
        <f t="shared" si="10"/>
        <v>485</v>
      </c>
      <c r="K44" s="3">
        <f t="shared" si="4"/>
        <v>0</v>
      </c>
      <c r="L44" s="3">
        <f t="shared" si="5"/>
        <v>0</v>
      </c>
      <c r="M44" s="3">
        <f t="shared" si="6"/>
        <v>0</v>
      </c>
    </row>
    <row r="45" spans="1:13">
      <c r="A45">
        <v>30</v>
      </c>
      <c r="B45" t="s">
        <v>194</v>
      </c>
      <c r="C45">
        <f t="shared" si="3"/>
        <v>0</v>
      </c>
      <c r="G45" s="3">
        <f t="shared" si="7"/>
        <v>79900</v>
      </c>
      <c r="H45" s="3">
        <f t="shared" si="8"/>
        <v>95880</v>
      </c>
      <c r="I45" s="3">
        <f t="shared" si="9"/>
        <v>79900</v>
      </c>
      <c r="J45">
        <f t="shared" si="10"/>
        <v>499</v>
      </c>
      <c r="K45" s="3">
        <f t="shared" si="4"/>
        <v>0</v>
      </c>
      <c r="L45" s="3">
        <f t="shared" si="5"/>
        <v>0</v>
      </c>
      <c r="M45" s="3">
        <f t="shared" si="6"/>
        <v>0</v>
      </c>
    </row>
    <row r="46" spans="1:13">
      <c r="A46">
        <v>31</v>
      </c>
      <c r="B46" t="s">
        <v>195</v>
      </c>
      <c r="C46">
        <f t="shared" si="3"/>
        <v>0</v>
      </c>
      <c r="G46" s="3">
        <f t="shared" si="7"/>
        <v>82200</v>
      </c>
      <c r="H46" s="3">
        <f t="shared" si="8"/>
        <v>98640</v>
      </c>
      <c r="I46" s="3">
        <f t="shared" si="9"/>
        <v>82200</v>
      </c>
      <c r="J46">
        <f t="shared" si="10"/>
        <v>514</v>
      </c>
      <c r="K46" s="3">
        <f t="shared" si="4"/>
        <v>0</v>
      </c>
      <c r="L46" s="3">
        <f t="shared" si="5"/>
        <v>0</v>
      </c>
      <c r="M46" s="3">
        <f t="shared" si="6"/>
        <v>0</v>
      </c>
    </row>
    <row r="47" spans="1:13">
      <c r="A47">
        <v>32</v>
      </c>
      <c r="B47" t="s">
        <v>196</v>
      </c>
      <c r="C47">
        <f t="shared" si="3"/>
        <v>0</v>
      </c>
      <c r="G47" s="3">
        <f t="shared" si="7"/>
        <v>84500</v>
      </c>
      <c r="H47" s="3">
        <f t="shared" si="8"/>
        <v>101400</v>
      </c>
      <c r="I47" s="3">
        <f t="shared" si="9"/>
        <v>84500</v>
      </c>
      <c r="J47">
        <f t="shared" si="10"/>
        <v>528</v>
      </c>
      <c r="K47" s="3">
        <f t="shared" si="4"/>
        <v>0</v>
      </c>
      <c r="L47" s="3">
        <f t="shared" si="5"/>
        <v>0</v>
      </c>
      <c r="M47" s="3">
        <f t="shared" si="6"/>
        <v>0</v>
      </c>
    </row>
    <row r="48" spans="1:13">
      <c r="A48">
        <v>33</v>
      </c>
      <c r="B48" t="s">
        <v>197</v>
      </c>
      <c r="C48">
        <f t="shared" si="3"/>
        <v>0</v>
      </c>
      <c r="G48" s="3">
        <f t="shared" si="7"/>
        <v>86800</v>
      </c>
      <c r="H48" s="3">
        <f t="shared" si="8"/>
        <v>104160</v>
      </c>
      <c r="I48" s="3">
        <f t="shared" si="9"/>
        <v>86800</v>
      </c>
      <c r="J48">
        <f t="shared" si="10"/>
        <v>543</v>
      </c>
      <c r="K48" s="3">
        <f t="shared" si="4"/>
        <v>0</v>
      </c>
      <c r="L48" s="3">
        <f t="shared" si="5"/>
        <v>0</v>
      </c>
      <c r="M48" s="3">
        <f t="shared" si="6"/>
        <v>0</v>
      </c>
    </row>
    <row r="49" spans="1:13">
      <c r="A49">
        <v>34</v>
      </c>
      <c r="B49" t="s">
        <v>198</v>
      </c>
      <c r="C49">
        <f t="shared" si="3"/>
        <v>0</v>
      </c>
      <c r="G49" s="3">
        <f t="shared" si="7"/>
        <v>89100</v>
      </c>
      <c r="H49" s="3">
        <f t="shared" si="8"/>
        <v>106920</v>
      </c>
      <c r="I49" s="3">
        <f t="shared" si="9"/>
        <v>89100</v>
      </c>
      <c r="J49">
        <f t="shared" si="10"/>
        <v>557</v>
      </c>
      <c r="K49" s="3">
        <f t="shared" si="4"/>
        <v>0</v>
      </c>
      <c r="L49" s="3">
        <f t="shared" si="5"/>
        <v>0</v>
      </c>
      <c r="M49" s="3">
        <f t="shared" si="6"/>
        <v>0</v>
      </c>
    </row>
    <row r="50" spans="1:13">
      <c r="A50">
        <v>35</v>
      </c>
      <c r="B50" t="s">
        <v>199</v>
      </c>
      <c r="C50">
        <f t="shared" si="3"/>
        <v>0</v>
      </c>
      <c r="G50" s="3">
        <f t="shared" si="7"/>
        <v>91400</v>
      </c>
      <c r="H50" s="3">
        <f t="shared" si="8"/>
        <v>109680</v>
      </c>
      <c r="I50" s="3">
        <f t="shared" si="9"/>
        <v>91400</v>
      </c>
      <c r="J50">
        <f t="shared" si="10"/>
        <v>571</v>
      </c>
      <c r="K50" s="3">
        <f t="shared" si="4"/>
        <v>0</v>
      </c>
      <c r="L50" s="3">
        <f t="shared" si="5"/>
        <v>0</v>
      </c>
      <c r="M50" s="3">
        <f t="shared" si="6"/>
        <v>0</v>
      </c>
    </row>
    <row r="51" spans="1:13">
      <c r="A51">
        <v>36</v>
      </c>
      <c r="B51" t="s">
        <v>200</v>
      </c>
      <c r="C51">
        <f t="shared" si="3"/>
        <v>0</v>
      </c>
      <c r="G51" s="3">
        <f t="shared" si="7"/>
        <v>93700</v>
      </c>
      <c r="H51" s="3">
        <f t="shared" si="8"/>
        <v>112440</v>
      </c>
      <c r="I51" s="3">
        <f t="shared" si="9"/>
        <v>93700</v>
      </c>
      <c r="J51">
        <f t="shared" si="10"/>
        <v>586</v>
      </c>
      <c r="K51" s="3">
        <f t="shared" si="4"/>
        <v>0</v>
      </c>
      <c r="L51" s="3">
        <f t="shared" si="5"/>
        <v>0</v>
      </c>
      <c r="M51" s="3">
        <f t="shared" si="6"/>
        <v>0</v>
      </c>
    </row>
    <row r="52" spans="1:13">
      <c r="A52">
        <v>37</v>
      </c>
      <c r="B52" t="s">
        <v>201</v>
      </c>
      <c r="C52">
        <f t="shared" si="3"/>
        <v>0</v>
      </c>
      <c r="G52" s="3">
        <f t="shared" si="7"/>
        <v>96000</v>
      </c>
      <c r="H52" s="3">
        <f t="shared" si="8"/>
        <v>115200</v>
      </c>
      <c r="I52" s="3">
        <f t="shared" si="9"/>
        <v>96000</v>
      </c>
      <c r="J52">
        <f t="shared" si="10"/>
        <v>600</v>
      </c>
      <c r="K52" s="3">
        <f t="shared" si="4"/>
        <v>0</v>
      </c>
      <c r="L52" s="3">
        <f t="shared" si="5"/>
        <v>0</v>
      </c>
      <c r="M52" s="3">
        <f t="shared" si="6"/>
        <v>0</v>
      </c>
    </row>
    <row r="53" spans="1:13">
      <c r="A53">
        <v>38</v>
      </c>
      <c r="B53" t="s">
        <v>202</v>
      </c>
      <c r="C53">
        <f t="shared" si="3"/>
        <v>0</v>
      </c>
      <c r="G53" s="3">
        <f t="shared" si="7"/>
        <v>98300</v>
      </c>
      <c r="H53" s="3">
        <f t="shared" si="8"/>
        <v>117960</v>
      </c>
      <c r="I53" s="3">
        <f t="shared" si="9"/>
        <v>98300</v>
      </c>
      <c r="J53">
        <f t="shared" si="10"/>
        <v>614</v>
      </c>
      <c r="K53" s="3">
        <f t="shared" si="4"/>
        <v>0</v>
      </c>
      <c r="L53" s="3">
        <f t="shared" si="5"/>
        <v>0</v>
      </c>
      <c r="M53" s="3">
        <f t="shared" si="6"/>
        <v>0</v>
      </c>
    </row>
    <row r="54" spans="1:13">
      <c r="A54">
        <v>39</v>
      </c>
      <c r="B54" t="s">
        <v>203</v>
      </c>
      <c r="C54">
        <f t="shared" si="3"/>
        <v>0</v>
      </c>
      <c r="G54" s="3">
        <f t="shared" si="7"/>
        <v>100600</v>
      </c>
      <c r="H54" s="3">
        <f t="shared" si="8"/>
        <v>120720</v>
      </c>
      <c r="I54" s="3">
        <f t="shared" si="9"/>
        <v>100600</v>
      </c>
      <c r="J54">
        <f t="shared" si="10"/>
        <v>629</v>
      </c>
      <c r="K54" s="3">
        <f t="shared" si="4"/>
        <v>0</v>
      </c>
      <c r="L54" s="3">
        <f t="shared" si="5"/>
        <v>0</v>
      </c>
      <c r="M54" s="3">
        <f t="shared" si="6"/>
        <v>0</v>
      </c>
    </row>
    <row r="55" spans="1:13">
      <c r="A55">
        <v>40</v>
      </c>
      <c r="B55" t="s">
        <v>204</v>
      </c>
      <c r="C55">
        <f t="shared" si="3"/>
        <v>0</v>
      </c>
      <c r="G55" s="3">
        <f t="shared" si="7"/>
        <v>102900</v>
      </c>
      <c r="H55" s="3">
        <f t="shared" si="8"/>
        <v>123480</v>
      </c>
      <c r="I55" s="3">
        <f t="shared" si="9"/>
        <v>102900</v>
      </c>
      <c r="J55">
        <f t="shared" si="10"/>
        <v>643</v>
      </c>
      <c r="K55" s="3">
        <f t="shared" si="4"/>
        <v>0</v>
      </c>
      <c r="L55" s="3">
        <f t="shared" si="5"/>
        <v>0</v>
      </c>
      <c r="M55" s="3">
        <f t="shared" si="6"/>
        <v>0</v>
      </c>
    </row>
    <row r="56" spans="1:13">
      <c r="A56">
        <v>41</v>
      </c>
      <c r="B56" t="s">
        <v>205</v>
      </c>
      <c r="C56">
        <f t="shared" si="3"/>
        <v>0</v>
      </c>
      <c r="G56" s="3">
        <f t="shared" si="7"/>
        <v>105200</v>
      </c>
      <c r="H56" s="3">
        <f t="shared" si="8"/>
        <v>126240</v>
      </c>
      <c r="I56" s="3">
        <f t="shared" si="9"/>
        <v>105200</v>
      </c>
      <c r="J56">
        <f t="shared" si="10"/>
        <v>658</v>
      </c>
      <c r="K56" s="3">
        <f t="shared" si="4"/>
        <v>0</v>
      </c>
      <c r="L56" s="3">
        <f t="shared" si="5"/>
        <v>0</v>
      </c>
      <c r="M56" s="3">
        <f t="shared" si="6"/>
        <v>0</v>
      </c>
    </row>
    <row r="57" spans="1:13">
      <c r="A57">
        <v>42</v>
      </c>
      <c r="B57" t="s">
        <v>206</v>
      </c>
      <c r="C57">
        <f t="shared" si="3"/>
        <v>0</v>
      </c>
      <c r="G57" s="3">
        <f t="shared" si="7"/>
        <v>107500</v>
      </c>
      <c r="H57" s="3">
        <f t="shared" si="8"/>
        <v>129000</v>
      </c>
      <c r="I57" s="3">
        <f t="shared" si="9"/>
        <v>107500</v>
      </c>
      <c r="J57">
        <f t="shared" si="10"/>
        <v>672</v>
      </c>
      <c r="K57" s="3">
        <f t="shared" si="4"/>
        <v>0</v>
      </c>
      <c r="L57" s="3">
        <f t="shared" si="5"/>
        <v>0</v>
      </c>
      <c r="M57" s="3">
        <f t="shared" si="6"/>
        <v>0</v>
      </c>
    </row>
    <row r="58" spans="1:13">
      <c r="A58">
        <v>43</v>
      </c>
      <c r="B58" t="s">
        <v>207</v>
      </c>
      <c r="C58">
        <f t="shared" si="3"/>
        <v>0</v>
      </c>
      <c r="G58" s="3">
        <f t="shared" si="7"/>
        <v>109800</v>
      </c>
      <c r="H58" s="3">
        <f t="shared" si="8"/>
        <v>131760</v>
      </c>
      <c r="I58" s="3">
        <f t="shared" si="9"/>
        <v>109800</v>
      </c>
      <c r="J58">
        <f t="shared" si="10"/>
        <v>686</v>
      </c>
      <c r="K58" s="3">
        <f t="shared" si="4"/>
        <v>0</v>
      </c>
      <c r="L58" s="3">
        <f t="shared" si="5"/>
        <v>0</v>
      </c>
      <c r="M58" s="3">
        <f t="shared" si="6"/>
        <v>0</v>
      </c>
    </row>
    <row r="59" spans="1:13">
      <c r="A59">
        <v>44</v>
      </c>
      <c r="B59" t="s">
        <v>208</v>
      </c>
      <c r="C59">
        <f t="shared" si="3"/>
        <v>0</v>
      </c>
      <c r="G59" s="3">
        <f t="shared" si="7"/>
        <v>112100</v>
      </c>
      <c r="H59" s="3">
        <f t="shared" si="8"/>
        <v>134520</v>
      </c>
      <c r="I59" s="3">
        <f t="shared" si="9"/>
        <v>112100</v>
      </c>
      <c r="J59">
        <f t="shared" si="10"/>
        <v>701</v>
      </c>
      <c r="K59" s="3">
        <f t="shared" si="4"/>
        <v>0</v>
      </c>
      <c r="L59" s="3">
        <f t="shared" si="5"/>
        <v>0</v>
      </c>
      <c r="M59" s="3">
        <f t="shared" si="6"/>
        <v>0</v>
      </c>
    </row>
    <row r="60" spans="1:13">
      <c r="A60">
        <v>45</v>
      </c>
      <c r="B60" t="s">
        <v>209</v>
      </c>
      <c r="C60">
        <f t="shared" si="3"/>
        <v>0</v>
      </c>
      <c r="G60" s="3">
        <f t="shared" si="7"/>
        <v>114400</v>
      </c>
      <c r="H60" s="3">
        <f t="shared" si="8"/>
        <v>137280</v>
      </c>
      <c r="I60" s="3">
        <f t="shared" si="9"/>
        <v>114400</v>
      </c>
      <c r="J60">
        <f t="shared" si="10"/>
        <v>715</v>
      </c>
      <c r="K60" s="3">
        <f t="shared" si="4"/>
        <v>0</v>
      </c>
      <c r="L60" s="3">
        <f t="shared" si="5"/>
        <v>0</v>
      </c>
      <c r="M60" s="3">
        <f t="shared" si="6"/>
        <v>0</v>
      </c>
    </row>
    <row r="61" spans="1:13">
      <c r="C61">
        <f>SUM(D15:D60)</f>
        <v>13</v>
      </c>
      <c r="D61">
        <f>SUM(D15:D60)</f>
        <v>13</v>
      </c>
      <c r="E61">
        <f t="shared" ref="E61:F61" si="11">SUM(E15:E60)</f>
        <v>1</v>
      </c>
      <c r="F61">
        <f t="shared" si="11"/>
        <v>1</v>
      </c>
      <c r="G61" s="3"/>
      <c r="H61" s="3"/>
      <c r="I61" s="3"/>
      <c r="K61" s="3">
        <f>SUM(K15:K60)</f>
        <v>829400</v>
      </c>
      <c r="L61" s="3">
        <f>SUM(L15:L60)</f>
        <v>76560</v>
      </c>
      <c r="M61" s="3">
        <f>SUM(M15:M60)</f>
        <v>63800</v>
      </c>
    </row>
    <row r="62" spans="1:13">
      <c r="A62" t="s">
        <v>63</v>
      </c>
      <c r="B62" s="9">
        <f>ROUND(($A15*D15+$A16*D16+$A17*D17+$A18*D18+$A19*D19+$A20*D20+$A21*D21+$A22*D22+$A23*D23+$A24*D24+$A25*D25+$A26*D26+$A27*D27+$A28*D28+$A29*D29+$A30*D30+$A31*D31+$A32*D32+$A33*D33+$A34*D34+$A35*D35+$A36*D36+$A37*D37+$A38*D38+$A39*D39+$A60*D60+$A40*D40+$A41*D41+$A42*D42+$A43*D43+$A44*D44+$A45*D45+$A46*D46+$A47*D47+$A48*D48+$A49*D49+$A50*D50+$A51*D51+$A52*D52+$A53*D53+$A54*D54+$A55*D55+$A56*D56+$A57*D57+$A58*D58+$A59*D59)/D61,1)</f>
        <v>23</v>
      </c>
      <c r="C62">
        <f>D62+E62+F62</f>
        <v>345</v>
      </c>
      <c r="D62">
        <f>$A15*D15+$A16*D16+$A17*D17+$A18*D18+$A19*D19+$A20*D20+$A21*D21+$A22*D22+$A23*D23+$A24*D24+$A25*D25+$A26*D26+$A27*D27+$A28*D28+$A29*D29+$A30*D30+$A31*D31+$A32*D32+$A33*D33+$A34*D34+$A35*D35+$A36*D36+$A37*D37+$A38*D38+$A39*D39+$A60*D60+$A40*D40+$A41*D41+$A42*D42+$A43*D43+$A44*D44+$A45*D45+$A46*D46+$A47*D47+$A48*D48+$A49*D49+$A50*D50+$A51*D51+$A52*D52+$A53*D53+$A54*D54+$A55*D55+$A56*D56+$A57*D57+$A58*D58+$A59*D59</f>
        <v>299</v>
      </c>
      <c r="E62">
        <f t="shared" ref="E62:F62" si="12">$A15*E15+$A16*E16+$A17*E17+$A18*E18+$A19*E19+$A20*E20+$A21*E21+$A22*E22+$A23*E23+$A24*E24+$A25*E25+$A26*E26+$A27*E27+$A28*E28+$A29*E29+$A30*E30+$A31*E31+$A32*E32+$A33*E33+$A34*E34+$A35*E35+$A36*E36+$A37*E37+$A38*E38+$A39*E39+$A60*E60+$A40*E40+$A41*E41+$A42*E42+$A43*E43+$A44*E44+$A45*E45+$A46*E46+$A47*E47+$A48*E48+$A49*E49+$A50*E50+$A51*E51+$A52*E52+$A53*E53+$A54*E54+$A55*E55+$A56*E56+$A57*E57+$A58*E58+$A59*E59</f>
        <v>23</v>
      </c>
      <c r="F62">
        <f t="shared" si="12"/>
        <v>23</v>
      </c>
      <c r="G62" s="8"/>
      <c r="H62" s="8"/>
      <c r="I62" s="8"/>
      <c r="K62" s="8"/>
      <c r="L62" s="8"/>
      <c r="M62" s="8">
        <f>SUM(K61:M61)</f>
        <v>969760</v>
      </c>
    </row>
    <row r="63" spans="1:13">
      <c r="M63" s="8">
        <f>M62-E9</f>
        <v>117760</v>
      </c>
    </row>
  </sheetData>
  <mergeCells count="1">
    <mergeCell ref="AF8:BC8"/>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974B7-534D-4701-817B-309988D76393}">
  <dimension ref="A1:AF54"/>
  <sheetViews>
    <sheetView topLeftCell="A31" workbookViewId="0">
      <selection activeCell="O37" sqref="O37:O54"/>
    </sheetView>
  </sheetViews>
  <sheetFormatPr defaultRowHeight="18"/>
  <cols>
    <col min="2" max="2" width="9.33203125" hidden="1" customWidth="1"/>
    <col min="3" max="12" width="0" hidden="1" customWidth="1"/>
    <col min="14" max="14" width="9.33203125" customWidth="1"/>
    <col min="15" max="15" width="9" customWidth="1"/>
    <col min="16" max="32" width="5" bestFit="1" customWidth="1"/>
  </cols>
  <sheetData>
    <row r="1" spans="14:31">
      <c r="O1" t="s">
        <v>22</v>
      </c>
    </row>
    <row r="2" spans="14:31">
      <c r="N2" s="87">
        <f>INDEX('認子　教育'!BR:BR,ROW(N1)*2+4)</f>
        <v>0.83445523720455728</v>
      </c>
      <c r="O2">
        <v>15</v>
      </c>
    </row>
    <row r="3" spans="14:31">
      <c r="N3" s="87">
        <f>INDEX('認子　教育'!BR:BR,ROW(N2)*2+4)</f>
        <v>0.85974770447202853</v>
      </c>
      <c r="O3">
        <v>25</v>
      </c>
    </row>
    <row r="4" spans="14:31">
      <c r="N4" s="87">
        <f>INDEX('認子　教育'!BR:BR,ROW(N3)*2+4)</f>
        <v>0.94456650654650576</v>
      </c>
      <c r="O4">
        <v>35</v>
      </c>
    </row>
    <row r="5" spans="14:31">
      <c r="N5" s="87">
        <f>INDEX('認子　教育'!BR:BR,ROW(N4)*2+4)</f>
        <v>0.80637525202225102</v>
      </c>
      <c r="O5">
        <v>45</v>
      </c>
    </row>
    <row r="6" spans="14:31">
      <c r="N6" s="87">
        <f>INDEX('認子　教育'!BR:BR,ROW(N5)*2+4)</f>
        <v>0.95478417178808306</v>
      </c>
      <c r="O6">
        <v>60</v>
      </c>
    </row>
    <row r="7" spans="14:31">
      <c r="N7" s="87">
        <f>INDEX('認子　教育'!BR:BR,ROW(N6)*2+4)</f>
        <v>0.89176029717604288</v>
      </c>
      <c r="O7">
        <v>75</v>
      </c>
    </row>
    <row r="8" spans="14:31">
      <c r="N8" s="87">
        <f>INDEX('認子　教育'!BR:BR,ROW(N7)*2+4)</f>
        <v>0.84820992699288578</v>
      </c>
      <c r="O8">
        <v>90</v>
      </c>
    </row>
    <row r="9" spans="14:31">
      <c r="N9" s="87">
        <f>INDEX('認子　教育'!BR:BR,ROW(N8)*2+4)</f>
        <v>0.97322158289955096</v>
      </c>
      <c r="O9">
        <v>105</v>
      </c>
    </row>
    <row r="10" spans="14:31">
      <c r="N10" s="87">
        <f>INDEX('認子　教育'!BR:BR,ROW(N9)*2+4)</f>
        <v>0.92544540799939579</v>
      </c>
      <c r="O10">
        <v>120</v>
      </c>
    </row>
    <row r="11" spans="14:31">
      <c r="N11" s="87">
        <f>INDEX('認子　教育'!BR:BR,ROW(N10)*2+4)</f>
        <v>1.0210550926713147</v>
      </c>
      <c r="O11">
        <v>135</v>
      </c>
    </row>
    <row r="12" spans="14:31">
      <c r="N12" s="87">
        <f>INDEX('認子　教育'!BR:BR,ROW(N11)*2+4)</f>
        <v>0.97303635933825772</v>
      </c>
      <c r="O12">
        <v>150</v>
      </c>
    </row>
    <row r="13" spans="14:31">
      <c r="N13" s="87">
        <f>INDEX('認子　教育'!BR:BR,ROW(N12)*2+4)</f>
        <v>1.0035626889836839</v>
      </c>
      <c r="O13">
        <v>180</v>
      </c>
    </row>
    <row r="14" spans="14:31">
      <c r="N14" s="87">
        <f>INDEX('認子　教育'!BR:BR,ROW(N13)*2+4)</f>
        <v>1.0253811710026641</v>
      </c>
      <c r="O14">
        <v>210</v>
      </c>
    </row>
    <row r="15" spans="14:31">
      <c r="N15" s="87">
        <f>INDEX('認子　教育'!BR:BR,ROW(N14)*2+4)</f>
        <v>1.046537275001822</v>
      </c>
      <c r="O15">
        <v>240</v>
      </c>
    </row>
    <row r="16" spans="14:31">
      <c r="N16" s="87">
        <f>INDEX('認子　教育'!BR:BR,ROW(N15)*2+4)</f>
        <v>0.98233989272078059</v>
      </c>
      <c r="O16">
        <v>270</v>
      </c>
      <c r="P16" s="197" t="s">
        <v>22</v>
      </c>
      <c r="Q16" s="197"/>
      <c r="R16" s="197"/>
      <c r="S16" s="197"/>
      <c r="T16" s="197"/>
      <c r="U16" s="197"/>
      <c r="V16" s="197"/>
      <c r="W16" s="197"/>
      <c r="X16" s="197"/>
      <c r="Y16" s="197"/>
      <c r="Z16" s="197"/>
      <c r="AA16" s="197"/>
      <c r="AB16" s="197"/>
      <c r="AC16" s="197"/>
      <c r="AD16" s="197"/>
      <c r="AE16" s="197"/>
    </row>
    <row r="17" spans="1:32">
      <c r="N17" s="87">
        <f>INDEX('認子　教育'!BR:BR,ROW(N16)*2+4)</f>
        <v>1</v>
      </c>
      <c r="O17">
        <v>300</v>
      </c>
      <c r="P17">
        <v>15</v>
      </c>
      <c r="Q17">
        <v>25</v>
      </c>
      <c r="R17">
        <v>35</v>
      </c>
      <c r="S17">
        <v>45</v>
      </c>
      <c r="T17">
        <v>60</v>
      </c>
      <c r="U17">
        <v>75</v>
      </c>
      <c r="V17">
        <v>90</v>
      </c>
      <c r="W17">
        <v>105</v>
      </c>
      <c r="X17">
        <v>120</v>
      </c>
      <c r="Y17">
        <v>135</v>
      </c>
      <c r="Z17">
        <v>150</v>
      </c>
      <c r="AA17">
        <v>180</v>
      </c>
      <c r="AB17">
        <v>210</v>
      </c>
      <c r="AC17">
        <v>240</v>
      </c>
      <c r="AD17">
        <v>270</v>
      </c>
      <c r="AE17">
        <v>300</v>
      </c>
    </row>
    <row r="18" spans="1:32">
      <c r="A18" t="s">
        <v>181</v>
      </c>
      <c r="B18" t="s">
        <v>123</v>
      </c>
      <c r="C18" t="s">
        <v>124</v>
      </c>
      <c r="D18" t="s">
        <v>125</v>
      </c>
      <c r="E18" t="s">
        <v>126</v>
      </c>
      <c r="F18" t="s">
        <v>127</v>
      </c>
      <c r="G18" t="s">
        <v>128</v>
      </c>
      <c r="H18" t="s">
        <v>129</v>
      </c>
      <c r="I18" t="s">
        <v>130</v>
      </c>
      <c r="J18" t="s">
        <v>131</v>
      </c>
      <c r="K18" t="s">
        <v>132</v>
      </c>
      <c r="L18" t="s">
        <v>133</v>
      </c>
      <c r="M18" t="s">
        <v>185</v>
      </c>
      <c r="P18" s="4">
        <f t="array" ref="P18:AE18">TRANSPOSE(N2:N17)</f>
        <v>0.83445523720455728</v>
      </c>
      <c r="Q18" s="4">
        <v>0.85974770447202853</v>
      </c>
      <c r="R18" s="4">
        <v>0.94456650654650576</v>
      </c>
      <c r="S18" s="4">
        <v>0.80637525202225102</v>
      </c>
      <c r="T18" s="4">
        <v>0.95478417178808306</v>
      </c>
      <c r="U18" s="4">
        <v>0.89176029717604288</v>
      </c>
      <c r="V18" s="4">
        <v>0.84820992699288578</v>
      </c>
      <c r="W18" s="4">
        <v>0.97322158289955096</v>
      </c>
      <c r="X18" s="4">
        <v>0.92544540799939579</v>
      </c>
      <c r="Y18" s="4">
        <v>1.0210550926713147</v>
      </c>
      <c r="Z18" s="4">
        <v>0.97303635933825772</v>
      </c>
      <c r="AA18" s="4">
        <v>1.0035626889836839</v>
      </c>
      <c r="AB18" s="4">
        <v>1.0253811710026641</v>
      </c>
      <c r="AC18" s="4">
        <v>1.046537275001822</v>
      </c>
      <c r="AD18" s="4">
        <v>0.98233989272078059</v>
      </c>
      <c r="AE18" s="4">
        <v>1</v>
      </c>
    </row>
    <row r="19" spans="1:32">
      <c r="A19">
        <v>20</v>
      </c>
      <c r="B19" s="87">
        <f>'認子　教育'!AQ6</f>
        <v>1.1511390560830468</v>
      </c>
      <c r="C19" s="87">
        <f>'認子　教育'!AR6</f>
        <v>1.1873289173166397</v>
      </c>
      <c r="D19" s="87">
        <f>'認子　教育'!AS6</f>
        <v>1.1967530646542568</v>
      </c>
      <c r="E19" s="87">
        <f>'認子　教育'!AT6</f>
        <v>1.2096686546896098</v>
      </c>
      <c r="F19" s="87">
        <f>'認子　教育'!AU6</f>
        <v>1.2017083597498037</v>
      </c>
      <c r="G19" s="87">
        <f>'認子　教育'!AV6</f>
        <v>1.2056842767159166</v>
      </c>
      <c r="H19" s="87">
        <f>'認子　教育'!AW6</f>
        <v>1.2001112058380718</v>
      </c>
      <c r="I19" s="87">
        <f>'認子　教育'!AX6</f>
        <v>1.2056842767159166</v>
      </c>
      <c r="J19" s="87">
        <f>'認子　教育'!AY6</f>
        <v>1.2132882241197436</v>
      </c>
      <c r="K19" s="87">
        <f>'認子　教育'!AZ6</f>
        <v>1.2630435841281731</v>
      </c>
      <c r="L19" s="87">
        <f>'認子　教育'!BA6</f>
        <v>1.376269327745719</v>
      </c>
      <c r="M19" s="87">
        <f>'認子　教育'!BB6</f>
        <v>1.2191526316142633</v>
      </c>
      <c r="N19" s="87"/>
      <c r="P19" s="4">
        <f>$M19*P$18</f>
        <v>1.0173282984022403</v>
      </c>
      <c r="Q19" s="4">
        <f t="shared" ref="Q19:AE26" si="0">$M19*Q$18</f>
        <v>1.0481636764313955</v>
      </c>
      <c r="R19" s="4">
        <f t="shared" si="0"/>
        <v>1.1515707421908639</v>
      </c>
      <c r="S19" s="4">
        <f t="shared" si="0"/>
        <v>0.98309451057154218</v>
      </c>
      <c r="T19" s="4">
        <f t="shared" si="0"/>
        <v>1.1640276356590864</v>
      </c>
      <c r="U19" s="4">
        <f t="shared" si="0"/>
        <v>1.0871919130712902</v>
      </c>
      <c r="V19" s="4">
        <f t="shared" si="0"/>
        <v>1.0340973646547189</v>
      </c>
      <c r="W19" s="4">
        <f t="shared" si="0"/>
        <v>1.1865056539357866</v>
      </c>
      <c r="X19" s="4">
        <f t="shared" si="0"/>
        <v>1.128259204577799</v>
      </c>
      <c r="Y19" s="4">
        <f t="shared" si="0"/>
        <v>1.2448220032533788</v>
      </c>
      <c r="Z19" s="4">
        <f t="shared" si="0"/>
        <v>1.1862798381435988</v>
      </c>
      <c r="AA19" s="4">
        <f t="shared" si="0"/>
        <v>1.2234960932643448</v>
      </c>
      <c r="AB19" s="4">
        <f t="shared" si="0"/>
        <v>1.2500961530356129</v>
      </c>
      <c r="AC19" s="4">
        <f t="shared" si="0"/>
        <v>1.2758886729008914</v>
      </c>
      <c r="AD19" s="4">
        <f t="shared" si="0"/>
        <v>1.1976222653502129</v>
      </c>
      <c r="AE19" s="4">
        <f t="shared" si="0"/>
        <v>1.2191526316142633</v>
      </c>
    </row>
    <row r="20" spans="1:32">
      <c r="A20">
        <v>16</v>
      </c>
      <c r="B20" s="87">
        <f>'認子　教育'!AQ40</f>
        <v>1.1181476668904247</v>
      </c>
      <c r="C20" s="87">
        <f>'認子　教育'!AR40</f>
        <v>1.1560668503714937</v>
      </c>
      <c r="D20" s="87">
        <f>'認子　教育'!AS40</f>
        <v>1.1628492190509285</v>
      </c>
      <c r="E20" s="87">
        <f>'認子　教育'!AT40</f>
        <v>1.1763068117201654</v>
      </c>
      <c r="F20" s="87">
        <f>'認子　教育'!AU40</f>
        <v>1.1658866651325281</v>
      </c>
      <c r="G20" s="87">
        <f>'認子　教育'!AV40</f>
        <v>1.1678827976258224</v>
      </c>
      <c r="H20" s="87">
        <f>'認子　教育'!AW40</f>
        <v>1.1658866651325281</v>
      </c>
      <c r="I20" s="87">
        <f>'認子　教育'!AX40</f>
        <v>1.1695167845539269</v>
      </c>
      <c r="J20" s="87">
        <f>'認子　教育'!AY40</f>
        <v>1.1826534998991272</v>
      </c>
      <c r="K20" s="87">
        <f>'認子　教育'!AZ40</f>
        <v>1.2294230037074683</v>
      </c>
      <c r="L20" s="87">
        <f>'認子　教育'!BA40</f>
        <v>1.3386653374462429</v>
      </c>
      <c r="M20" s="87">
        <f>'認子　教育'!BB40</f>
        <v>1.1848441183209688</v>
      </c>
      <c r="N20" s="87"/>
      <c r="P20" s="4">
        <f t="shared" ref="P20:P26" si="1">$M20*P$18</f>
        <v>0.98869937980394851</v>
      </c>
      <c r="Q20" s="4">
        <f t="shared" si="0"/>
        <v>1.0186670108836375</v>
      </c>
      <c r="R20" s="4">
        <f t="shared" si="0"/>
        <v>1.1191640696446121</v>
      </c>
      <c r="S20" s="4">
        <f t="shared" si="0"/>
        <v>0.95542897451815301</v>
      </c>
      <c r="T20" s="4">
        <f t="shared" si="0"/>
        <v>1.1312704102090676</v>
      </c>
      <c r="U20" s="4">
        <f t="shared" si="0"/>
        <v>1.0565969430611937</v>
      </c>
      <c r="V20" s="4">
        <f t="shared" si="0"/>
        <v>1.0049965430989791</v>
      </c>
      <c r="W20" s="4">
        <f t="shared" si="0"/>
        <v>1.1531158683215561</v>
      </c>
      <c r="X20" s="4">
        <f t="shared" si="0"/>
        <v>1.0965085484952333</v>
      </c>
      <c r="Y20" s="4">
        <f t="shared" si="0"/>
        <v>1.209791121033279</v>
      </c>
      <c r="Z20" s="4">
        <f t="shared" si="0"/>
        <v>1.1528964072743833</v>
      </c>
      <c r="AA20" s="4">
        <f t="shared" si="0"/>
        <v>1.1890653494086936</v>
      </c>
      <c r="AB20" s="4">
        <f t="shared" si="0"/>
        <v>1.2149168494995741</v>
      </c>
      <c r="AC20" s="4">
        <f t="shared" si="0"/>
        <v>1.2399835348895631</v>
      </c>
      <c r="AD20" s="4">
        <f t="shared" si="0"/>
        <v>1.1639196440822683</v>
      </c>
      <c r="AE20" s="4">
        <f t="shared" si="0"/>
        <v>1.1848441183209688</v>
      </c>
    </row>
    <row r="21" spans="1:32">
      <c r="A21">
        <v>15</v>
      </c>
      <c r="B21" s="87">
        <f>'認子　教育'!AQ74</f>
        <v>1.1126981908036937</v>
      </c>
      <c r="C21" s="87">
        <f>'認子　教育'!AR74</f>
        <v>1.1501812883605731</v>
      </c>
      <c r="D21" s="87">
        <f>'認子　教育'!AS74</f>
        <v>1.1588319193620529</v>
      </c>
      <c r="E21" s="87">
        <f>'認子　教育'!AT74</f>
        <v>1.1669874685536281</v>
      </c>
      <c r="F21" s="87">
        <f>'認子　教育'!AU74</f>
        <v>1.1576133094939767</v>
      </c>
      <c r="G21" s="87">
        <f>'認子　教育'!AV74</f>
        <v>1.1613131227526134</v>
      </c>
      <c r="H21" s="87">
        <f>'認子　教育'!AW74</f>
        <v>1.1559164769147912</v>
      </c>
      <c r="I21" s="87">
        <f>'認子　教育'!AX74</f>
        <v>1.1639171273174023</v>
      </c>
      <c r="J21" s="87">
        <f>'認子　教育'!AY74</f>
        <v>1.1736243164555766</v>
      </c>
      <c r="K21" s="87">
        <f>'認子　教育'!AZ74</f>
        <v>1.2190717597562202</v>
      </c>
      <c r="L21" s="87">
        <f>'認子　教育'!BA74</f>
        <v>1.3270752545616769</v>
      </c>
      <c r="M21" s="87">
        <f>'認子　教育'!BB74</f>
        <v>1.177020930393837</v>
      </c>
      <c r="N21" s="87"/>
      <c r="P21" s="4">
        <f t="shared" si="1"/>
        <v>0.98217127966651796</v>
      </c>
      <c r="Q21" s="4">
        <f t="shared" si="0"/>
        <v>1.0119410430216327</v>
      </c>
      <c r="R21" s="4">
        <f t="shared" si="0"/>
        <v>1.1117745483542245</v>
      </c>
      <c r="S21" s="4">
        <f t="shared" si="0"/>
        <v>0.94912054938179469</v>
      </c>
      <c r="T21" s="4">
        <f t="shared" si="0"/>
        <v>1.1238009542033187</v>
      </c>
      <c r="U21" s="4">
        <f t="shared" si="0"/>
        <v>1.0496205346704306</v>
      </c>
      <c r="V21" s="4">
        <f t="shared" si="0"/>
        <v>0.99836083743845505</v>
      </c>
      <c r="W21" s="4">
        <f t="shared" si="0"/>
        <v>1.1455021729837922</v>
      </c>
      <c r="X21" s="4">
        <f t="shared" si="0"/>
        <v>1.0892686151521529</v>
      </c>
      <c r="Y21" s="4">
        <f t="shared" si="0"/>
        <v>1.2018032151593563</v>
      </c>
      <c r="Z21" s="4">
        <f t="shared" si="0"/>
        <v>1.1452841609753481</v>
      </c>
      <c r="AA21" s="4">
        <f t="shared" si="0"/>
        <v>1.1812142898961167</v>
      </c>
      <c r="AB21" s="4">
        <f t="shared" si="0"/>
        <v>1.2068950999018779</v>
      </c>
      <c r="AC21" s="4">
        <f t="shared" si="0"/>
        <v>1.2317962771144755</v>
      </c>
      <c r="AD21" s="4">
        <f t="shared" si="0"/>
        <v>1.1562346144931952</v>
      </c>
      <c r="AE21" s="4">
        <f t="shared" si="0"/>
        <v>1.177020930393837</v>
      </c>
    </row>
    <row r="22" spans="1:32">
      <c r="A22">
        <v>12</v>
      </c>
      <c r="B22" s="87">
        <f>'認子　教育'!AQ108</f>
        <v>1.0907151752630799</v>
      </c>
      <c r="C22" s="87">
        <f>'認子　教育'!AR108</f>
        <v>1.1214304992541395</v>
      </c>
      <c r="D22" s="87">
        <f>'認子　教育'!AS108</f>
        <v>0.98822852665370409</v>
      </c>
      <c r="E22" s="87">
        <f>'認子　教育'!AT108</f>
        <v>1.1445618167393965</v>
      </c>
      <c r="F22" s="87">
        <f>'認子　教育'!AU108</f>
        <v>1.1334728833208336</v>
      </c>
      <c r="G22" s="87">
        <f>'認子　教育'!AV108</f>
        <v>1.1382034075681431</v>
      </c>
      <c r="H22" s="87">
        <f>'認子　教育'!AW108</f>
        <v>1.1334728833208336</v>
      </c>
      <c r="I22" s="87">
        <f>'認子　教育'!AX108</f>
        <v>1.1382034075681431</v>
      </c>
      <c r="J22" s="87">
        <f>'認子　教育'!AY108</f>
        <v>1.1499163219120785</v>
      </c>
      <c r="K22" s="87">
        <f>'認子　教育'!AZ108</f>
        <v>1.1997789997849189</v>
      </c>
      <c r="L22" s="87">
        <f>'認子　教育'!BA108</f>
        <v>1.2980926639926782</v>
      </c>
      <c r="M22" s="87">
        <f>'認子　教育'!BB108</f>
        <v>1.1396433259434497</v>
      </c>
      <c r="N22" s="87"/>
      <c r="P22" s="4">
        <f t="shared" si="1"/>
        <v>0.95098134187873196</v>
      </c>
      <c r="Q22" s="4">
        <f t="shared" si="0"/>
        <v>0.9798057333967487</v>
      </c>
      <c r="R22" s="4">
        <f t="shared" si="0"/>
        <v>1.0764689150954452</v>
      </c>
      <c r="S22" s="4">
        <f t="shared" si="0"/>
        <v>0.91898017417312561</v>
      </c>
      <c r="T22" s="4">
        <f t="shared" si="0"/>
        <v>1.0881134090947331</v>
      </c>
      <c r="U22" s="4">
        <f t="shared" si="0"/>
        <v>1.0162886710180246</v>
      </c>
      <c r="V22" s="4">
        <f t="shared" si="0"/>
        <v>0.96665678229642304</v>
      </c>
      <c r="W22" s="4">
        <f t="shared" si="0"/>
        <v>1.1091254816155931</v>
      </c>
      <c r="X22" s="4">
        <f t="shared" si="0"/>
        <v>1.0546776827515243</v>
      </c>
      <c r="Y22" s="4">
        <f t="shared" si="0"/>
        <v>1.1636386217834342</v>
      </c>
      <c r="Z22" s="4">
        <f t="shared" si="0"/>
        <v>1.1089143928201577</v>
      </c>
      <c r="AA22" s="4">
        <f t="shared" si="0"/>
        <v>1.1437035206661175</v>
      </c>
      <c r="AB22" s="4">
        <f t="shared" si="0"/>
        <v>1.1685688080812653</v>
      </c>
      <c r="AC22" s="4">
        <f t="shared" si="0"/>
        <v>1.1926792208068713</v>
      </c>
      <c r="AD22" s="4">
        <f t="shared" si="0"/>
        <v>1.1195171025472421</v>
      </c>
      <c r="AE22" s="4">
        <f t="shared" si="0"/>
        <v>1.1396433259434497</v>
      </c>
    </row>
    <row r="23" spans="1:32">
      <c r="A23">
        <v>10</v>
      </c>
      <c r="B23" s="87">
        <f>'認子　教育'!AQ142</f>
        <v>1.074778110418543</v>
      </c>
      <c r="C23" s="87">
        <f>'認子　教育'!AR142</f>
        <v>1.1120588046144355</v>
      </c>
      <c r="D23" s="87">
        <f>'認子　教育'!AS142</f>
        <v>1.1169711963021896</v>
      </c>
      <c r="E23" s="87">
        <f>'認子　教育'!AT142</f>
        <v>1.1263822257497405</v>
      </c>
      <c r="F23" s="87">
        <f>'認子　教育'!AU142</f>
        <v>1.1177528522595068</v>
      </c>
      <c r="G23" s="87">
        <f>'認子　教育'!AV142</f>
        <v>1.1231226389557767</v>
      </c>
      <c r="H23" s="87">
        <f>'認子　教育'!AW142</f>
        <v>1.1177528522595068</v>
      </c>
      <c r="I23" s="87">
        <f>'認子　教育'!AX142</f>
        <v>1.1231226389557767</v>
      </c>
      <c r="J23" s="87">
        <f>'認子　教育'!AY142</f>
        <v>1.1367509747431612</v>
      </c>
      <c r="K23" s="87">
        <f>'認子　教育'!AZ142</f>
        <v>1.1785534929943462</v>
      </c>
      <c r="L23" s="87">
        <f>'認子　教育'!BA142</f>
        <v>1.2811336196508001</v>
      </c>
      <c r="M23" s="87">
        <f>'認子　教育'!BB142</f>
        <v>1.1371254006276168</v>
      </c>
      <c r="N23" s="87"/>
      <c r="P23" s="4">
        <f t="shared" si="1"/>
        <v>0.94888024591204523</v>
      </c>
      <c r="Q23" s="4">
        <f t="shared" si="0"/>
        <v>0.97764095288642938</v>
      </c>
      <c r="R23" s="4">
        <f t="shared" si="0"/>
        <v>1.0740905671761238</v>
      </c>
      <c r="S23" s="4">
        <f t="shared" si="0"/>
        <v>0.91694978151199769</v>
      </c>
      <c r="T23" s="4">
        <f t="shared" si="0"/>
        <v>1.0857093338574313</v>
      </c>
      <c r="U23" s="4">
        <f t="shared" si="0"/>
        <v>1.0140432851901104</v>
      </c>
      <c r="V23" s="4">
        <f t="shared" si="0"/>
        <v>0.96452105304810687</v>
      </c>
      <c r="W23" s="4">
        <f t="shared" si="0"/>
        <v>1.1066749823540953</v>
      </c>
      <c r="X23" s="4">
        <f t="shared" si="0"/>
        <v>1.0523474803303012</v>
      </c>
      <c r="Y23" s="4">
        <f t="shared" si="0"/>
        <v>1.1610676813167371</v>
      </c>
      <c r="Z23" s="4">
        <f t="shared" si="0"/>
        <v>1.1064643599377539</v>
      </c>
      <c r="AA23" s="4">
        <f t="shared" si="0"/>
        <v>1.1411766247655</v>
      </c>
      <c r="AB23" s="4">
        <f t="shared" si="0"/>
        <v>1.1659869748724192</v>
      </c>
      <c r="AC23" s="4">
        <f t="shared" si="0"/>
        <v>1.1900441181081813</v>
      </c>
      <c r="AD23" s="4">
        <f t="shared" si="0"/>
        <v>1.1170436440626077</v>
      </c>
      <c r="AE23" s="4">
        <f t="shared" si="0"/>
        <v>1.1371254006276168</v>
      </c>
    </row>
    <row r="24" spans="1:32">
      <c r="A24">
        <v>6</v>
      </c>
      <c r="B24" s="87">
        <f>'認子　教育'!AQ176</f>
        <v>1.0464420555277125</v>
      </c>
      <c r="C24" s="87">
        <f>'認子　教育'!AR176</f>
        <v>1.076720960729399</v>
      </c>
      <c r="D24" s="87">
        <f>'認子　教育'!AS176</f>
        <v>1.0882846880180148</v>
      </c>
      <c r="E24" s="87">
        <f>'認子　教育'!AT176</f>
        <v>1.0946553531861007</v>
      </c>
      <c r="F24" s="87">
        <f>'認子　教育'!AU176</f>
        <v>1.0906771026555706</v>
      </c>
      <c r="G24" s="87">
        <f>'認子　教育'!AV176</f>
        <v>1.0921476908908645</v>
      </c>
      <c r="H24" s="87">
        <f>'認子　教育'!AW176</f>
        <v>1.0902849457928254</v>
      </c>
      <c r="I24" s="87">
        <f>'認子　教育'!AX176</f>
        <v>1.0921476908908645</v>
      </c>
      <c r="J24" s="87">
        <f>'認子　教育'!AY176</f>
        <v>1.1004870862869913</v>
      </c>
      <c r="K24" s="87">
        <f>'認子　教育'!AZ176</f>
        <v>1.1458134669175533</v>
      </c>
      <c r="L24" s="87">
        <f>'認子　教育'!BA176</f>
        <v>1.2445792944338712</v>
      </c>
      <c r="M24" s="87">
        <f>'認子　教育'!BB176</f>
        <v>1.1056582123027061</v>
      </c>
      <c r="N24" s="87"/>
      <c r="P24" s="4">
        <f t="shared" si="1"/>
        <v>0.92262228581422134</v>
      </c>
      <c r="Q24" s="4">
        <f t="shared" si="0"/>
        <v>0.9505871099578983</v>
      </c>
      <c r="R24" s="4">
        <f t="shared" si="0"/>
        <v>1.0443677150292219</v>
      </c>
      <c r="S24" s="4">
        <f t="shared" si="0"/>
        <v>0.89157541959606612</v>
      </c>
      <c r="T24" s="4">
        <f t="shared" si="0"/>
        <v>1.0556649605141317</v>
      </c>
      <c r="U24" s="4">
        <f t="shared" si="0"/>
        <v>0.98598209597819353</v>
      </c>
      <c r="V24" s="4">
        <f t="shared" si="0"/>
        <v>0.937830271536363</v>
      </c>
      <c r="W24" s="4">
        <f t="shared" si="0"/>
        <v>1.0760504355231275</v>
      </c>
      <c r="X24" s="4">
        <f t="shared" si="0"/>
        <v>1.0232263153923604</v>
      </c>
      <c r="Y24" s="4">
        <f t="shared" si="0"/>
        <v>1.1289379484255397</v>
      </c>
      <c r="Z24" s="4">
        <f t="shared" si="0"/>
        <v>1.0758456415714717</v>
      </c>
      <c r="AA24" s="4">
        <f t="shared" si="0"/>
        <v>1.1095973286353966</v>
      </c>
      <c r="AB24" s="4">
        <f t="shared" si="0"/>
        <v>1.1337211124596611</v>
      </c>
      <c r="AC24" s="4">
        <f t="shared" si="0"/>
        <v>1.15711253258666</v>
      </c>
      <c r="AD24" s="4">
        <f t="shared" si="0"/>
        <v>1.0861321696592903</v>
      </c>
      <c r="AE24" s="4">
        <f t="shared" si="0"/>
        <v>1.1056582123027061</v>
      </c>
    </row>
    <row r="25" spans="1:32">
      <c r="A25">
        <v>3</v>
      </c>
      <c r="B25" s="87">
        <f>'認子　教育'!AQ210</f>
        <v>1.0241621543787942</v>
      </c>
      <c r="C25" s="87">
        <f>'認子　教育'!AR210</f>
        <v>1.0563677798998741</v>
      </c>
      <c r="D25" s="87">
        <f>'認子　教育'!AS210</f>
        <v>1.0646179950700665</v>
      </c>
      <c r="E25" s="87">
        <f>'認子　教育'!AT210</f>
        <v>1.0723897866679901</v>
      </c>
      <c r="F25" s="87">
        <f>'認子　教育'!AU210</f>
        <v>1.0592240770601358</v>
      </c>
      <c r="G25" s="87">
        <f>'認子　教育'!AV210</f>
        <v>1.0654958864374817</v>
      </c>
      <c r="H25" s="87">
        <f>'認子　教育'!AW210</f>
        <v>1.0592240770601358</v>
      </c>
      <c r="I25" s="87">
        <f>'認子　教育'!AX210</f>
        <v>1.0654958864374817</v>
      </c>
      <c r="J25" s="87">
        <f>'認子　教育'!AY210</f>
        <v>1.0774200037412578</v>
      </c>
      <c r="K25" s="87">
        <f>'認子　教育'!AZ210</f>
        <v>1.1214475111185256</v>
      </c>
      <c r="L25" s="87">
        <f>'認子　教育'!BA210</f>
        <v>1.2132820896208556</v>
      </c>
      <c r="M25" s="87">
        <f>'認子　教育'!BB210</f>
        <v>1.0799206588629635</v>
      </c>
      <c r="N25" s="87"/>
      <c r="P25" s="4">
        <f t="shared" si="1"/>
        <v>0.90114544955359599</v>
      </c>
      <c r="Q25" s="4">
        <f t="shared" si="0"/>
        <v>0.92845930746935346</v>
      </c>
      <c r="R25" s="4">
        <f t="shared" si="0"/>
        <v>1.0200568840895903</v>
      </c>
      <c r="S25" s="4">
        <f t="shared" si="0"/>
        <v>0.87082129345465753</v>
      </c>
      <c r="T25" s="4">
        <f t="shared" si="0"/>
        <v>1.0310911518693155</v>
      </c>
      <c r="U25" s="4">
        <f t="shared" si="0"/>
        <v>0.96303036767418437</v>
      </c>
      <c r="V25" s="4">
        <f t="shared" si="0"/>
        <v>0.91599942321226335</v>
      </c>
      <c r="W25" s="4">
        <f t="shared" si="0"/>
        <v>1.0510020930245394</v>
      </c>
      <c r="X25" s="4">
        <f t="shared" si="0"/>
        <v>0.99940761474841155</v>
      </c>
      <c r="Y25" s="4">
        <f t="shared" si="0"/>
        <v>1.1026584884129904</v>
      </c>
      <c r="Z25" s="4">
        <f t="shared" si="0"/>
        <v>1.0508020662741906</v>
      </c>
      <c r="AA25" s="4">
        <f t="shared" si="0"/>
        <v>1.0837680802975473</v>
      </c>
      <c r="AB25" s="4">
        <f t="shared" si="0"/>
        <v>1.1073303097748741</v>
      </c>
      <c r="AC25" s="4">
        <f t="shared" si="0"/>
        <v>1.1301772235446181</v>
      </c>
      <c r="AD25" s="4">
        <f t="shared" si="0"/>
        <v>1.0608491441743984</v>
      </c>
      <c r="AE25" s="4">
        <f t="shared" si="0"/>
        <v>1.0799206588629635</v>
      </c>
    </row>
    <row r="26" spans="1:32">
      <c r="A26" t="s">
        <v>182</v>
      </c>
      <c r="B26" s="87">
        <f>'認子　教育'!AQ244</f>
        <v>1</v>
      </c>
      <c r="C26" s="87">
        <f>'認子　教育'!AR244</f>
        <v>1.0348031197154959</v>
      </c>
      <c r="D26" s="87">
        <f>'認子　教育'!AS244</f>
        <v>1.0387718639530026</v>
      </c>
      <c r="E26" s="87">
        <f>'認子　教育'!AT244</f>
        <v>1.0476675457237909</v>
      </c>
      <c r="F26" s="87">
        <f>'認子　教育'!AU244</f>
        <v>1.0375040936943187</v>
      </c>
      <c r="G26" s="87">
        <f>'認子　教育'!AV244</f>
        <v>1.0435098914983902</v>
      </c>
      <c r="H26" s="87">
        <f>'認子　教育'!AW244</f>
        <v>1.0364147690755825</v>
      </c>
      <c r="I26" s="87">
        <f>'認子　教育'!AX244</f>
        <v>1.0435098914983902</v>
      </c>
      <c r="J26" s="87">
        <f>'認子　教育'!AY244</f>
        <v>1.051666879198164</v>
      </c>
      <c r="K26" s="87">
        <f>'認子　教育'!AZ244</f>
        <v>1.092981024224198</v>
      </c>
      <c r="L26" s="87">
        <f>'認子　教育'!BA244</f>
        <v>1.1876520623663074</v>
      </c>
      <c r="M26" s="87">
        <f>'認子　教育'!BB244</f>
        <v>1.055861921904331</v>
      </c>
      <c r="N26" s="87"/>
      <c r="P26" s="4">
        <f t="shared" si="1"/>
        <v>0.88106951049793825</v>
      </c>
      <c r="Q26" s="4">
        <f t="shared" si="0"/>
        <v>0.90777486359667281</v>
      </c>
      <c r="R26" s="4">
        <f t="shared" si="0"/>
        <v>0.99733180696865342</v>
      </c>
      <c r="S26" s="4">
        <f t="shared" si="0"/>
        <v>0.85142092337630326</v>
      </c>
      <c r="T26" s="4">
        <f t="shared" si="0"/>
        <v>1.0081202506280003</v>
      </c>
      <c r="U26" s="4">
        <f t="shared" si="0"/>
        <v>0.94157574125427401</v>
      </c>
      <c r="V26" s="4">
        <f t="shared" si="0"/>
        <v>0.89559256369304074</v>
      </c>
      <c r="W26" s="4">
        <f t="shared" si="0"/>
        <v>1.0275876109590951</v>
      </c>
      <c r="X26" s="4">
        <f t="shared" si="0"/>
        <v>0.9771425671077798</v>
      </c>
      <c r="Y26" s="4">
        <f t="shared" si="0"/>
        <v>1.0780931925181392</v>
      </c>
      <c r="Z26" s="4">
        <f t="shared" si="0"/>
        <v>1.027392040453686</v>
      </c>
      <c r="AA26" s="4">
        <f t="shared" si="0"/>
        <v>1.0596236295417909</v>
      </c>
      <c r="AB26" s="4">
        <f t="shared" si="0"/>
        <v>1.0826609338993864</v>
      </c>
      <c r="AC26" s="4">
        <f t="shared" si="0"/>
        <v>1.1049988585279453</v>
      </c>
      <c r="AD26" s="4">
        <f t="shared" si="0"/>
        <v>1.0372152870914577</v>
      </c>
      <c r="AE26" s="88">
        <f t="shared" si="0"/>
        <v>1.055861921904331</v>
      </c>
    </row>
    <row r="27" spans="1:32">
      <c r="A27" t="s">
        <v>183</v>
      </c>
    </row>
    <row r="28" spans="1:32">
      <c r="A28">
        <v>20</v>
      </c>
      <c r="B28" s="87">
        <f>'認子　保育'!AQ6</f>
        <v>1.1593879256410662</v>
      </c>
      <c r="C28" s="87">
        <f>'認子　保育'!AR6</f>
        <v>1.1924491408571418</v>
      </c>
      <c r="D28" s="87">
        <f>'認子　保育'!AS6</f>
        <v>1.2029659282723248</v>
      </c>
      <c r="E28" s="87">
        <f>'認子　保育'!AT6</f>
        <v>1.2105410396973788</v>
      </c>
      <c r="F28" s="87">
        <f>'認子　保育'!AU6</f>
        <v>1.2255619627531549</v>
      </c>
      <c r="G28" s="87">
        <f>'認子　保育'!AV6</f>
        <v>1.2275010420909309</v>
      </c>
      <c r="H28" s="87">
        <f>'認子　保育'!AW6</f>
        <v>1.2185466669171774</v>
      </c>
      <c r="I28" s="87">
        <f>'認子　保育'!AX6</f>
        <v>1.2320157568506775</v>
      </c>
      <c r="J28" s="87">
        <f>'認子　保育'!AY6</f>
        <v>1.2475485380457827</v>
      </c>
      <c r="K28" s="87">
        <f>'認子　保育'!AZ6</f>
        <v>1.3076978339035823</v>
      </c>
      <c r="L28" s="87">
        <f>'認子　保育'!BA6</f>
        <v>1.4310524648316398</v>
      </c>
      <c r="M28" s="87">
        <f>'認子　保育'!BB6</f>
        <v>1.2413880272600777</v>
      </c>
      <c r="N28" s="87"/>
      <c r="P28" s="4">
        <f t="shared" ref="P28:AE28" si="2">$M28*P$36</f>
        <v>1.2286806340609158</v>
      </c>
      <c r="Q28" s="4">
        <f t="shared" si="2"/>
        <v>1.2555015711746726</v>
      </c>
      <c r="R28" s="4">
        <f t="shared" si="2"/>
        <v>1.2704633087983197</v>
      </c>
      <c r="S28" s="4">
        <f t="shared" si="2"/>
        <v>1.2891583103678077</v>
      </c>
      <c r="T28" s="4">
        <f t="shared" si="2"/>
        <v>1.2891583103678077</v>
      </c>
      <c r="U28" s="4">
        <f t="shared" si="2"/>
        <v>1.2606856791157361</v>
      </c>
      <c r="V28" s="4">
        <f t="shared" si="2"/>
        <v>1.2666249045210762</v>
      </c>
      <c r="W28" s="4">
        <f t="shared" si="2"/>
        <v>1.2656998985201138</v>
      </c>
      <c r="X28" s="4">
        <f t="shared" si="2"/>
        <v>1.2730227167747219</v>
      </c>
      <c r="Y28" s="4">
        <f t="shared" si="2"/>
        <v>1.1947229356274511</v>
      </c>
      <c r="Z28" s="4">
        <f t="shared" si="2"/>
        <v>1.2187748200054802</v>
      </c>
      <c r="AA28" s="4">
        <f t="shared" si="2"/>
        <v>1.2247841778630721</v>
      </c>
      <c r="AB28" s="4">
        <f t="shared" si="2"/>
        <v>1.2315064878095796</v>
      </c>
      <c r="AC28" s="4">
        <f t="shared" si="2"/>
        <v>1.2329590923283733</v>
      </c>
      <c r="AD28" s="4">
        <f t="shared" si="2"/>
        <v>1.2400500495024072</v>
      </c>
      <c r="AE28" s="4">
        <f t="shared" si="2"/>
        <v>1.2428465136010591</v>
      </c>
      <c r="AF28" s="4">
        <f t="shared" ref="AF28:AF35" si="3">$M28*AF$36</f>
        <v>1.2402659534367393</v>
      </c>
    </row>
    <row r="29" spans="1:32">
      <c r="A29">
        <v>16</v>
      </c>
      <c r="B29" s="87">
        <f>'認子　保育'!AQ78</f>
        <v>1.1307163760488852</v>
      </c>
      <c r="C29" s="87">
        <f>'認子　保育'!AR78</f>
        <v>1.1593879256410662</v>
      </c>
      <c r="D29" s="87">
        <f>'認子　保育'!AS78</f>
        <v>1.1670339592128578</v>
      </c>
      <c r="E29" s="87">
        <f>'認子　保育'!AT78</f>
        <v>1.1782100449230715</v>
      </c>
      <c r="F29" s="87">
        <f>'認子　保育'!AU78</f>
        <v>1.1924491408571418</v>
      </c>
      <c r="G29" s="87">
        <f>'認子　保育'!AV78</f>
        <v>1.1935026690947717</v>
      </c>
      <c r="H29" s="87">
        <f>'認子　保育'!AW78</f>
        <v>1.1839495493454899</v>
      </c>
      <c r="I29" s="87">
        <f>'認子　保育'!AX78</f>
        <v>1.1996159775671977</v>
      </c>
      <c r="J29" s="87">
        <f>'認子　保育'!AY78</f>
        <v>1.2138534777508261</v>
      </c>
      <c r="K29" s="87">
        <f>'認子　保育'!AZ78</f>
        <v>1.2708987116948156</v>
      </c>
      <c r="L29" s="87">
        <f>'認子　保育'!BA78</f>
        <v>1.3863043930323231</v>
      </c>
      <c r="M29" s="87">
        <f>'認子　保育'!BB78</f>
        <v>1.2069020204698588</v>
      </c>
      <c r="N29" s="87"/>
      <c r="P29" s="4">
        <f t="shared" ref="P29:AE35" si="4">$M29*P$36</f>
        <v>1.1945476411861924</v>
      </c>
      <c r="Q29" s="4">
        <f t="shared" si="4"/>
        <v>1.2206234873218555</v>
      </c>
      <c r="R29" s="4">
        <f t="shared" si="4"/>
        <v>1.2351695848926325</v>
      </c>
      <c r="S29" s="4">
        <f t="shared" si="4"/>
        <v>1.2533452355928427</v>
      </c>
      <c r="T29" s="4">
        <f t="shared" si="4"/>
        <v>1.2533452355928427</v>
      </c>
      <c r="U29" s="4">
        <f t="shared" si="4"/>
        <v>1.2256635797111892</v>
      </c>
      <c r="V29" s="4">
        <f t="shared" si="4"/>
        <v>1.2314378122511564</v>
      </c>
      <c r="W29" s="4">
        <f t="shared" si="4"/>
        <v>1.2305385031012428</v>
      </c>
      <c r="X29" s="4">
        <f t="shared" si="4"/>
        <v>1.2376578920053927</v>
      </c>
      <c r="Y29" s="4">
        <f t="shared" si="4"/>
        <v>1.1615332943825492</v>
      </c>
      <c r="Z29" s="4">
        <f t="shared" si="4"/>
        <v>1.1849170126193203</v>
      </c>
      <c r="AA29" s="4">
        <f t="shared" si="4"/>
        <v>1.1907594293180395</v>
      </c>
      <c r="AB29" s="4">
        <f t="shared" si="4"/>
        <v>1.1972949921545613</v>
      </c>
      <c r="AC29" s="4">
        <f t="shared" si="4"/>
        <v>1.1987072430303374</v>
      </c>
      <c r="AD29" s="4">
        <f t="shared" si="4"/>
        <v>1.2056012120009385</v>
      </c>
      <c r="AE29" s="4">
        <f t="shared" si="4"/>
        <v>1.20831998976963</v>
      </c>
      <c r="AF29" s="4">
        <f t="shared" si="3"/>
        <v>1.2058111180809481</v>
      </c>
    </row>
    <row r="30" spans="1:32">
      <c r="A30">
        <v>15</v>
      </c>
      <c r="B30" s="87">
        <f>'認子　保育'!AQ150</f>
        <v>1.1204825215794241</v>
      </c>
      <c r="C30" s="87">
        <f>'認子　保育'!AR150</f>
        <v>1.1548000791558075</v>
      </c>
      <c r="D30" s="87">
        <f>'認子　保育'!AS150</f>
        <v>1.1616600496331104</v>
      </c>
      <c r="E30" s="87">
        <f>'認子　保育'!AT150</f>
        <v>1.1700308642935697</v>
      </c>
      <c r="F30" s="87">
        <f>'認子　保育'!AU150</f>
        <v>1.1870084771054443</v>
      </c>
      <c r="G30" s="87">
        <f>'認子　保育'!AV150</f>
        <v>1.1870084771054443</v>
      </c>
      <c r="H30" s="87">
        <f>'認子　保育'!AW150</f>
        <v>1.1783006054144791</v>
      </c>
      <c r="I30" s="87">
        <f>'認子　保育'!AX150</f>
        <v>1.1918376982606707</v>
      </c>
      <c r="J30" s="87">
        <f>'認子　保育'!AY150</f>
        <v>1.2022863290165915</v>
      </c>
      <c r="K30" s="87">
        <f>'認子　保育'!AZ150</f>
        <v>1.2564404670244875</v>
      </c>
      <c r="L30" s="87">
        <f>'認子　保育'!BA150</f>
        <v>1.3799197957331553</v>
      </c>
      <c r="M30" s="87">
        <f>'認子　保育'!BB150</f>
        <v>1.1990704876656531</v>
      </c>
      <c r="N30" s="87"/>
      <c r="P30" s="4">
        <f t="shared" si="4"/>
        <v>1.1867962753922283</v>
      </c>
      <c r="Q30" s="4">
        <f t="shared" si="4"/>
        <v>1.2127029165378049</v>
      </c>
      <c r="R30" s="4">
        <f t="shared" si="4"/>
        <v>1.227154625137177</v>
      </c>
      <c r="S30" s="4">
        <f t="shared" si="4"/>
        <v>1.245212334859344</v>
      </c>
      <c r="T30" s="4">
        <f t="shared" si="4"/>
        <v>1.245212334859344</v>
      </c>
      <c r="U30" s="4">
        <f t="shared" si="4"/>
        <v>1.2177103039948294</v>
      </c>
      <c r="V30" s="4">
        <f t="shared" si="4"/>
        <v>1.2234470678001448</v>
      </c>
      <c r="W30" s="4">
        <f t="shared" si="4"/>
        <v>1.2225535942267645</v>
      </c>
      <c r="X30" s="4">
        <f t="shared" si="4"/>
        <v>1.2296267857372543</v>
      </c>
      <c r="Y30" s="4">
        <f t="shared" si="4"/>
        <v>1.1539961571967214</v>
      </c>
      <c r="Z30" s="4">
        <f t="shared" si="4"/>
        <v>1.177228139539982</v>
      </c>
      <c r="AA30" s="4">
        <f t="shared" si="4"/>
        <v>1.1830326450601167</v>
      </c>
      <c r="AB30" s="4">
        <f t="shared" si="4"/>
        <v>1.1895257989240129</v>
      </c>
      <c r="AC30" s="4">
        <f t="shared" si="4"/>
        <v>1.1909288857675195</v>
      </c>
      <c r="AD30" s="4">
        <f t="shared" si="4"/>
        <v>1.1977781200842477</v>
      </c>
      <c r="AE30" s="4">
        <f t="shared" si="4"/>
        <v>1.2004792558265593</v>
      </c>
      <c r="AF30" s="4">
        <f t="shared" si="3"/>
        <v>1.1979866640931665</v>
      </c>
    </row>
    <row r="31" spans="1:32">
      <c r="A31">
        <v>12</v>
      </c>
      <c r="B31" s="87">
        <f>'認子　保育'!AQ222</f>
        <v>1.0911148901633843</v>
      </c>
      <c r="C31" s="87">
        <f>'認子　保育'!AR222</f>
        <v>1.1266325045200216</v>
      </c>
      <c r="D31" s="87">
        <f>'認子　保育'!AS222</f>
        <v>1.1348941421942313</v>
      </c>
      <c r="E31" s="87">
        <f>'認子　保育'!AT222</f>
        <v>1.1502801339475395</v>
      </c>
      <c r="F31" s="87">
        <f>'認子　保育'!AU222</f>
        <v>1.1587389944688793</v>
      </c>
      <c r="G31" s="87">
        <f>'認子　保育'!AV222</f>
        <v>1.1593879256410662</v>
      </c>
      <c r="H31" s="87">
        <f>'認子　保育'!AW222</f>
        <v>1.1512320045731572</v>
      </c>
      <c r="I31" s="87">
        <f>'認子　保育'!AX222</f>
        <v>1.1663808771513047</v>
      </c>
      <c r="J31" s="87">
        <f>'認子　保育'!AY222</f>
        <v>1.1784010428914324</v>
      </c>
      <c r="K31" s="87">
        <f>'認子　保育'!AZ222</f>
        <v>1.2293968027736877</v>
      </c>
      <c r="L31" s="87">
        <f>'認子　保育'!BA222</f>
        <v>1.3460324370488057</v>
      </c>
      <c r="M31" s="87">
        <f>'認子　保育'!BB222</f>
        <v>1.1720447050339553</v>
      </c>
      <c r="N31" s="87"/>
      <c r="P31" s="4">
        <f t="shared" si="4"/>
        <v>1.1600471405442006</v>
      </c>
      <c r="Q31" s="4">
        <f t="shared" si="4"/>
        <v>1.1853698733545128</v>
      </c>
      <c r="R31" s="4">
        <f t="shared" si="4"/>
        <v>1.1994958557023583</v>
      </c>
      <c r="S31" s="4">
        <f t="shared" si="4"/>
        <v>1.2171465637154535</v>
      </c>
      <c r="T31" s="4">
        <f t="shared" si="4"/>
        <v>1.2171465637154535</v>
      </c>
      <c r="U31" s="4">
        <f t="shared" si="4"/>
        <v>1.1902643995858142</v>
      </c>
      <c r="V31" s="4">
        <f t="shared" si="4"/>
        <v>1.1958718627927021</v>
      </c>
      <c r="W31" s="4">
        <f t="shared" si="4"/>
        <v>1.1949985271702008</v>
      </c>
      <c r="X31" s="4">
        <f t="shared" si="4"/>
        <v>1.2019122964129916</v>
      </c>
      <c r="Y31" s="4">
        <f t="shared" si="4"/>
        <v>1.1279863023774863</v>
      </c>
      <c r="Z31" s="4">
        <f t="shared" si="4"/>
        <v>1.1506946603705765</v>
      </c>
      <c r="AA31" s="4">
        <f t="shared" si="4"/>
        <v>1.1563683384655636</v>
      </c>
      <c r="AB31" s="4">
        <f t="shared" si="4"/>
        <v>1.1627151434978231</v>
      </c>
      <c r="AC31" s="4">
        <f t="shared" si="4"/>
        <v>1.1640866062454689</v>
      </c>
      <c r="AD31" s="4">
        <f t="shared" si="4"/>
        <v>1.1707814660531572</v>
      </c>
      <c r="AE31" s="4">
        <f t="shared" si="4"/>
        <v>1.1734217210481057</v>
      </c>
      <c r="AF31" s="4">
        <f t="shared" si="3"/>
        <v>1.1709853097003273</v>
      </c>
    </row>
    <row r="32" spans="1:32">
      <c r="A32">
        <v>10</v>
      </c>
      <c r="B32" s="87">
        <f>'認子　保育'!AQ294</f>
        <v>1.0760405978737511</v>
      </c>
      <c r="C32" s="87">
        <f>'認子　保育'!AR294</f>
        <v>1.11648457507406</v>
      </c>
      <c r="D32" s="87">
        <f>'認子　保育'!AS294</f>
        <v>1.1204825215794241</v>
      </c>
      <c r="E32" s="87">
        <f>'認子　保育'!AT294</f>
        <v>1.1317294400243543</v>
      </c>
      <c r="F32" s="87">
        <f>'認子　保育'!AU294</f>
        <v>1.1404275903624552</v>
      </c>
      <c r="G32" s="87">
        <f>'認子　保育'!AV294</f>
        <v>1.1430904404791729</v>
      </c>
      <c r="H32" s="87">
        <f>'認子　保育'!AW294</f>
        <v>1.139231587660207</v>
      </c>
      <c r="I32" s="87">
        <f>'認子　保育'!AX294</f>
        <v>1.1469746233218157</v>
      </c>
      <c r="J32" s="87">
        <f>'認子　保育'!AY294</f>
        <v>1.1626436333911916</v>
      </c>
      <c r="K32" s="87">
        <f>'認子　保育'!AZ294</f>
        <v>1.2135640498174112</v>
      </c>
      <c r="L32" s="87">
        <f>'認子　保育'!BA294</f>
        <v>1.3302584791750187</v>
      </c>
      <c r="M32" s="87">
        <f>'認子　保育'!BB294</f>
        <v>1.1564479580689875</v>
      </c>
      <c r="N32" s="87"/>
      <c r="P32" s="4">
        <f t="shared" si="4"/>
        <v>1.1446100487329474</v>
      </c>
      <c r="Q32" s="4">
        <f t="shared" si="4"/>
        <v>1.1695958044173806</v>
      </c>
      <c r="R32" s="4">
        <f t="shared" si="4"/>
        <v>1.1835338081229743</v>
      </c>
      <c r="S32" s="4">
        <f t="shared" si="4"/>
        <v>1.2009496329226133</v>
      </c>
      <c r="T32" s="4">
        <f t="shared" si="4"/>
        <v>1.2009496329226133</v>
      </c>
      <c r="U32" s="4">
        <f t="shared" si="4"/>
        <v>1.1744251977345406</v>
      </c>
      <c r="V32" s="4">
        <f t="shared" si="4"/>
        <v>1.179958040763224</v>
      </c>
      <c r="W32" s="4">
        <f t="shared" si="4"/>
        <v>1.1790963268772157</v>
      </c>
      <c r="X32" s="4">
        <f t="shared" si="4"/>
        <v>1.1859180925394339</v>
      </c>
      <c r="Y32" s="4">
        <f t="shared" si="4"/>
        <v>1.1129758536611793</v>
      </c>
      <c r="Z32" s="4">
        <f t="shared" si="4"/>
        <v>1.1353820247905031</v>
      </c>
      <c r="AA32" s="4">
        <f t="shared" si="4"/>
        <v>1.1409802015661055</v>
      </c>
      <c r="AB32" s="4">
        <f t="shared" si="4"/>
        <v>1.1472425477789199</v>
      </c>
      <c r="AC32" s="4">
        <f t="shared" si="4"/>
        <v>1.1485957600644841</v>
      </c>
      <c r="AD32" s="4">
        <f t="shared" si="4"/>
        <v>1.1552015293844651</v>
      </c>
      <c r="AE32" s="4">
        <f t="shared" si="4"/>
        <v>1.1578066497220898</v>
      </c>
      <c r="AF32" s="4">
        <f t="shared" si="3"/>
        <v>1.1554026604236844</v>
      </c>
    </row>
    <row r="33" spans="1:32">
      <c r="A33">
        <v>6</v>
      </c>
      <c r="B33" s="87">
        <f>'認子　保育'!AQ366</f>
        <v>1.0438296012442352</v>
      </c>
      <c r="C33" s="87">
        <f>'認子　保育'!AR366</f>
        <v>1.0751952051196669</v>
      </c>
      <c r="D33" s="87">
        <f>'認子　保育'!AS366</f>
        <v>1.0813109917241834</v>
      </c>
      <c r="E33" s="87">
        <f>'認子　保育'!AT366</f>
        <v>1.0911148901633843</v>
      </c>
      <c r="F33" s="87">
        <f>'認子　保育'!AU366</f>
        <v>1.103547838992756</v>
      </c>
      <c r="G33" s="87">
        <f>'認子　保育'!AV366</f>
        <v>1.1063018310508079</v>
      </c>
      <c r="H33" s="87">
        <f>'認子　保育'!AW366</f>
        <v>1.0988264944091828</v>
      </c>
      <c r="I33" s="87">
        <f>'認子　保育'!AX366</f>
        <v>1.1083030501789088</v>
      </c>
      <c r="J33" s="87">
        <f>'認子　保育'!AY366</f>
        <v>1.1322893311910582</v>
      </c>
      <c r="K33" s="87">
        <f>'認子　保育'!AZ366</f>
        <v>1.1781164990690254</v>
      </c>
      <c r="L33" s="87">
        <f>'認子　保育'!BA366</f>
        <v>1.2893022409066175</v>
      </c>
      <c r="M33" s="87">
        <f>'認子　保育'!BB366</f>
        <v>1.1189216340045298</v>
      </c>
      <c r="N33" s="87"/>
      <c r="P33" s="4">
        <f t="shared" si="4"/>
        <v>1.107467860607241</v>
      </c>
      <c r="Q33" s="4">
        <f t="shared" si="4"/>
        <v>1.1316428374250014</v>
      </c>
      <c r="R33" s="4">
        <f t="shared" si="4"/>
        <v>1.1451285578780559</v>
      </c>
      <c r="S33" s="4">
        <f t="shared" si="4"/>
        <v>1.1619792453701998</v>
      </c>
      <c r="T33" s="4">
        <f t="shared" si="4"/>
        <v>1.1619792453701998</v>
      </c>
      <c r="U33" s="4">
        <f t="shared" si="4"/>
        <v>1.1363155186502853</v>
      </c>
      <c r="V33" s="4">
        <f t="shared" si="4"/>
        <v>1.1416688228946739</v>
      </c>
      <c r="W33" s="4">
        <f t="shared" si="4"/>
        <v>1.1408350713171391</v>
      </c>
      <c r="X33" s="4">
        <f t="shared" si="4"/>
        <v>1.1474354731149949</v>
      </c>
      <c r="Y33" s="4">
        <f t="shared" si="4"/>
        <v>1.0768601838906644</v>
      </c>
      <c r="Z33" s="4">
        <f t="shared" si="4"/>
        <v>1.0985392827527272</v>
      </c>
      <c r="AA33" s="4">
        <f t="shared" si="4"/>
        <v>1.1039558006872328</v>
      </c>
      <c r="AB33" s="4">
        <f t="shared" si="4"/>
        <v>1.1100149359974327</v>
      </c>
      <c r="AC33" s="4">
        <f t="shared" si="4"/>
        <v>1.111324237026635</v>
      </c>
      <c r="AD33" s="4">
        <f t="shared" si="4"/>
        <v>1.1177156514865747</v>
      </c>
      <c r="AE33" s="4">
        <f t="shared" si="4"/>
        <v>1.1202362365977465</v>
      </c>
      <c r="AF33" s="4">
        <f t="shared" si="3"/>
        <v>1.1179102558952576</v>
      </c>
    </row>
    <row r="34" spans="1:32">
      <c r="A34">
        <v>3</v>
      </c>
      <c r="B34" s="87">
        <f>'認子　保育'!AQ438</f>
        <v>1.0227675552826769</v>
      </c>
      <c r="C34" s="87">
        <f>'認子　保育'!AR438</f>
        <v>1.0454159958150051</v>
      </c>
      <c r="D34" s="87">
        <f>'認子　保育'!AS438</f>
        <v>1.0581999907352506</v>
      </c>
      <c r="E34" s="87">
        <f>'認子　保育'!AT438</f>
        <v>1.0688545806005316</v>
      </c>
      <c r="F34" s="87">
        <f>'認子　保育'!AU438</f>
        <v>1.0766831765051561</v>
      </c>
      <c r="G34" s="87">
        <f>'認子　保育'!AV438</f>
        <v>1.0781322097417736</v>
      </c>
      <c r="H34" s="87">
        <f>'認子　保育'!AW438</f>
        <v>1.0718481081674902</v>
      </c>
      <c r="I34" s="87">
        <f>'認子　保育'!AX438</f>
        <v>1.0876243524952809</v>
      </c>
      <c r="J34" s="87">
        <f>'認子　保育'!AY438</f>
        <v>1.0972171725300954</v>
      </c>
      <c r="K34" s="87">
        <f>'認子　保育'!AZ438</f>
        <v>1.1477238771689811</v>
      </c>
      <c r="L34" s="87">
        <f>'認子　保育'!BA438</f>
        <v>1.2545089640331044</v>
      </c>
      <c r="M34" s="87">
        <f>'認子　保育'!BB438</f>
        <v>1.091725089370486</v>
      </c>
      <c r="N34" s="87"/>
      <c r="P34" s="4">
        <f t="shared" si="4"/>
        <v>1.0805497117517404</v>
      </c>
      <c r="Q34" s="4">
        <f t="shared" si="4"/>
        <v>1.1041370908181747</v>
      </c>
      <c r="R34" s="4">
        <f t="shared" si="4"/>
        <v>1.1172950269232662</v>
      </c>
      <c r="S34" s="4">
        <f t="shared" si="4"/>
        <v>1.133736141072142</v>
      </c>
      <c r="T34" s="4">
        <f t="shared" si="4"/>
        <v>1.133736141072142</v>
      </c>
      <c r="U34" s="4">
        <f t="shared" si="4"/>
        <v>1.1086961977057732</v>
      </c>
      <c r="V34" s="4">
        <f t="shared" si="4"/>
        <v>1.1139193843678417</v>
      </c>
      <c r="W34" s="4">
        <f t="shared" si="4"/>
        <v>1.1131058979825268</v>
      </c>
      <c r="X34" s="4">
        <f t="shared" si="4"/>
        <v>1.1195458702054752</v>
      </c>
      <c r="Y34" s="4">
        <f t="shared" si="4"/>
        <v>1.0506859861937339</v>
      </c>
      <c r="Z34" s="4">
        <f t="shared" si="4"/>
        <v>1.0718381521930207</v>
      </c>
      <c r="AA34" s="4">
        <f t="shared" si="4"/>
        <v>1.0771230160712546</v>
      </c>
      <c r="AB34" s="4">
        <f t="shared" si="4"/>
        <v>1.0830348778469194</v>
      </c>
      <c r="AC34" s="4">
        <f t="shared" si="4"/>
        <v>1.0843123549638851</v>
      </c>
      <c r="AD34" s="4">
        <f t="shared" si="4"/>
        <v>1.0905484195017645</v>
      </c>
      <c r="AE34" s="4">
        <f t="shared" si="4"/>
        <v>1.0930077391914834</v>
      </c>
      <c r="AF34" s="4">
        <f t="shared" si="3"/>
        <v>1.0907382938495334</v>
      </c>
    </row>
    <row r="35" spans="1:32">
      <c r="A35" t="s">
        <v>182</v>
      </c>
      <c r="B35" s="87">
        <f>'認子　保育'!AQ510</f>
        <v>1</v>
      </c>
      <c r="C35" s="87">
        <f>'認子　保育'!AR510</f>
        <v>1.0255684593077392</v>
      </c>
      <c r="D35" s="87">
        <f>'認子　保育'!AS510</f>
        <v>1.0369559985610977</v>
      </c>
      <c r="E35" s="87">
        <f>'認子　保育'!AT510</f>
        <v>1.0428165372687663</v>
      </c>
      <c r="F35" s="87">
        <f>'認子　保育'!AU510</f>
        <v>1.0540634557136956</v>
      </c>
      <c r="G35" s="87">
        <f>'認子　保育'!AV510</f>
        <v>1.0549762573730808</v>
      </c>
      <c r="H35" s="87">
        <f>'認子　保育'!AW510</f>
        <v>1.0500703589853793</v>
      </c>
      <c r="I35" s="87">
        <f>'認子　保育'!AX510</f>
        <v>1.0625600626784073</v>
      </c>
      <c r="J35" s="87">
        <f>'認子　保育'!AY510</f>
        <v>1.0708064415008236</v>
      </c>
      <c r="K35" s="87">
        <f>'認子　保育'!AZ510</f>
        <v>1.1230969466225342</v>
      </c>
      <c r="L35" s="87">
        <f>'認子　保育'!BA510</f>
        <v>1.2227317649845253</v>
      </c>
      <c r="M35" s="87">
        <f>'認子　保育'!BB510</f>
        <v>1.0676042075450953</v>
      </c>
      <c r="N35" s="87"/>
      <c r="P35" s="4">
        <f t="shared" si="4"/>
        <v>1.0566757418692194</v>
      </c>
      <c r="Q35" s="4">
        <f t="shared" si="4"/>
        <v>1.0797419747344976</v>
      </c>
      <c r="R35" s="4">
        <f t="shared" si="4"/>
        <v>1.0926091956907416</v>
      </c>
      <c r="S35" s="4">
        <f t="shared" si="4"/>
        <v>1.1086870552297123</v>
      </c>
      <c r="T35" s="4">
        <f t="shared" si="4"/>
        <v>1.1086870552297123</v>
      </c>
      <c r="U35" s="4">
        <f t="shared" si="4"/>
        <v>1.0842003514295451</v>
      </c>
      <c r="V35" s="4">
        <f t="shared" si="4"/>
        <v>1.0893081355333556</v>
      </c>
      <c r="W35" s="4">
        <f t="shared" si="4"/>
        <v>1.0885126225455177</v>
      </c>
      <c r="X35" s="4">
        <f t="shared" si="4"/>
        <v>1.0948103082070773</v>
      </c>
      <c r="Y35" s="4">
        <f t="shared" si="4"/>
        <v>1.0274718338807309</v>
      </c>
      <c r="Z35" s="4">
        <f t="shared" si="4"/>
        <v>1.0481566579627279</v>
      </c>
      <c r="AA35" s="4">
        <f t="shared" si="4"/>
        <v>1.0533247565689063</v>
      </c>
      <c r="AB35" s="4">
        <f t="shared" si="4"/>
        <v>1.0591060000042516</v>
      </c>
      <c r="AC35" s="4">
        <f t="shared" si="4"/>
        <v>1.0603552521817405</v>
      </c>
      <c r="AD35" s="4">
        <f t="shared" si="4"/>
        <v>1.0664535353520959</v>
      </c>
      <c r="AE35" s="4">
        <f t="shared" si="4"/>
        <v>1.068858518139435</v>
      </c>
      <c r="AF35" s="88">
        <f t="shared" si="3"/>
        <v>1.0666392145625094</v>
      </c>
    </row>
    <row r="36" spans="1:32">
      <c r="M36" t="s">
        <v>186</v>
      </c>
      <c r="N36" t="s">
        <v>22</v>
      </c>
      <c r="P36" s="4">
        <f t="array" ref="P36:AF36">TRANSPOSE(O37:O54)</f>
        <v>0.98976356069164861</v>
      </c>
      <c r="Q36" s="4">
        <v>1.011369163875171</v>
      </c>
      <c r="R36" s="4">
        <v>1.0234215901070154</v>
      </c>
      <c r="S36" s="4">
        <v>1.0384813467334351</v>
      </c>
      <c r="T36" s="4">
        <v>1.0384813467334351</v>
      </c>
      <c r="U36" s="4">
        <v>1.0155452215035867</v>
      </c>
      <c r="V36" s="4">
        <v>1.0203295639290964</v>
      </c>
      <c r="W36" s="4">
        <v>1.0195844254384312</v>
      </c>
      <c r="X36" s="4">
        <v>1.0254833209439489</v>
      </c>
      <c r="Y36" s="4">
        <v>0.96240894014772871</v>
      </c>
      <c r="Z36" s="4">
        <v>0.98178393317961343</v>
      </c>
      <c r="AA36" s="4">
        <v>0.98662477079495237</v>
      </c>
      <c r="AB36" s="4">
        <v>0.99203992689352083</v>
      </c>
      <c r="AC36" s="4">
        <v>0.99321007231694647</v>
      </c>
      <c r="AD36" s="4">
        <v>0.99892219215242184</v>
      </c>
      <c r="AE36" s="4">
        <v>1.001174883524695</v>
      </c>
      <c r="AF36" s="4">
        <v>0.99909611354492045</v>
      </c>
    </row>
    <row r="37" spans="1:32">
      <c r="N37">
        <v>10</v>
      </c>
      <c r="O37" s="4">
        <f>INDEX('認子　保育'!BS:BS,ROW(O1)*4+2)</f>
        <v>0.98976356069164861</v>
      </c>
      <c r="P37">
        <v>10</v>
      </c>
      <c r="Q37">
        <f t="shared" ref="Q37:AF37" si="5">P37+10</f>
        <v>20</v>
      </c>
      <c r="R37">
        <f t="shared" si="5"/>
        <v>30</v>
      </c>
      <c r="S37">
        <f t="shared" si="5"/>
        <v>40</v>
      </c>
      <c r="T37">
        <f t="shared" si="5"/>
        <v>50</v>
      </c>
      <c r="U37">
        <f t="shared" si="5"/>
        <v>60</v>
      </c>
      <c r="V37">
        <f t="shared" si="5"/>
        <v>70</v>
      </c>
      <c r="W37">
        <f t="shared" si="5"/>
        <v>80</v>
      </c>
      <c r="X37">
        <f t="shared" si="5"/>
        <v>90</v>
      </c>
      <c r="Y37">
        <f t="shared" si="5"/>
        <v>100</v>
      </c>
      <c r="Z37">
        <f t="shared" si="5"/>
        <v>110</v>
      </c>
      <c r="AA37">
        <f t="shared" si="5"/>
        <v>120</v>
      </c>
      <c r="AB37">
        <f t="shared" si="5"/>
        <v>130</v>
      </c>
      <c r="AC37">
        <f t="shared" si="5"/>
        <v>140</v>
      </c>
      <c r="AD37">
        <f t="shared" si="5"/>
        <v>150</v>
      </c>
      <c r="AE37">
        <f t="shared" si="5"/>
        <v>160</v>
      </c>
      <c r="AF37">
        <f t="shared" si="5"/>
        <v>170</v>
      </c>
    </row>
    <row r="38" spans="1:32">
      <c r="N38">
        <f>N37+10</f>
        <v>20</v>
      </c>
      <c r="O38" s="4">
        <f>INDEX('認子　保育'!BS:BS,ROW(O2)*4+2)</f>
        <v>1.011369163875171</v>
      </c>
      <c r="P38" s="197" t="s">
        <v>22</v>
      </c>
      <c r="Q38" s="197"/>
      <c r="R38" s="197"/>
      <c r="S38" s="197"/>
      <c r="T38" s="197"/>
      <c r="U38" s="197"/>
      <c r="V38" s="197"/>
      <c r="W38" s="197"/>
      <c r="X38" s="197"/>
      <c r="Y38" s="197"/>
      <c r="Z38" s="197"/>
      <c r="AA38" s="197"/>
      <c r="AB38" s="197"/>
      <c r="AC38" s="197"/>
      <c r="AD38" s="197"/>
      <c r="AE38" s="197"/>
      <c r="AF38" s="197"/>
    </row>
    <row r="39" spans="1:32">
      <c r="N39">
        <f t="shared" ref="N39:N54" si="6">N38+10</f>
        <v>30</v>
      </c>
      <c r="O39" s="4">
        <f>INDEX('認子　保育'!BS:BS,ROW(O3)*4+2)</f>
        <v>1.0234215901070154</v>
      </c>
    </row>
    <row r="40" spans="1:32">
      <c r="N40">
        <f t="shared" si="6"/>
        <v>40</v>
      </c>
      <c r="O40" s="4">
        <f>INDEX('認子　保育'!BS:BS,ROW(O4)*4+2)</f>
        <v>1.0384813467334351</v>
      </c>
    </row>
    <row r="41" spans="1:32">
      <c r="N41">
        <f>N39+10</f>
        <v>40</v>
      </c>
      <c r="O41" s="4">
        <f>INDEX('認子　保育'!BS:BS,ROW(O4)*4+2)</f>
        <v>1.0384813467334351</v>
      </c>
    </row>
    <row r="42" spans="1:32">
      <c r="N42">
        <f t="shared" ref="N42:N51" si="7">N41+10</f>
        <v>50</v>
      </c>
      <c r="O42" s="4">
        <f>INDEX('認子　保育'!BS:BS,ROW(O5)*4+2)</f>
        <v>1.0155452215035867</v>
      </c>
    </row>
    <row r="43" spans="1:32">
      <c r="N43">
        <f t="shared" si="7"/>
        <v>60</v>
      </c>
      <c r="O43" s="4">
        <f>INDEX('認子　保育'!BS:BS,ROW(O6)*4+2)</f>
        <v>1.0203295639290964</v>
      </c>
    </row>
    <row r="44" spans="1:32">
      <c r="N44">
        <f t="shared" si="7"/>
        <v>70</v>
      </c>
      <c r="O44" s="4">
        <f>INDEX('認子　保育'!BS:BS,ROW(O7)*4+2)</f>
        <v>1.0195844254384312</v>
      </c>
    </row>
    <row r="45" spans="1:32">
      <c r="N45">
        <f t="shared" si="7"/>
        <v>80</v>
      </c>
      <c r="O45" s="4">
        <f>INDEX('認子　保育'!BS:BS,ROW(O8)*4+2)</f>
        <v>1.0254833209439489</v>
      </c>
    </row>
    <row r="46" spans="1:32">
      <c r="N46">
        <f t="shared" si="7"/>
        <v>90</v>
      </c>
      <c r="O46" s="4">
        <f>INDEX('認子　保育'!BS:BS,ROW(O9)*4+2)</f>
        <v>0.96240894014772871</v>
      </c>
    </row>
    <row r="47" spans="1:32">
      <c r="N47">
        <f t="shared" si="7"/>
        <v>100</v>
      </c>
      <c r="O47" s="4">
        <f>INDEX('認子　保育'!BS:BS,ROW(O10)*4+2)</f>
        <v>0.98178393317961343</v>
      </c>
    </row>
    <row r="48" spans="1:32">
      <c r="N48">
        <f t="shared" si="7"/>
        <v>110</v>
      </c>
      <c r="O48" s="4">
        <f>INDEX('認子　保育'!BS:BS,ROW(O11)*4+2)</f>
        <v>0.98662477079495237</v>
      </c>
    </row>
    <row r="49" spans="14:15">
      <c r="N49">
        <f t="shared" si="7"/>
        <v>120</v>
      </c>
      <c r="O49" s="4">
        <f>INDEX('認子　保育'!BS:BS,ROW(O12)*4+2)</f>
        <v>0.99203992689352083</v>
      </c>
    </row>
    <row r="50" spans="14:15">
      <c r="N50">
        <f t="shared" si="7"/>
        <v>130</v>
      </c>
      <c r="O50" s="4">
        <f>INDEX('認子　保育'!BS:BS,ROW(O13)*4+2)</f>
        <v>0.99321007231694647</v>
      </c>
    </row>
    <row r="51" spans="14:15">
      <c r="N51">
        <f t="shared" si="7"/>
        <v>140</v>
      </c>
      <c r="O51" s="4">
        <f>INDEX('認子　保育'!BS:BS,ROW(O14)*4+2)</f>
        <v>0.99892219215242184</v>
      </c>
    </row>
    <row r="52" spans="14:15">
      <c r="N52">
        <f>N51+10</f>
        <v>150</v>
      </c>
      <c r="O52" s="4">
        <f>INDEX('認子　保育'!BS:BS,ROW(O15)*4+2)</f>
        <v>1.001174883524695</v>
      </c>
    </row>
    <row r="53" spans="14:15">
      <c r="N53">
        <f t="shared" ref="N53" si="8">N52+10</f>
        <v>160</v>
      </c>
      <c r="O53" s="4">
        <f>INDEX('認子　保育'!BS:BS,ROW(O16)*4+2)</f>
        <v>0.99909611354492045</v>
      </c>
    </row>
    <row r="54" spans="14:15">
      <c r="N54">
        <f t="shared" si="6"/>
        <v>170</v>
      </c>
      <c r="O54" s="4">
        <f>INDEX('認子　保育'!BS:BS,ROW(O17)*4+2)</f>
        <v>1</v>
      </c>
    </row>
  </sheetData>
  <mergeCells count="2">
    <mergeCell ref="P16:AE16"/>
    <mergeCell ref="P38:AF38"/>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6FA78-0584-4E5C-B1BF-BF43A4130E70}">
  <dimension ref="A1:U60"/>
  <sheetViews>
    <sheetView workbookViewId="0">
      <selection activeCell="D17" sqref="D17"/>
    </sheetView>
  </sheetViews>
  <sheetFormatPr defaultRowHeight="18"/>
  <cols>
    <col min="3" max="3" width="9.5" bestFit="1" customWidth="1"/>
  </cols>
  <sheetData>
    <row r="1" spans="1:20">
      <c r="A1" t="s">
        <v>226</v>
      </c>
    </row>
    <row r="2" spans="1:20" ht="18.5" thickBot="1"/>
    <row r="3" spans="1:20">
      <c r="A3" s="202" t="s">
        <v>225</v>
      </c>
      <c r="B3" s="203"/>
      <c r="C3" s="201" t="s">
        <v>215</v>
      </c>
      <c r="D3" s="201" t="s">
        <v>216</v>
      </c>
    </row>
    <row r="4" spans="1:20" ht="18.5" thickBot="1">
      <c r="A4" s="204"/>
      <c r="B4" s="205"/>
      <c r="C4" s="200"/>
      <c r="D4" s="200"/>
    </row>
    <row r="5" spans="1:20">
      <c r="A5" s="206" t="s">
        <v>187</v>
      </c>
      <c r="B5" s="92">
        <v>20</v>
      </c>
      <c r="C5" s="113">
        <f>T17+U41</f>
        <v>15400</v>
      </c>
      <c r="D5" s="113">
        <f>T29+U53</f>
        <v>6700</v>
      </c>
    </row>
    <row r="6" spans="1:20">
      <c r="A6" s="207"/>
      <c r="B6" s="93">
        <v>16</v>
      </c>
      <c r="C6" s="114">
        <f t="shared" ref="C6:C12" si="0">T18+U42</f>
        <v>15000</v>
      </c>
      <c r="D6" s="114">
        <f t="shared" ref="D6:D12" si="1">T30+U54</f>
        <v>6500</v>
      </c>
    </row>
    <row r="7" spans="1:20">
      <c r="A7" s="207"/>
      <c r="B7" s="93">
        <v>15</v>
      </c>
      <c r="C7" s="114">
        <f t="shared" si="0"/>
        <v>14800</v>
      </c>
      <c r="D7" s="114">
        <f t="shared" si="1"/>
        <v>6400</v>
      </c>
    </row>
    <row r="8" spans="1:20">
      <c r="A8" s="207"/>
      <c r="B8" s="93">
        <v>12</v>
      </c>
      <c r="C8" s="114">
        <f t="shared" si="0"/>
        <v>14400</v>
      </c>
      <c r="D8" s="114">
        <f t="shared" si="1"/>
        <v>6200</v>
      </c>
    </row>
    <row r="9" spans="1:20">
      <c r="A9" s="207"/>
      <c r="B9" s="93">
        <v>10</v>
      </c>
      <c r="C9" s="114">
        <f t="shared" si="0"/>
        <v>14300</v>
      </c>
      <c r="D9" s="114">
        <f t="shared" si="1"/>
        <v>6200</v>
      </c>
    </row>
    <row r="10" spans="1:20">
      <c r="A10" s="207"/>
      <c r="B10" s="93">
        <v>6</v>
      </c>
      <c r="C10" s="114">
        <f t="shared" si="0"/>
        <v>13900</v>
      </c>
      <c r="D10" s="114">
        <f t="shared" si="1"/>
        <v>6000</v>
      </c>
    </row>
    <row r="11" spans="1:20">
      <c r="A11" s="207"/>
      <c r="B11" s="93">
        <v>3</v>
      </c>
      <c r="C11" s="114">
        <f t="shared" si="0"/>
        <v>13600</v>
      </c>
      <c r="D11" s="114">
        <f t="shared" si="1"/>
        <v>5800</v>
      </c>
    </row>
    <row r="12" spans="1:20" ht="18.5" thickBot="1">
      <c r="A12" s="204"/>
      <c r="B12" s="94" t="s">
        <v>182</v>
      </c>
      <c r="C12" s="115">
        <f t="shared" si="0"/>
        <v>13200</v>
      </c>
      <c r="D12" s="115">
        <f t="shared" si="1"/>
        <v>5700</v>
      </c>
    </row>
    <row r="13" spans="1:20" ht="18.5" thickBot="1"/>
    <row r="14" spans="1:20">
      <c r="A14" s="202" t="s">
        <v>181</v>
      </c>
      <c r="B14" s="203"/>
      <c r="C14" s="201" t="s">
        <v>215</v>
      </c>
      <c r="D14" s="213" t="s">
        <v>22</v>
      </c>
      <c r="E14" s="214"/>
      <c r="F14" s="214"/>
      <c r="G14" s="214"/>
      <c r="H14" s="214"/>
      <c r="I14" s="214"/>
      <c r="J14" s="214"/>
      <c r="K14" s="214"/>
      <c r="L14" s="214"/>
      <c r="M14" s="214"/>
      <c r="N14" s="214"/>
      <c r="O14" s="214"/>
      <c r="P14" s="214"/>
      <c r="Q14" s="214"/>
      <c r="R14" s="214"/>
      <c r="S14" s="203"/>
      <c r="T14" s="198" t="s">
        <v>221</v>
      </c>
    </row>
    <row r="15" spans="1:20" ht="18.5" thickBot="1">
      <c r="A15" s="211"/>
      <c r="B15" s="212"/>
      <c r="C15" s="210"/>
      <c r="D15" s="52">
        <v>15</v>
      </c>
      <c r="E15" s="71">
        <v>25</v>
      </c>
      <c r="F15" s="71">
        <v>35</v>
      </c>
      <c r="G15" s="71">
        <v>45</v>
      </c>
      <c r="H15" s="71">
        <v>60</v>
      </c>
      <c r="I15" s="71">
        <v>75</v>
      </c>
      <c r="J15" s="71">
        <v>90</v>
      </c>
      <c r="K15" s="71">
        <v>105</v>
      </c>
      <c r="L15" s="71">
        <v>120</v>
      </c>
      <c r="M15" s="71">
        <v>135</v>
      </c>
      <c r="N15" s="71">
        <v>150</v>
      </c>
      <c r="O15" s="71">
        <v>180</v>
      </c>
      <c r="P15" s="71">
        <v>210</v>
      </c>
      <c r="Q15" s="71">
        <v>240</v>
      </c>
      <c r="R15" s="71">
        <v>270</v>
      </c>
      <c r="S15" s="73">
        <v>300</v>
      </c>
      <c r="T15" s="199"/>
    </row>
    <row r="16" spans="1:20" ht="18.5" thickBot="1">
      <c r="A16" s="208" t="s">
        <v>215</v>
      </c>
      <c r="B16" s="209"/>
      <c r="C16" s="101" t="s">
        <v>214</v>
      </c>
      <c r="D16" s="98">
        <f t="shared" ref="D16:S16" si="2">D28</f>
        <v>0.83445523720455728</v>
      </c>
      <c r="E16" s="99">
        <f t="shared" si="2"/>
        <v>0.85974770447202853</v>
      </c>
      <c r="F16" s="99">
        <f t="shared" si="2"/>
        <v>0.94456650654650576</v>
      </c>
      <c r="G16" s="99">
        <f t="shared" si="2"/>
        <v>0.80637525202225102</v>
      </c>
      <c r="H16" s="99">
        <f t="shared" si="2"/>
        <v>0.95478417178808306</v>
      </c>
      <c r="I16" s="99">
        <f t="shared" si="2"/>
        <v>0.89176029717604288</v>
      </c>
      <c r="J16" s="99">
        <f t="shared" si="2"/>
        <v>0.84820992699288578</v>
      </c>
      <c r="K16" s="99">
        <f t="shared" si="2"/>
        <v>0.97322158289955096</v>
      </c>
      <c r="L16" s="99">
        <f t="shared" si="2"/>
        <v>0.92544540799939579</v>
      </c>
      <c r="M16" s="99">
        <f t="shared" si="2"/>
        <v>1.0210550926713147</v>
      </c>
      <c r="N16" s="99">
        <f t="shared" si="2"/>
        <v>0.97303635933825772</v>
      </c>
      <c r="O16" s="99">
        <f t="shared" si="2"/>
        <v>1.0035626889836839</v>
      </c>
      <c r="P16" s="99">
        <f t="shared" si="2"/>
        <v>1.0253811710026641</v>
      </c>
      <c r="Q16" s="99">
        <f t="shared" si="2"/>
        <v>1.046537275001822</v>
      </c>
      <c r="R16" s="99">
        <f t="shared" si="2"/>
        <v>0.98233989272078059</v>
      </c>
      <c r="S16" s="103">
        <f t="shared" si="2"/>
        <v>1</v>
      </c>
      <c r="T16" s="200"/>
    </row>
    <row r="17" spans="1:20">
      <c r="A17" s="206" t="s">
        <v>187</v>
      </c>
      <c r="B17" s="92">
        <v>20</v>
      </c>
      <c r="C17" s="95">
        <f t="shared" ref="C17:C24" si="3">C29</f>
        <v>1.2191526316142633</v>
      </c>
      <c r="D17" s="28">
        <f>ROUNDDOWN($S$24/比率集約!$AE$26*比率集約!P19,-2)</f>
        <v>7900</v>
      </c>
      <c r="E17" s="26">
        <f>ROUNDDOWN($S$24/比率集約!$AE$26*比率集約!Q19,-2)</f>
        <v>8100</v>
      </c>
      <c r="F17" s="26">
        <f>ROUNDDOWN($S$24/比率集約!$AE$26*比率集約!R19,-2)</f>
        <v>8900</v>
      </c>
      <c r="G17" s="26">
        <f>ROUNDDOWN($S$24/比率集約!$AE$26*比率集約!S19,-2)</f>
        <v>7600</v>
      </c>
      <c r="H17" s="26">
        <f>ROUNDDOWN($S$24/比率集約!$AE$26*比率集約!T19,-2)</f>
        <v>9000</v>
      </c>
      <c r="I17" s="26">
        <f>ROUNDDOWN($S$24/比率集約!$AE$26*比率集約!U19,-2)</f>
        <v>8400</v>
      </c>
      <c r="J17" s="26">
        <f>ROUNDDOWN($S$24/比率集約!$AE$26*比率集約!V19,-2)</f>
        <v>8000</v>
      </c>
      <c r="K17" s="26">
        <f>ROUNDDOWN($S$24/比率集約!$AE$26*比率集約!W19,-2)</f>
        <v>9200</v>
      </c>
      <c r="L17" s="26">
        <f>ROUNDDOWN($S$24/比率集約!$AE$26*比率集約!X19,-2)</f>
        <v>8700</v>
      </c>
      <c r="M17" s="26">
        <f>ROUNDDOWN($S$24/比率集約!$AE$26*比率集約!Y19,-2)</f>
        <v>9600</v>
      </c>
      <c r="N17" s="26">
        <f>ROUNDDOWN($S$24/比率集約!$AE$26*比率集約!Z19,-2)</f>
        <v>9200</v>
      </c>
      <c r="O17" s="26">
        <f>ROUNDDOWN($S$24/比率集約!$AE$26*比率集約!AA19,-2)</f>
        <v>9500</v>
      </c>
      <c r="P17" s="26">
        <f>ROUNDDOWN($S$24/比率集約!$AE$26*比率集約!AB19,-2)</f>
        <v>9700</v>
      </c>
      <c r="Q17" s="26">
        <f>ROUNDDOWN($S$24/比率集約!$AE$26*比率集約!AC19,-2)</f>
        <v>9900</v>
      </c>
      <c r="R17" s="26">
        <f>ROUNDDOWN($S$24/比率集約!$AE$26*比率集約!AD19,-2)</f>
        <v>9300</v>
      </c>
      <c r="S17" s="29">
        <f>ROUNDDOWN($S$24/比率集約!$AE$26*比率集約!AE19,-2)</f>
        <v>9400</v>
      </c>
      <c r="T17" s="31">
        <f>ROUNDDOWN((MAX(D17:S17)+MIN(D17:S17))/2,-2)</f>
        <v>8700</v>
      </c>
    </row>
    <row r="18" spans="1:20">
      <c r="A18" s="207"/>
      <c r="B18" s="93">
        <v>16</v>
      </c>
      <c r="C18" s="96">
        <f t="shared" si="3"/>
        <v>1.1848441183209688</v>
      </c>
      <c r="D18" s="38">
        <f>ROUNDDOWN($S$24/比率集約!$AE$26*比率集約!P20,-2)</f>
        <v>7600</v>
      </c>
      <c r="E18" s="36">
        <f>ROUNDDOWN($S$24/比率集約!$AE$26*比率集約!Q20,-2)</f>
        <v>7900</v>
      </c>
      <c r="F18" s="36">
        <f>ROUNDDOWN($S$24/比率集約!$AE$26*比率集約!R20,-2)</f>
        <v>8600</v>
      </c>
      <c r="G18" s="36">
        <f>ROUNDDOWN($S$24/比率集約!$AE$26*比率集約!S20,-2)</f>
        <v>7400</v>
      </c>
      <c r="H18" s="36">
        <f>ROUNDDOWN($S$24/比率集約!$AE$26*比率集約!T20,-2)</f>
        <v>8700</v>
      </c>
      <c r="I18" s="36">
        <f>ROUNDDOWN($S$24/比率集約!$AE$26*比率集約!U20,-2)</f>
        <v>8200</v>
      </c>
      <c r="J18" s="36">
        <f>ROUNDDOWN($S$24/比率集約!$AE$26*比率集約!V20,-2)</f>
        <v>7800</v>
      </c>
      <c r="K18" s="36">
        <f>ROUNDDOWN($S$24/比率集約!$AE$26*比率集約!W20,-2)</f>
        <v>8900</v>
      </c>
      <c r="L18" s="36">
        <f>ROUNDDOWN($S$24/比率集約!$AE$26*比率集約!X20,-2)</f>
        <v>8500</v>
      </c>
      <c r="M18" s="36">
        <f>ROUNDDOWN($S$24/比率集約!$AE$26*比率集約!Y20,-2)</f>
        <v>9300</v>
      </c>
      <c r="N18" s="36">
        <f>ROUNDDOWN($S$24/比率集約!$AE$26*比率集約!Z20,-2)</f>
        <v>8900</v>
      </c>
      <c r="O18" s="36">
        <f>ROUNDDOWN($S$24/比率集約!$AE$26*比率集約!AA20,-2)</f>
        <v>9200</v>
      </c>
      <c r="P18" s="36">
        <f>ROUNDDOWN($S$24/比率集約!$AE$26*比率集約!AB20,-2)</f>
        <v>9400</v>
      </c>
      <c r="Q18" s="36">
        <f>ROUNDDOWN($S$24/比率集約!$AE$26*比率集約!AC20,-2)</f>
        <v>9600</v>
      </c>
      <c r="R18" s="36">
        <f>ROUNDDOWN($S$24/比率集約!$AE$26*比率集約!AD20,-2)</f>
        <v>9000</v>
      </c>
      <c r="S18" s="39">
        <f>ROUNDDOWN($S$24/比率集約!$AE$26*比率集約!AE20,-2)</f>
        <v>9200</v>
      </c>
      <c r="T18" s="41">
        <f t="shared" ref="T18:T24" si="4">ROUNDDOWN((MAX(D18:S18)+MIN(D18:S18))/2,-2)</f>
        <v>8500</v>
      </c>
    </row>
    <row r="19" spans="1:20">
      <c r="A19" s="207"/>
      <c r="B19" s="93">
        <v>15</v>
      </c>
      <c r="C19" s="96">
        <f t="shared" si="3"/>
        <v>1.177020930393837</v>
      </c>
      <c r="D19" s="38">
        <f>ROUNDDOWN($S$24/比率集約!$AE$26*比率集約!P21,-2)</f>
        <v>7600</v>
      </c>
      <c r="E19" s="36">
        <f>ROUNDDOWN($S$24/比率集約!$AE$26*比率集約!Q21,-2)</f>
        <v>7800</v>
      </c>
      <c r="F19" s="36">
        <f>ROUNDDOWN($S$24/比率集約!$AE$26*比率集約!R21,-2)</f>
        <v>8600</v>
      </c>
      <c r="G19" s="36">
        <f>ROUNDDOWN($S$24/比率集約!$AE$26*比率集約!S21,-2)</f>
        <v>7300</v>
      </c>
      <c r="H19" s="36">
        <f>ROUNDDOWN($S$24/比率集約!$AE$26*比率集約!T21,-2)</f>
        <v>8700</v>
      </c>
      <c r="I19" s="36">
        <f>ROUNDDOWN($S$24/比率集約!$AE$26*比率集約!U21,-2)</f>
        <v>8100</v>
      </c>
      <c r="J19" s="36">
        <f>ROUNDDOWN($S$24/比率集約!$AE$26*比率集約!V21,-2)</f>
        <v>7700</v>
      </c>
      <c r="K19" s="36">
        <f>ROUNDDOWN($S$24/比率集約!$AE$26*比率集約!W21,-2)</f>
        <v>8800</v>
      </c>
      <c r="L19" s="36">
        <f>ROUNDDOWN($S$24/比率集約!$AE$26*比率集約!X21,-2)</f>
        <v>8400</v>
      </c>
      <c r="M19" s="36">
        <f>ROUNDDOWN($S$24/比率集約!$AE$26*比率集約!Y21,-2)</f>
        <v>9300</v>
      </c>
      <c r="N19" s="36">
        <f>ROUNDDOWN($S$24/比率集約!$AE$26*比率集約!Z21,-2)</f>
        <v>8800</v>
      </c>
      <c r="O19" s="36">
        <f>ROUNDDOWN($S$24/比率集約!$AE$26*比率集約!AA21,-2)</f>
        <v>9100</v>
      </c>
      <c r="P19" s="36">
        <f>ROUNDDOWN($S$24/比率集約!$AE$26*比率集約!AB21,-2)</f>
        <v>9300</v>
      </c>
      <c r="Q19" s="36">
        <f>ROUNDDOWN($S$24/比率集約!$AE$26*比率集約!AC21,-2)</f>
        <v>9500</v>
      </c>
      <c r="R19" s="36">
        <f>ROUNDDOWN($S$24/比率集約!$AE$26*比率集約!AD21,-2)</f>
        <v>8900</v>
      </c>
      <c r="S19" s="39">
        <f>ROUNDDOWN($S$24/比率集約!$AE$26*比率集約!AE21,-2)</f>
        <v>9100</v>
      </c>
      <c r="T19" s="41">
        <f t="shared" si="4"/>
        <v>8400</v>
      </c>
    </row>
    <row r="20" spans="1:20">
      <c r="A20" s="207"/>
      <c r="B20" s="93">
        <v>12</v>
      </c>
      <c r="C20" s="96">
        <f t="shared" si="3"/>
        <v>1.1396433259434497</v>
      </c>
      <c r="D20" s="38">
        <f>ROUNDDOWN($S$24/比率集約!$AE$26*比率集約!P22,-2)</f>
        <v>7300</v>
      </c>
      <c r="E20" s="36">
        <f>ROUNDDOWN($S$24/比率集約!$AE$26*比率集約!Q22,-2)</f>
        <v>7600</v>
      </c>
      <c r="F20" s="36">
        <f>ROUNDDOWN($S$24/比率集約!$AE$26*比率集約!R22,-2)</f>
        <v>8300</v>
      </c>
      <c r="G20" s="36">
        <f>ROUNDDOWN($S$24/比率集約!$AE$26*比率集約!S22,-2)</f>
        <v>7100</v>
      </c>
      <c r="H20" s="36">
        <f>ROUNDDOWN($S$24/比率集約!$AE$26*比率集約!T22,-2)</f>
        <v>8400</v>
      </c>
      <c r="I20" s="36">
        <f>ROUNDDOWN($S$24/比率集約!$AE$26*比率集約!U22,-2)</f>
        <v>7800</v>
      </c>
      <c r="J20" s="36">
        <f>ROUNDDOWN($S$24/比率集約!$AE$26*比率集約!V22,-2)</f>
        <v>7500</v>
      </c>
      <c r="K20" s="36">
        <f>ROUNDDOWN($S$24/比率集約!$AE$26*比率集約!W22,-2)</f>
        <v>8600</v>
      </c>
      <c r="L20" s="36">
        <f>ROUNDDOWN($S$24/比率集約!$AE$26*比率集約!X22,-2)</f>
        <v>8100</v>
      </c>
      <c r="M20" s="36">
        <f>ROUNDDOWN($S$24/比率集約!$AE$26*比率集約!Y22,-2)</f>
        <v>9000</v>
      </c>
      <c r="N20" s="36">
        <f>ROUNDDOWN($S$24/比率集約!$AE$26*比率集約!Z22,-2)</f>
        <v>8600</v>
      </c>
      <c r="O20" s="36">
        <f>ROUNDDOWN($S$24/比率集約!$AE$26*比率集約!AA22,-2)</f>
        <v>8800</v>
      </c>
      <c r="P20" s="36">
        <f>ROUNDDOWN($S$24/比率集約!$AE$26*比率集約!AB22,-2)</f>
        <v>9000</v>
      </c>
      <c r="Q20" s="36">
        <f>ROUNDDOWN($S$24/比率集約!$AE$26*比率集約!AC22,-2)</f>
        <v>9200</v>
      </c>
      <c r="R20" s="36">
        <f>ROUNDDOWN($S$24/比率集約!$AE$26*比率集約!AD22,-2)</f>
        <v>8600</v>
      </c>
      <c r="S20" s="39">
        <f>ROUNDDOWN($S$24/比率集約!$AE$26*比率集約!AE22,-2)</f>
        <v>8800</v>
      </c>
      <c r="T20" s="41">
        <f t="shared" si="4"/>
        <v>8100</v>
      </c>
    </row>
    <row r="21" spans="1:20">
      <c r="A21" s="207"/>
      <c r="B21" s="93">
        <v>10</v>
      </c>
      <c r="C21" s="96">
        <f t="shared" si="3"/>
        <v>1.1371254006276168</v>
      </c>
      <c r="D21" s="38">
        <f>ROUNDDOWN($S$24/比率集約!$AE$26*比率集約!P23,-2)</f>
        <v>7300</v>
      </c>
      <c r="E21" s="36">
        <f>ROUNDDOWN($S$24/比率集約!$AE$26*比率集約!Q23,-2)</f>
        <v>7500</v>
      </c>
      <c r="F21" s="36">
        <f>ROUNDDOWN($S$24/比率集約!$AE$26*比率集約!R23,-2)</f>
        <v>8300</v>
      </c>
      <c r="G21" s="36">
        <f>ROUNDDOWN($S$24/比率集約!$AE$26*比率集約!S23,-2)</f>
        <v>7100</v>
      </c>
      <c r="H21" s="36">
        <f>ROUNDDOWN($S$24/比率集約!$AE$26*比率集約!T23,-2)</f>
        <v>8400</v>
      </c>
      <c r="I21" s="36">
        <f>ROUNDDOWN($S$24/比率集約!$AE$26*比率集約!U23,-2)</f>
        <v>7800</v>
      </c>
      <c r="J21" s="36">
        <f>ROUNDDOWN($S$24/比率集約!$AE$26*比率集約!V23,-2)</f>
        <v>7400</v>
      </c>
      <c r="K21" s="36">
        <f>ROUNDDOWN($S$24/比率集約!$AE$26*比率集約!W23,-2)</f>
        <v>8500</v>
      </c>
      <c r="L21" s="36">
        <f>ROUNDDOWN($S$24/比率集約!$AE$26*比率集約!X23,-2)</f>
        <v>8100</v>
      </c>
      <c r="M21" s="36">
        <f>ROUNDDOWN($S$24/比率集約!$AE$26*比率集約!Y23,-2)</f>
        <v>9000</v>
      </c>
      <c r="N21" s="36">
        <f>ROUNDDOWN($S$24/比率集約!$AE$26*比率集約!Z23,-2)</f>
        <v>8500</v>
      </c>
      <c r="O21" s="36">
        <f>ROUNDDOWN($S$24/比率集約!$AE$26*比率集約!AA23,-2)</f>
        <v>8800</v>
      </c>
      <c r="P21" s="36">
        <f>ROUNDDOWN($S$24/比率集約!$AE$26*比率集約!AB23,-2)</f>
        <v>9000</v>
      </c>
      <c r="Q21" s="36">
        <f>ROUNDDOWN($S$24/比率集約!$AE$26*比率集約!AC23,-2)</f>
        <v>9200</v>
      </c>
      <c r="R21" s="36">
        <f>ROUNDDOWN($S$24/比率集約!$AE$26*比率集約!AD23,-2)</f>
        <v>8600</v>
      </c>
      <c r="S21" s="39">
        <f>ROUNDDOWN($S$24/比率集約!$AE$26*比率集約!AE23,-2)</f>
        <v>8800</v>
      </c>
      <c r="T21" s="41">
        <f t="shared" si="4"/>
        <v>8100</v>
      </c>
    </row>
    <row r="22" spans="1:20">
      <c r="A22" s="207"/>
      <c r="B22" s="93">
        <v>6</v>
      </c>
      <c r="C22" s="96">
        <f t="shared" si="3"/>
        <v>1.1056582123027061</v>
      </c>
      <c r="D22" s="38">
        <f>ROUNDDOWN($S$24/比率集約!$AE$26*比率集約!P24,-2)</f>
        <v>7100</v>
      </c>
      <c r="E22" s="36">
        <f>ROUNDDOWN($S$24/比率集約!$AE$26*比率集約!Q24,-2)</f>
        <v>7300</v>
      </c>
      <c r="F22" s="36">
        <f>ROUNDDOWN($S$24/比率集約!$AE$26*比率集約!R24,-2)</f>
        <v>8100</v>
      </c>
      <c r="G22" s="36">
        <f>ROUNDDOWN($S$24/比率集約!$AE$26*比率集約!S24,-2)</f>
        <v>6900</v>
      </c>
      <c r="H22" s="36">
        <f>ROUNDDOWN($S$24/比率集約!$AE$26*比率集約!T24,-2)</f>
        <v>8100</v>
      </c>
      <c r="I22" s="36">
        <f>ROUNDDOWN($S$24/比率集約!$AE$26*比率集約!U24,-2)</f>
        <v>7600</v>
      </c>
      <c r="J22" s="36">
        <f>ROUNDDOWN($S$24/比率集約!$AE$26*比率集約!V24,-2)</f>
        <v>7200</v>
      </c>
      <c r="K22" s="36">
        <f>ROUNDDOWN($S$24/比率集約!$AE$26*比率集約!W24,-2)</f>
        <v>8300</v>
      </c>
      <c r="L22" s="36">
        <f>ROUNDDOWN($S$24/比率集約!$AE$26*比率集約!X24,-2)</f>
        <v>7900</v>
      </c>
      <c r="M22" s="36">
        <f>ROUNDDOWN($S$24/比率集約!$AE$26*比率集約!Y24,-2)</f>
        <v>8700</v>
      </c>
      <c r="N22" s="36">
        <f>ROUNDDOWN($S$24/比率集約!$AE$26*比率集約!Z24,-2)</f>
        <v>8300</v>
      </c>
      <c r="O22" s="36">
        <f>ROUNDDOWN($S$24/比率集約!$AE$26*比率集約!AA24,-2)</f>
        <v>8600</v>
      </c>
      <c r="P22" s="36">
        <f>ROUNDDOWN($S$24/比率集約!$AE$26*比率集約!AB24,-2)</f>
        <v>8800</v>
      </c>
      <c r="Q22" s="36">
        <f>ROUNDDOWN($S$24/比率集約!$AE$26*比率集約!AC24,-2)</f>
        <v>8900</v>
      </c>
      <c r="R22" s="36">
        <f>ROUNDDOWN($S$24/比率集約!$AE$26*比率集約!AD24,-2)</f>
        <v>8400</v>
      </c>
      <c r="S22" s="39">
        <f>ROUNDDOWN($S$24/比率集約!$AE$26*比率集約!AE24,-2)</f>
        <v>8500</v>
      </c>
      <c r="T22" s="41">
        <f t="shared" si="4"/>
        <v>7900</v>
      </c>
    </row>
    <row r="23" spans="1:20">
      <c r="A23" s="207"/>
      <c r="B23" s="93">
        <v>3</v>
      </c>
      <c r="C23" s="96">
        <f t="shared" si="3"/>
        <v>1.0799206588629635</v>
      </c>
      <c r="D23" s="38">
        <f>ROUNDDOWN($S$24/比率集約!$AE$26*比率集約!P25,-2)</f>
        <v>6900</v>
      </c>
      <c r="E23" s="36">
        <f>ROUNDDOWN($S$24/比率集約!$AE$26*比率集約!Q25,-2)</f>
        <v>7200</v>
      </c>
      <c r="F23" s="36">
        <f>ROUNDDOWN($S$24/比率集約!$AE$26*比率集約!R25,-2)</f>
        <v>7900</v>
      </c>
      <c r="G23" s="36">
        <f>ROUNDDOWN($S$24/比率集約!$AE$26*比率集約!S25,-2)</f>
        <v>6700</v>
      </c>
      <c r="H23" s="36">
        <f>ROUNDDOWN($S$24/比率集約!$AE$26*比率集約!T25,-2)</f>
        <v>8000</v>
      </c>
      <c r="I23" s="36">
        <f>ROUNDDOWN($S$24/比率集約!$AE$26*比率集約!U25,-2)</f>
        <v>7400</v>
      </c>
      <c r="J23" s="36">
        <f>ROUNDDOWN($S$24/比率集約!$AE$26*比率集約!V25,-2)</f>
        <v>7100</v>
      </c>
      <c r="K23" s="36">
        <f>ROUNDDOWN($S$24/比率集約!$AE$26*比率集約!W25,-2)</f>
        <v>8100</v>
      </c>
      <c r="L23" s="36">
        <f>ROUNDDOWN($S$24/比率集約!$AE$26*比率集約!X25,-2)</f>
        <v>7700</v>
      </c>
      <c r="M23" s="36">
        <f>ROUNDDOWN($S$24/比率集約!$AE$26*比率集約!Y25,-2)</f>
        <v>8500</v>
      </c>
      <c r="N23" s="36">
        <f>ROUNDDOWN($S$24/比率集約!$AE$26*比率集約!Z25,-2)</f>
        <v>8100</v>
      </c>
      <c r="O23" s="36">
        <f>ROUNDDOWN($S$24/比率集約!$AE$26*比率集約!AA25,-2)</f>
        <v>8400</v>
      </c>
      <c r="P23" s="36">
        <f>ROUNDDOWN($S$24/比率集約!$AE$26*比率集約!AB25,-2)</f>
        <v>8500</v>
      </c>
      <c r="Q23" s="36">
        <f>ROUNDDOWN($S$24/比率集約!$AE$26*比率集約!AC25,-2)</f>
        <v>8700</v>
      </c>
      <c r="R23" s="36">
        <f>ROUNDDOWN($S$24/比率集約!$AE$26*比率集約!AD25,-2)</f>
        <v>8200</v>
      </c>
      <c r="S23" s="39">
        <f>ROUNDDOWN($S$24/比率集約!$AE$26*比率集約!AE25,-2)</f>
        <v>8300</v>
      </c>
      <c r="T23" s="41">
        <f t="shared" si="4"/>
        <v>7700</v>
      </c>
    </row>
    <row r="24" spans="1:20" ht="18.5" thickBot="1">
      <c r="A24" s="204"/>
      <c r="B24" s="94" t="s">
        <v>182</v>
      </c>
      <c r="C24" s="97">
        <f t="shared" si="3"/>
        <v>1.055861921904331</v>
      </c>
      <c r="D24" s="65">
        <f>ROUNDDOWN($S$24/比率集約!$AE$26*比率集約!P26,-2)</f>
        <v>6800</v>
      </c>
      <c r="E24" s="63">
        <f>ROUNDDOWN($S$24/比率集約!$AE$26*比率集約!Q26,-2)</f>
        <v>7000</v>
      </c>
      <c r="F24" s="63">
        <f>ROUNDDOWN($S$24/比率集約!$AE$26*比率集約!R26,-2)</f>
        <v>7700</v>
      </c>
      <c r="G24" s="63">
        <f>ROUNDDOWN($S$24/比率集約!$AE$26*比率集約!S26,-2)</f>
        <v>6600</v>
      </c>
      <c r="H24" s="63">
        <f>ROUNDDOWN($S$24/比率集約!$AE$26*比率集約!T26,-2)</f>
        <v>7800</v>
      </c>
      <c r="I24" s="63">
        <f>ROUNDDOWN($S$24/比率集約!$AE$26*比率集約!U26,-2)</f>
        <v>7300</v>
      </c>
      <c r="J24" s="63">
        <f>ROUNDDOWN($S$24/比率集約!$AE$26*比率集約!V26,-2)</f>
        <v>6900</v>
      </c>
      <c r="K24" s="63">
        <f>ROUNDDOWN($S$24/比率集約!$AE$26*比率集約!W26,-2)</f>
        <v>7900</v>
      </c>
      <c r="L24" s="63">
        <f>ROUNDDOWN($S$24/比率集約!$AE$26*比率集約!X26,-2)</f>
        <v>7500</v>
      </c>
      <c r="M24" s="63">
        <f>ROUNDDOWN($S$24/比率集約!$AE$26*比率集約!Y26,-2)</f>
        <v>8300</v>
      </c>
      <c r="N24" s="63">
        <f>ROUNDDOWN($S$24/比率集約!$AE$26*比率集約!Z26,-2)</f>
        <v>7900</v>
      </c>
      <c r="O24" s="63">
        <f>ROUNDDOWN($S$24/比率集約!$AE$26*比率集約!AA26,-2)</f>
        <v>8200</v>
      </c>
      <c r="P24" s="63">
        <f>ROUNDDOWN($S$24/比率集約!$AE$26*比率集約!AB26,-2)</f>
        <v>8400</v>
      </c>
      <c r="Q24" s="63">
        <f>ROUNDDOWN($S$24/比率集約!$AE$26*比率集約!AC26,-2)</f>
        <v>8500</v>
      </c>
      <c r="R24" s="63">
        <f>ROUNDDOWN($S$24/比率集約!$AE$26*比率集約!AD26,-2)</f>
        <v>8000</v>
      </c>
      <c r="S24" s="104">
        <f>教育処Ⅰ基準!BC10</f>
        <v>8200</v>
      </c>
      <c r="T24" s="68">
        <f t="shared" si="4"/>
        <v>7500</v>
      </c>
    </row>
    <row r="25" spans="1:20" ht="18.5" thickBot="1"/>
    <row r="26" spans="1:20">
      <c r="A26" s="202" t="s">
        <v>181</v>
      </c>
      <c r="B26" s="203"/>
      <c r="C26" s="201" t="s">
        <v>216</v>
      </c>
      <c r="D26" s="213" t="s">
        <v>22</v>
      </c>
      <c r="E26" s="214"/>
      <c r="F26" s="214"/>
      <c r="G26" s="214"/>
      <c r="H26" s="214"/>
      <c r="I26" s="214"/>
      <c r="J26" s="214"/>
      <c r="K26" s="214"/>
      <c r="L26" s="214"/>
      <c r="M26" s="214"/>
      <c r="N26" s="214"/>
      <c r="O26" s="214"/>
      <c r="P26" s="214"/>
      <c r="Q26" s="214"/>
      <c r="R26" s="214"/>
      <c r="S26" s="215"/>
      <c r="T26" s="198" t="s">
        <v>221</v>
      </c>
    </row>
    <row r="27" spans="1:20" ht="18.5" thickBot="1">
      <c r="A27" s="211"/>
      <c r="B27" s="212"/>
      <c r="C27" s="210"/>
      <c r="D27" s="52">
        <v>15</v>
      </c>
      <c r="E27" s="71">
        <v>25</v>
      </c>
      <c r="F27" s="71">
        <v>35</v>
      </c>
      <c r="G27" s="71">
        <v>45</v>
      </c>
      <c r="H27" s="71">
        <v>60</v>
      </c>
      <c r="I27" s="71">
        <v>75</v>
      </c>
      <c r="J27" s="71">
        <v>90</v>
      </c>
      <c r="K27" s="71">
        <v>105</v>
      </c>
      <c r="L27" s="71">
        <v>120</v>
      </c>
      <c r="M27" s="71">
        <v>135</v>
      </c>
      <c r="N27" s="71">
        <v>150</v>
      </c>
      <c r="O27" s="71">
        <v>180</v>
      </c>
      <c r="P27" s="71">
        <v>210</v>
      </c>
      <c r="Q27" s="71">
        <v>240</v>
      </c>
      <c r="R27" s="71">
        <v>270</v>
      </c>
      <c r="S27" s="72">
        <v>300</v>
      </c>
      <c r="T27" s="199"/>
    </row>
    <row r="28" spans="1:20" ht="18.5" thickBot="1">
      <c r="A28" s="208" t="s">
        <v>216</v>
      </c>
      <c r="B28" s="209"/>
      <c r="C28" s="101" t="s">
        <v>214</v>
      </c>
      <c r="D28" s="98">
        <f>比率集約!P18</f>
        <v>0.83445523720455728</v>
      </c>
      <c r="E28" s="99">
        <f>比率集約!Q18</f>
        <v>0.85974770447202853</v>
      </c>
      <c r="F28" s="99">
        <f>比率集約!R18</f>
        <v>0.94456650654650576</v>
      </c>
      <c r="G28" s="99">
        <f>比率集約!S18</f>
        <v>0.80637525202225102</v>
      </c>
      <c r="H28" s="99">
        <f>比率集約!T18</f>
        <v>0.95478417178808306</v>
      </c>
      <c r="I28" s="99">
        <f>比率集約!U18</f>
        <v>0.89176029717604288</v>
      </c>
      <c r="J28" s="99">
        <f>比率集約!V18</f>
        <v>0.84820992699288578</v>
      </c>
      <c r="K28" s="99">
        <f>比率集約!W18</f>
        <v>0.97322158289955096</v>
      </c>
      <c r="L28" s="99">
        <f>比率集約!X18</f>
        <v>0.92544540799939579</v>
      </c>
      <c r="M28" s="99">
        <f>比率集約!Y18</f>
        <v>1.0210550926713147</v>
      </c>
      <c r="N28" s="99">
        <f>比率集約!Z18</f>
        <v>0.97303635933825772</v>
      </c>
      <c r="O28" s="99">
        <f>比率集約!AA18</f>
        <v>1.0035626889836839</v>
      </c>
      <c r="P28" s="99">
        <f>比率集約!AB18</f>
        <v>1.0253811710026641</v>
      </c>
      <c r="Q28" s="99">
        <f>比率集約!AC18</f>
        <v>1.046537275001822</v>
      </c>
      <c r="R28" s="99">
        <f>比率集約!AD18</f>
        <v>0.98233989272078059</v>
      </c>
      <c r="S28" s="100">
        <f>比率集約!AE18</f>
        <v>1</v>
      </c>
      <c r="T28" s="200"/>
    </row>
    <row r="29" spans="1:20">
      <c r="A29" s="206" t="s">
        <v>187</v>
      </c>
      <c r="B29" s="92">
        <v>20</v>
      </c>
      <c r="C29" s="95">
        <f>比率集約!M19</f>
        <v>1.2191526316142633</v>
      </c>
      <c r="D29" s="28">
        <f>ROUNDDOWN($S$36/比率集約!$AE$26*比率集約!P19,-2)</f>
        <v>3400</v>
      </c>
      <c r="E29" s="26">
        <f>ROUNDDOWN($S$36/比率集約!$AE$26*比率集約!Q19,-2)</f>
        <v>3500</v>
      </c>
      <c r="F29" s="26">
        <f>ROUNDDOWN($S$36/比率集約!$AE$26*比率集約!R19,-2)</f>
        <v>3900</v>
      </c>
      <c r="G29" s="26">
        <f>ROUNDDOWN($S$36/比率集約!$AE$26*比率集約!S19,-2)</f>
        <v>3300</v>
      </c>
      <c r="H29" s="26">
        <f>ROUNDDOWN($S$36/比率集約!$AE$26*比率集約!T19,-2)</f>
        <v>3900</v>
      </c>
      <c r="I29" s="26">
        <f>ROUNDDOWN($S$36/比率集約!$AE$26*比率集約!U19,-2)</f>
        <v>3700</v>
      </c>
      <c r="J29" s="26">
        <f>ROUNDDOWN($S$36/比率集約!$AE$26*比率集約!V19,-2)</f>
        <v>3500</v>
      </c>
      <c r="K29" s="26">
        <f>ROUNDDOWN($S$36/比率集約!$AE$26*比率集約!W19,-2)</f>
        <v>4000</v>
      </c>
      <c r="L29" s="26">
        <f>ROUNDDOWN($S$36/比率集約!$AE$26*比率集約!X19,-2)</f>
        <v>3800</v>
      </c>
      <c r="M29" s="26">
        <f>ROUNDDOWN($S$36/比率集約!$AE$26*比率集約!Y19,-2)</f>
        <v>4200</v>
      </c>
      <c r="N29" s="26">
        <f>ROUNDDOWN($S$36/比率集約!$AE$26*比率集約!Z19,-2)</f>
        <v>4000</v>
      </c>
      <c r="O29" s="26">
        <f>ROUNDDOWN($S$36/比率集約!$AE$26*比率集約!AA19,-2)</f>
        <v>4100</v>
      </c>
      <c r="P29" s="26">
        <f>ROUNDDOWN($S$36/比率集約!$AE$26*比率集約!AB19,-2)</f>
        <v>4200</v>
      </c>
      <c r="Q29" s="26">
        <f>ROUNDDOWN($S$36/比率集約!$AE$26*比率集約!AC19,-2)</f>
        <v>4300</v>
      </c>
      <c r="R29" s="26">
        <f>ROUNDDOWN($S$36/比率集約!$AE$26*比率集約!AD19,-2)</f>
        <v>4000</v>
      </c>
      <c r="S29" s="27">
        <f>ROUNDDOWN($S$36/比率集約!$AE$26*比率集約!AE19,-2)</f>
        <v>4100</v>
      </c>
      <c r="T29" s="31">
        <f>ROUNDDOWN((MAX(D29:S29)+MIN(D29:S29))/2,-2)</f>
        <v>3800</v>
      </c>
    </row>
    <row r="30" spans="1:20">
      <c r="A30" s="207"/>
      <c r="B30" s="93">
        <v>16</v>
      </c>
      <c r="C30" s="96">
        <f>比率集約!M20</f>
        <v>1.1848441183209688</v>
      </c>
      <c r="D30" s="38">
        <f>ROUNDDOWN($S$36/比率集約!$AE$26*比率集約!P20,-2)</f>
        <v>3300</v>
      </c>
      <c r="E30" s="36">
        <f>ROUNDDOWN($S$36/比率集約!$AE$26*比率集約!Q20,-2)</f>
        <v>3400</v>
      </c>
      <c r="F30" s="36">
        <f>ROUNDDOWN($S$36/比率集約!$AE$26*比率集約!R20,-2)</f>
        <v>3800</v>
      </c>
      <c r="G30" s="36">
        <f>ROUNDDOWN($S$36/比率集約!$AE$26*比率集約!S20,-2)</f>
        <v>3200</v>
      </c>
      <c r="H30" s="36">
        <f>ROUNDDOWN($S$36/比率集約!$AE$26*比率集約!T20,-2)</f>
        <v>3800</v>
      </c>
      <c r="I30" s="36">
        <f>ROUNDDOWN($S$36/比率集約!$AE$26*比率集約!U20,-2)</f>
        <v>3600</v>
      </c>
      <c r="J30" s="36">
        <f>ROUNDDOWN($S$36/比率集約!$AE$26*比率集約!V20,-2)</f>
        <v>3400</v>
      </c>
      <c r="K30" s="36">
        <f>ROUNDDOWN($S$36/比率集約!$AE$26*比率集約!W20,-2)</f>
        <v>3900</v>
      </c>
      <c r="L30" s="36">
        <f>ROUNDDOWN($S$36/比率集約!$AE$26*比率集約!X20,-2)</f>
        <v>3700</v>
      </c>
      <c r="M30" s="36">
        <f>ROUNDDOWN($S$36/比率集約!$AE$26*比率集約!Y20,-2)</f>
        <v>4100</v>
      </c>
      <c r="N30" s="36">
        <f>ROUNDDOWN($S$36/比率集約!$AE$26*比率集約!Z20,-2)</f>
        <v>3900</v>
      </c>
      <c r="O30" s="36">
        <f>ROUNDDOWN($S$36/比率集約!$AE$26*比率集約!AA20,-2)</f>
        <v>4000</v>
      </c>
      <c r="P30" s="36">
        <f>ROUNDDOWN($S$36/比率集約!$AE$26*比率集約!AB20,-2)</f>
        <v>4100</v>
      </c>
      <c r="Q30" s="36">
        <f>ROUNDDOWN($S$36/比率集約!$AE$26*比率集約!AC20,-2)</f>
        <v>4200</v>
      </c>
      <c r="R30" s="36">
        <f>ROUNDDOWN($S$36/比率集約!$AE$26*比率集約!AD20,-2)</f>
        <v>3900</v>
      </c>
      <c r="S30" s="37">
        <f>ROUNDDOWN($S$36/比率集約!$AE$26*比率集約!AE20,-2)</f>
        <v>4000</v>
      </c>
      <c r="T30" s="41">
        <f t="shared" ref="T30:T36" si="5">ROUNDDOWN((MAX(D30:S30)+MIN(D30:S30))/2,-2)</f>
        <v>3700</v>
      </c>
    </row>
    <row r="31" spans="1:20">
      <c r="A31" s="207"/>
      <c r="B31" s="93">
        <v>15</v>
      </c>
      <c r="C31" s="96">
        <f>比率集約!M21</f>
        <v>1.177020930393837</v>
      </c>
      <c r="D31" s="38">
        <f>ROUNDDOWN($S$36/比率集約!$AE$26*比率集約!P21,-2)</f>
        <v>3300</v>
      </c>
      <c r="E31" s="36">
        <f>ROUNDDOWN($S$36/比率集約!$AE$26*比率集約!Q21,-2)</f>
        <v>3400</v>
      </c>
      <c r="F31" s="36">
        <f>ROUNDDOWN($S$36/比率集約!$AE$26*比率集約!R21,-2)</f>
        <v>3700</v>
      </c>
      <c r="G31" s="36">
        <f>ROUNDDOWN($S$36/比率集約!$AE$26*比率集約!S21,-2)</f>
        <v>3200</v>
      </c>
      <c r="H31" s="36">
        <f>ROUNDDOWN($S$36/比率集約!$AE$26*比率集約!T21,-2)</f>
        <v>3800</v>
      </c>
      <c r="I31" s="36">
        <f>ROUNDDOWN($S$36/比率集約!$AE$26*比率集約!U21,-2)</f>
        <v>3500</v>
      </c>
      <c r="J31" s="36">
        <f>ROUNDDOWN($S$36/比率集約!$AE$26*比率集約!V21,-2)</f>
        <v>3400</v>
      </c>
      <c r="K31" s="36">
        <f>ROUNDDOWN($S$36/比率集約!$AE$26*比率集約!W21,-2)</f>
        <v>3900</v>
      </c>
      <c r="L31" s="36">
        <f>ROUNDDOWN($S$36/比率集約!$AE$26*比率集約!X21,-2)</f>
        <v>3700</v>
      </c>
      <c r="M31" s="36">
        <f>ROUNDDOWN($S$36/比率集約!$AE$26*比率集約!Y21,-2)</f>
        <v>4000</v>
      </c>
      <c r="N31" s="36">
        <f>ROUNDDOWN($S$36/比率集約!$AE$26*比率集約!Z21,-2)</f>
        <v>3900</v>
      </c>
      <c r="O31" s="36">
        <f>ROUNDDOWN($S$36/比率集約!$AE$26*比率集約!AA21,-2)</f>
        <v>4000</v>
      </c>
      <c r="P31" s="36">
        <f>ROUNDDOWN($S$36/比率集約!$AE$26*比率集約!AB21,-2)</f>
        <v>4100</v>
      </c>
      <c r="Q31" s="36">
        <f>ROUNDDOWN($S$36/比率集約!$AE$26*比率集約!AC21,-2)</f>
        <v>4100</v>
      </c>
      <c r="R31" s="36">
        <f>ROUNDDOWN($S$36/比率集約!$AE$26*比率集約!AD21,-2)</f>
        <v>3900</v>
      </c>
      <c r="S31" s="37">
        <f>ROUNDDOWN($S$36/比率集約!$AE$26*比率集約!AE21,-2)</f>
        <v>4000</v>
      </c>
      <c r="T31" s="41">
        <f t="shared" si="5"/>
        <v>3600</v>
      </c>
    </row>
    <row r="32" spans="1:20">
      <c r="A32" s="207"/>
      <c r="B32" s="93">
        <v>12</v>
      </c>
      <c r="C32" s="96">
        <f>比率集約!M22</f>
        <v>1.1396433259434497</v>
      </c>
      <c r="D32" s="38">
        <f>ROUNDDOWN($S$36/比率集約!$AE$26*比率集約!P22,-2)</f>
        <v>3200</v>
      </c>
      <c r="E32" s="36">
        <f>ROUNDDOWN($S$36/比率集約!$AE$26*比率集約!Q22,-2)</f>
        <v>3300</v>
      </c>
      <c r="F32" s="36">
        <f>ROUNDDOWN($S$36/比率集約!$AE$26*比率集約!R22,-2)</f>
        <v>3600</v>
      </c>
      <c r="G32" s="36">
        <f>ROUNDDOWN($S$36/比率集約!$AE$26*比率集約!S22,-2)</f>
        <v>3100</v>
      </c>
      <c r="H32" s="36">
        <f>ROUNDDOWN($S$36/比率集約!$AE$26*比率集約!T22,-2)</f>
        <v>3700</v>
      </c>
      <c r="I32" s="36">
        <f>ROUNDDOWN($S$36/比率集約!$AE$26*比率集約!U22,-2)</f>
        <v>3400</v>
      </c>
      <c r="J32" s="36">
        <f>ROUNDDOWN($S$36/比率集約!$AE$26*比率集約!V22,-2)</f>
        <v>3200</v>
      </c>
      <c r="K32" s="36">
        <f>ROUNDDOWN($S$36/比率集約!$AE$26*比率集約!W22,-2)</f>
        <v>3700</v>
      </c>
      <c r="L32" s="36">
        <f>ROUNDDOWN($S$36/比率集約!$AE$26*比率集約!X22,-2)</f>
        <v>3500</v>
      </c>
      <c r="M32" s="36">
        <f>ROUNDDOWN($S$36/比率集約!$AE$26*比率集約!Y22,-2)</f>
        <v>3900</v>
      </c>
      <c r="N32" s="36">
        <f>ROUNDDOWN($S$36/比率集約!$AE$26*比率集約!Z22,-2)</f>
        <v>3700</v>
      </c>
      <c r="O32" s="36">
        <f>ROUNDDOWN($S$36/比率集約!$AE$26*比率集約!AA22,-2)</f>
        <v>3800</v>
      </c>
      <c r="P32" s="36">
        <f>ROUNDDOWN($S$36/比率集約!$AE$26*比率集約!AB22,-2)</f>
        <v>3900</v>
      </c>
      <c r="Q32" s="36">
        <f>ROUNDDOWN($S$36/比率集約!$AE$26*比率集約!AC22,-2)</f>
        <v>4000</v>
      </c>
      <c r="R32" s="36">
        <f>ROUNDDOWN($S$36/比率集約!$AE$26*比率集約!AD22,-2)</f>
        <v>3800</v>
      </c>
      <c r="S32" s="37">
        <f>ROUNDDOWN($S$36/比率集約!$AE$26*比率集約!AE22,-2)</f>
        <v>3800</v>
      </c>
      <c r="T32" s="41">
        <f t="shared" si="5"/>
        <v>3500</v>
      </c>
    </row>
    <row r="33" spans="1:21">
      <c r="A33" s="207"/>
      <c r="B33" s="93">
        <v>10</v>
      </c>
      <c r="C33" s="96">
        <f>比率集約!M23</f>
        <v>1.1371254006276168</v>
      </c>
      <c r="D33" s="38">
        <f>ROUNDDOWN($S$36/比率集約!$AE$26*比率集約!P23,-2)</f>
        <v>3200</v>
      </c>
      <c r="E33" s="36">
        <f>ROUNDDOWN($S$36/比率集約!$AE$26*比率集約!Q23,-2)</f>
        <v>3300</v>
      </c>
      <c r="F33" s="36">
        <f>ROUNDDOWN($S$36/比率集約!$AE$26*比率集約!R23,-2)</f>
        <v>3600</v>
      </c>
      <c r="G33" s="36">
        <f>ROUNDDOWN($S$36/比率集約!$AE$26*比率集約!S23,-2)</f>
        <v>3100</v>
      </c>
      <c r="H33" s="36">
        <f>ROUNDDOWN($S$36/比率集約!$AE$26*比率集約!T23,-2)</f>
        <v>3700</v>
      </c>
      <c r="I33" s="36">
        <f>ROUNDDOWN($S$36/比率集約!$AE$26*比率集約!U23,-2)</f>
        <v>3400</v>
      </c>
      <c r="J33" s="36">
        <f>ROUNDDOWN($S$36/比率集約!$AE$26*比率集約!V23,-2)</f>
        <v>3200</v>
      </c>
      <c r="K33" s="36">
        <f>ROUNDDOWN($S$36/比率集約!$AE$26*比率集約!W23,-2)</f>
        <v>3700</v>
      </c>
      <c r="L33" s="36">
        <f>ROUNDDOWN($S$36/比率集約!$AE$26*比率集約!X23,-2)</f>
        <v>3500</v>
      </c>
      <c r="M33" s="36">
        <f>ROUNDDOWN($S$36/比率集約!$AE$26*比率集約!Y23,-2)</f>
        <v>3900</v>
      </c>
      <c r="N33" s="36">
        <f>ROUNDDOWN($S$36/比率集約!$AE$26*比率集約!Z23,-2)</f>
        <v>3700</v>
      </c>
      <c r="O33" s="36">
        <f>ROUNDDOWN($S$36/比率集約!$AE$26*比率集約!AA23,-2)</f>
        <v>3800</v>
      </c>
      <c r="P33" s="36">
        <f>ROUNDDOWN($S$36/比率集約!$AE$26*比率集約!AB23,-2)</f>
        <v>3900</v>
      </c>
      <c r="Q33" s="36">
        <f>ROUNDDOWN($S$36/比率集約!$AE$26*比率集約!AC23,-2)</f>
        <v>4000</v>
      </c>
      <c r="R33" s="36">
        <f>ROUNDDOWN($S$36/比率集約!$AE$26*比率集約!AD23,-2)</f>
        <v>3800</v>
      </c>
      <c r="S33" s="37">
        <f>ROUNDDOWN($S$36/比率集約!$AE$26*比率集約!AE23,-2)</f>
        <v>3800</v>
      </c>
      <c r="T33" s="41">
        <f t="shared" si="5"/>
        <v>3500</v>
      </c>
    </row>
    <row r="34" spans="1:21">
      <c r="A34" s="207"/>
      <c r="B34" s="93">
        <v>6</v>
      </c>
      <c r="C34" s="96">
        <f>比率集約!M24</f>
        <v>1.1056582123027061</v>
      </c>
      <c r="D34" s="38">
        <f>ROUNDDOWN($S$36/比率集約!$AE$26*比率集約!P24,-2)</f>
        <v>3100</v>
      </c>
      <c r="E34" s="36">
        <f>ROUNDDOWN($S$36/比率集約!$AE$26*比率集約!Q24,-2)</f>
        <v>3200</v>
      </c>
      <c r="F34" s="36">
        <f>ROUNDDOWN($S$36/比率集約!$AE$26*比率集約!R24,-2)</f>
        <v>3500</v>
      </c>
      <c r="G34" s="36">
        <f>ROUNDDOWN($S$36/比率集約!$AE$26*比率集約!S24,-2)</f>
        <v>3000</v>
      </c>
      <c r="H34" s="36">
        <f>ROUNDDOWN($S$36/比率集約!$AE$26*比率集約!T24,-2)</f>
        <v>3500</v>
      </c>
      <c r="I34" s="36">
        <f>ROUNDDOWN($S$36/比率集約!$AE$26*比率集約!U24,-2)</f>
        <v>3300</v>
      </c>
      <c r="J34" s="36">
        <f>ROUNDDOWN($S$36/比率集約!$AE$26*比率集約!V24,-2)</f>
        <v>3100</v>
      </c>
      <c r="K34" s="36">
        <f>ROUNDDOWN($S$36/比率集約!$AE$26*比率集約!W24,-2)</f>
        <v>3600</v>
      </c>
      <c r="L34" s="36">
        <f>ROUNDDOWN($S$36/比率集約!$AE$26*比率集約!X24,-2)</f>
        <v>3400</v>
      </c>
      <c r="M34" s="36">
        <f>ROUNDDOWN($S$36/比率集約!$AE$26*比率集約!Y24,-2)</f>
        <v>3800</v>
      </c>
      <c r="N34" s="36">
        <f>ROUNDDOWN($S$36/比率集約!$AE$26*比率集約!Z24,-2)</f>
        <v>3600</v>
      </c>
      <c r="O34" s="36">
        <f>ROUNDDOWN($S$36/比率集約!$AE$26*比率集約!AA24,-2)</f>
        <v>3700</v>
      </c>
      <c r="P34" s="36">
        <f>ROUNDDOWN($S$36/比率集約!$AE$26*比率集約!AB24,-2)</f>
        <v>3800</v>
      </c>
      <c r="Q34" s="36">
        <f>ROUNDDOWN($S$36/比率集約!$AE$26*比率集約!AC24,-2)</f>
        <v>3900</v>
      </c>
      <c r="R34" s="36">
        <f>ROUNDDOWN($S$36/比率集約!$AE$26*比率集約!AD24,-2)</f>
        <v>3700</v>
      </c>
      <c r="S34" s="37">
        <f>ROUNDDOWN($S$36/比率集約!$AE$26*比率集約!AE24,-2)</f>
        <v>3700</v>
      </c>
      <c r="T34" s="41">
        <f t="shared" si="5"/>
        <v>3400</v>
      </c>
    </row>
    <row r="35" spans="1:21">
      <c r="A35" s="207"/>
      <c r="B35" s="93">
        <v>3</v>
      </c>
      <c r="C35" s="96">
        <f>比率集約!M25</f>
        <v>1.0799206588629635</v>
      </c>
      <c r="D35" s="38">
        <f>ROUNDDOWN($S$36/比率集約!$AE$26*比率集約!P25,-2)</f>
        <v>3000</v>
      </c>
      <c r="E35" s="36">
        <f>ROUNDDOWN($S$36/比率集約!$AE$26*比率集約!Q25,-2)</f>
        <v>3100</v>
      </c>
      <c r="F35" s="36">
        <f>ROUNDDOWN($S$36/比率集約!$AE$26*比率集約!R25,-2)</f>
        <v>3400</v>
      </c>
      <c r="G35" s="36">
        <f>ROUNDDOWN($S$36/比率集約!$AE$26*比率集約!S25,-2)</f>
        <v>2900</v>
      </c>
      <c r="H35" s="36">
        <f>ROUNDDOWN($S$36/比率集約!$AE$26*比率集約!T25,-2)</f>
        <v>3500</v>
      </c>
      <c r="I35" s="36">
        <f>ROUNDDOWN($S$36/比率集約!$AE$26*比率集約!U25,-2)</f>
        <v>3200</v>
      </c>
      <c r="J35" s="36">
        <f>ROUNDDOWN($S$36/比率集約!$AE$26*比率集約!V25,-2)</f>
        <v>3100</v>
      </c>
      <c r="K35" s="36">
        <f>ROUNDDOWN($S$36/比率集約!$AE$26*比率集約!W25,-2)</f>
        <v>3500</v>
      </c>
      <c r="L35" s="36">
        <f>ROUNDDOWN($S$36/比率集約!$AE$26*比率集約!X25,-2)</f>
        <v>3400</v>
      </c>
      <c r="M35" s="36">
        <f>ROUNDDOWN($S$36/比率集約!$AE$26*比率集約!Y25,-2)</f>
        <v>3700</v>
      </c>
      <c r="N35" s="36">
        <f>ROUNDDOWN($S$36/比率集約!$AE$26*比率集約!Z25,-2)</f>
        <v>3500</v>
      </c>
      <c r="O35" s="36">
        <f>ROUNDDOWN($S$36/比率集約!$AE$26*比率集約!AA25,-2)</f>
        <v>3600</v>
      </c>
      <c r="P35" s="36">
        <f>ROUNDDOWN($S$36/比率集約!$AE$26*比率集約!AB25,-2)</f>
        <v>3700</v>
      </c>
      <c r="Q35" s="36">
        <f>ROUNDDOWN($S$36/比率集約!$AE$26*比率集約!AC25,-2)</f>
        <v>3800</v>
      </c>
      <c r="R35" s="36">
        <f>ROUNDDOWN($S$36/比率集約!$AE$26*比率集約!AD25,-2)</f>
        <v>3600</v>
      </c>
      <c r="S35" s="37">
        <f>ROUNDDOWN($S$36/比率集約!$AE$26*比率集約!AE25,-2)</f>
        <v>3600</v>
      </c>
      <c r="T35" s="41">
        <f t="shared" si="5"/>
        <v>3300</v>
      </c>
    </row>
    <row r="36" spans="1:21" ht="18.5" thickBot="1">
      <c r="A36" s="204"/>
      <c r="B36" s="94" t="s">
        <v>182</v>
      </c>
      <c r="C36" s="97">
        <f>比率集約!M26</f>
        <v>1.055861921904331</v>
      </c>
      <c r="D36" s="65">
        <f>ROUNDDOWN($S$36/比率集約!$AE$26*比率集約!P26,-2)</f>
        <v>3000</v>
      </c>
      <c r="E36" s="63">
        <f>ROUNDDOWN($S$36/比率集約!$AE$26*比率集約!Q26,-2)</f>
        <v>3000</v>
      </c>
      <c r="F36" s="63">
        <f>ROUNDDOWN($S$36/比率集約!$AE$26*比率集約!R26,-2)</f>
        <v>3400</v>
      </c>
      <c r="G36" s="63">
        <f>ROUNDDOWN($S$36/比率集約!$AE$26*比率集約!S26,-2)</f>
        <v>2900</v>
      </c>
      <c r="H36" s="63">
        <f>ROUNDDOWN($S$36/比率集約!$AE$26*比率集約!T26,-2)</f>
        <v>3400</v>
      </c>
      <c r="I36" s="63">
        <f>ROUNDDOWN($S$36/比率集約!$AE$26*比率集約!U26,-2)</f>
        <v>3200</v>
      </c>
      <c r="J36" s="63">
        <f>ROUNDDOWN($S$36/比率集約!$AE$26*比率集約!V26,-2)</f>
        <v>3000</v>
      </c>
      <c r="K36" s="63">
        <f>ROUNDDOWN($S$36/比率集約!$AE$26*比率集約!W26,-2)</f>
        <v>3500</v>
      </c>
      <c r="L36" s="63">
        <f>ROUNDDOWN($S$36/比率集約!$AE$26*比率集約!X26,-2)</f>
        <v>3300</v>
      </c>
      <c r="M36" s="63">
        <f>ROUNDDOWN($S$36/比率集約!$AE$26*比率集約!Y26,-2)</f>
        <v>3600</v>
      </c>
      <c r="N36" s="63">
        <f>ROUNDDOWN($S$36/比率集約!$AE$26*比率集約!Z26,-2)</f>
        <v>3500</v>
      </c>
      <c r="O36" s="63">
        <f>ROUNDDOWN($S$36/比率集約!$AE$26*比率集約!AA26,-2)</f>
        <v>3600</v>
      </c>
      <c r="P36" s="63">
        <f>ROUNDDOWN($S$36/比率集約!$AE$26*比率集約!AB26,-2)</f>
        <v>3600</v>
      </c>
      <c r="Q36" s="63">
        <f>ROUNDDOWN($S$36/比率集約!$AE$26*比率集約!AC26,-2)</f>
        <v>3700</v>
      </c>
      <c r="R36" s="63">
        <f>ROUNDDOWN($S$36/比率集約!$AE$26*比率集約!AD26,-2)</f>
        <v>3500</v>
      </c>
      <c r="S36" s="91">
        <f>教育処Ⅰ基準!BC12</f>
        <v>3600</v>
      </c>
      <c r="T36" s="68">
        <f t="shared" si="5"/>
        <v>3300</v>
      </c>
    </row>
    <row r="37" spans="1:21" ht="18.5" thickBot="1"/>
    <row r="38" spans="1:21">
      <c r="A38" s="202" t="s">
        <v>188</v>
      </c>
      <c r="B38" s="203"/>
      <c r="C38" s="201" t="s">
        <v>215</v>
      </c>
      <c r="D38" s="213" t="s">
        <v>22</v>
      </c>
      <c r="E38" s="214"/>
      <c r="F38" s="214"/>
      <c r="G38" s="214"/>
      <c r="H38" s="214"/>
      <c r="I38" s="214"/>
      <c r="J38" s="214"/>
      <c r="K38" s="214"/>
      <c r="L38" s="214"/>
      <c r="M38" s="214"/>
      <c r="N38" s="214"/>
      <c r="O38" s="214"/>
      <c r="P38" s="214"/>
      <c r="Q38" s="214"/>
      <c r="R38" s="214"/>
      <c r="S38" s="214"/>
      <c r="T38" s="215"/>
      <c r="U38" s="198" t="s">
        <v>221</v>
      </c>
    </row>
    <row r="39" spans="1:21" ht="18.5" thickBot="1">
      <c r="A39" s="211"/>
      <c r="B39" s="212"/>
      <c r="C39" s="210"/>
      <c r="D39" s="52">
        <v>10</v>
      </c>
      <c r="E39" s="71">
        <f t="shared" ref="E39:T39" si="6">D39+10</f>
        <v>20</v>
      </c>
      <c r="F39" s="71">
        <f t="shared" si="6"/>
        <v>30</v>
      </c>
      <c r="G39" s="71">
        <f t="shared" si="6"/>
        <v>40</v>
      </c>
      <c r="H39" s="71">
        <f t="shared" si="6"/>
        <v>50</v>
      </c>
      <c r="I39" s="71">
        <f t="shared" si="6"/>
        <v>60</v>
      </c>
      <c r="J39" s="71">
        <f t="shared" si="6"/>
        <v>70</v>
      </c>
      <c r="K39" s="71">
        <f t="shared" si="6"/>
        <v>80</v>
      </c>
      <c r="L39" s="71">
        <f t="shared" si="6"/>
        <v>90</v>
      </c>
      <c r="M39" s="71">
        <f t="shared" si="6"/>
        <v>100</v>
      </c>
      <c r="N39" s="71">
        <f t="shared" si="6"/>
        <v>110</v>
      </c>
      <c r="O39" s="71">
        <f t="shared" si="6"/>
        <v>120</v>
      </c>
      <c r="P39" s="71">
        <f t="shared" si="6"/>
        <v>130</v>
      </c>
      <c r="Q39" s="71">
        <f t="shared" si="6"/>
        <v>140</v>
      </c>
      <c r="R39" s="71">
        <f t="shared" si="6"/>
        <v>150</v>
      </c>
      <c r="S39" s="71">
        <f t="shared" si="6"/>
        <v>160</v>
      </c>
      <c r="T39" s="72">
        <f t="shared" si="6"/>
        <v>170</v>
      </c>
      <c r="U39" s="199"/>
    </row>
    <row r="40" spans="1:21" ht="18.5" thickBot="1">
      <c r="A40" s="208" t="s">
        <v>215</v>
      </c>
      <c r="B40" s="209"/>
      <c r="C40" s="101" t="s">
        <v>214</v>
      </c>
      <c r="D40" s="98">
        <f t="shared" ref="D40:T40" si="7">D52</f>
        <v>0.98976356069164861</v>
      </c>
      <c r="E40" s="99">
        <f t="shared" si="7"/>
        <v>1.011369163875171</v>
      </c>
      <c r="F40" s="99">
        <f t="shared" si="7"/>
        <v>1.0234215901070154</v>
      </c>
      <c r="G40" s="99">
        <f t="shared" si="7"/>
        <v>1.0384813467334351</v>
      </c>
      <c r="H40" s="99">
        <f t="shared" si="7"/>
        <v>1.0384813467334351</v>
      </c>
      <c r="I40" s="99">
        <f t="shared" si="7"/>
        <v>1.0155452215035867</v>
      </c>
      <c r="J40" s="99">
        <f t="shared" si="7"/>
        <v>1.0203295639290964</v>
      </c>
      <c r="K40" s="99">
        <f t="shared" si="7"/>
        <v>1.0195844254384312</v>
      </c>
      <c r="L40" s="99">
        <f t="shared" si="7"/>
        <v>1.0254833209439489</v>
      </c>
      <c r="M40" s="99">
        <f t="shared" si="7"/>
        <v>0.96240894014772871</v>
      </c>
      <c r="N40" s="99">
        <f t="shared" si="7"/>
        <v>0.98178393317961343</v>
      </c>
      <c r="O40" s="99">
        <f t="shared" si="7"/>
        <v>0.98662477079495237</v>
      </c>
      <c r="P40" s="99">
        <f t="shared" si="7"/>
        <v>0.99203992689352083</v>
      </c>
      <c r="Q40" s="99">
        <f t="shared" si="7"/>
        <v>0.99321007231694647</v>
      </c>
      <c r="R40" s="99">
        <f t="shared" si="7"/>
        <v>0.99892219215242184</v>
      </c>
      <c r="S40" s="99">
        <f t="shared" si="7"/>
        <v>1.001174883524695</v>
      </c>
      <c r="T40" s="100">
        <f t="shared" si="7"/>
        <v>0.99909611354492045</v>
      </c>
      <c r="U40" s="200"/>
    </row>
    <row r="41" spans="1:21">
      <c r="A41" s="206" t="s">
        <v>187</v>
      </c>
      <c r="B41" s="92">
        <v>20</v>
      </c>
      <c r="C41" s="95">
        <f t="shared" ref="C41:C48" si="8">C53</f>
        <v>1.2413880272600777</v>
      </c>
      <c r="D41" s="28">
        <f>ROUNDDOWN(比率集約!P28*$T$48/比率集約!$AF$35,-2)</f>
        <v>6600</v>
      </c>
      <c r="E41" s="26">
        <f>ROUNDDOWN(比率集約!Q28*$T$48/比率集約!$AF$35,-2)</f>
        <v>6800</v>
      </c>
      <c r="F41" s="26">
        <f>ROUNDDOWN(比率集約!R28*$T$48/比率集約!$AF$35,-2)</f>
        <v>6900</v>
      </c>
      <c r="G41" s="26">
        <f>ROUNDDOWN(比率集約!S28*$T$48/比率集約!$AF$35,-2)</f>
        <v>7000</v>
      </c>
      <c r="H41" s="26">
        <f>ROUNDDOWN(比率集約!T28*$T$48/比率集約!$AF$35,-2)</f>
        <v>7000</v>
      </c>
      <c r="I41" s="26">
        <f>ROUNDDOWN(比率集約!U28*$T$48/比率集約!$AF$35,-2)</f>
        <v>6800</v>
      </c>
      <c r="J41" s="26">
        <f>ROUNDDOWN(比率集約!V28*$T$48/比率集約!$AF$35,-2)</f>
        <v>6800</v>
      </c>
      <c r="K41" s="26">
        <f>ROUNDDOWN(比率集約!W28*$T$48/比率集約!$AF$35,-2)</f>
        <v>6800</v>
      </c>
      <c r="L41" s="26">
        <f>ROUNDDOWN(比率集約!X28*$T$48/比率集約!$AF$35,-2)</f>
        <v>6900</v>
      </c>
      <c r="M41" s="26">
        <f>ROUNDDOWN(比率集約!Y28*$T$48/比率集約!$AF$35,-2)</f>
        <v>6400</v>
      </c>
      <c r="N41" s="26">
        <f>ROUNDDOWN(比率集約!Z28*$T$48/比率集約!$AF$35,-2)</f>
        <v>6600</v>
      </c>
      <c r="O41" s="26">
        <f>ROUNDDOWN(比率集約!AA28*$T$48/比率集約!$AF$35,-2)</f>
        <v>6600</v>
      </c>
      <c r="P41" s="26">
        <f>ROUNDDOWN(比率集約!AB28*$T$48/比率集約!$AF$35,-2)</f>
        <v>6600</v>
      </c>
      <c r="Q41" s="26">
        <f>ROUNDDOWN(比率集約!AC28*$T$48/比率集約!$AF$35,-2)</f>
        <v>6700</v>
      </c>
      <c r="R41" s="26">
        <f>ROUNDDOWN(比率集約!AD28*$T$48/比率集約!$AF$35,-2)</f>
        <v>6700</v>
      </c>
      <c r="S41" s="26">
        <f>ROUNDDOWN(比率集約!AE28*$T$48/比率集約!$AF$35,-2)</f>
        <v>6700</v>
      </c>
      <c r="T41" s="27">
        <f>ROUNDDOWN(比率集約!AF28*$T$48/比率集約!$AF$35,-2)</f>
        <v>6700</v>
      </c>
      <c r="U41" s="31">
        <f>ROUNDDOWN((MAX(D41:T41)+MIN(D41:T41))/2,-2)</f>
        <v>6700</v>
      </c>
    </row>
    <row r="42" spans="1:21">
      <c r="A42" s="207"/>
      <c r="B42" s="93">
        <v>16</v>
      </c>
      <c r="C42" s="96">
        <f t="shared" si="8"/>
        <v>1.2069020204698588</v>
      </c>
      <c r="D42" s="38">
        <f>ROUNDDOWN(比率集約!P29*$T$48/比率集約!$AF$35,-2)</f>
        <v>6400</v>
      </c>
      <c r="E42" s="36">
        <f>ROUNDDOWN(比率集約!Q29*$T$48/比率集約!$AF$35,-2)</f>
        <v>6600</v>
      </c>
      <c r="F42" s="36">
        <f>ROUNDDOWN(比率集約!R29*$T$48/比率集約!$AF$35,-2)</f>
        <v>6700</v>
      </c>
      <c r="G42" s="36">
        <f>ROUNDDOWN(比率集約!S29*$T$48/比率集約!$AF$35,-2)</f>
        <v>6800</v>
      </c>
      <c r="H42" s="36">
        <f>ROUNDDOWN(比率集約!T29*$T$48/比率集約!$AF$35,-2)</f>
        <v>6800</v>
      </c>
      <c r="I42" s="36">
        <f>ROUNDDOWN(比率集約!U29*$T$48/比率集約!$AF$35,-2)</f>
        <v>6600</v>
      </c>
      <c r="J42" s="36">
        <f>ROUNDDOWN(比率集約!V29*$T$48/比率集約!$AF$35,-2)</f>
        <v>6600</v>
      </c>
      <c r="K42" s="36">
        <f>ROUNDDOWN(比率集約!W29*$T$48/比率集約!$AF$35,-2)</f>
        <v>6600</v>
      </c>
      <c r="L42" s="36">
        <f>ROUNDDOWN(比率集約!X29*$T$48/比率集約!$AF$35,-2)</f>
        <v>6700</v>
      </c>
      <c r="M42" s="36">
        <f>ROUNDDOWN(比率集約!Y29*$T$48/比率集約!$AF$35,-2)</f>
        <v>6300</v>
      </c>
      <c r="N42" s="36">
        <f>ROUNDDOWN(比率集約!Z29*$T$48/比率集約!$AF$35,-2)</f>
        <v>6400</v>
      </c>
      <c r="O42" s="36">
        <f>ROUNDDOWN(比率集約!AA29*$T$48/比率集約!$AF$35,-2)</f>
        <v>6400</v>
      </c>
      <c r="P42" s="36">
        <f>ROUNDDOWN(比率集約!AB29*$T$48/比率集約!$AF$35,-2)</f>
        <v>6500</v>
      </c>
      <c r="Q42" s="36">
        <f>ROUNDDOWN(比率集約!AC29*$T$48/比率集約!$AF$35,-2)</f>
        <v>6500</v>
      </c>
      <c r="R42" s="36">
        <f>ROUNDDOWN(比率集約!AD29*$T$48/比率集約!$AF$35,-2)</f>
        <v>6500</v>
      </c>
      <c r="S42" s="36">
        <f>ROUNDDOWN(比率集約!AE29*$T$48/比率集約!$AF$35,-2)</f>
        <v>6500</v>
      </c>
      <c r="T42" s="37">
        <f>ROUNDDOWN(比率集約!AF29*$T$48/比率集約!$AF$35,-2)</f>
        <v>6500</v>
      </c>
      <c r="U42" s="41">
        <f t="shared" ref="U42:U48" si="9">ROUNDDOWN((MAX(D42:T42)+MIN(D42:T42))/2,-2)</f>
        <v>6500</v>
      </c>
    </row>
    <row r="43" spans="1:21">
      <c r="A43" s="207"/>
      <c r="B43" s="93">
        <v>15</v>
      </c>
      <c r="C43" s="96">
        <f t="shared" si="8"/>
        <v>1.1990704876656531</v>
      </c>
      <c r="D43" s="38">
        <f>ROUNDDOWN(比率集約!P30*$T$48/比率集約!$AF$35,-2)</f>
        <v>6400</v>
      </c>
      <c r="E43" s="36">
        <f>ROUNDDOWN(比率集約!Q30*$T$48/比率集約!$AF$35,-2)</f>
        <v>6500</v>
      </c>
      <c r="F43" s="36">
        <f>ROUNDDOWN(比率集約!R30*$T$48/比率集約!$AF$35,-2)</f>
        <v>6600</v>
      </c>
      <c r="G43" s="36">
        <f>ROUNDDOWN(比率集約!S30*$T$48/比率集約!$AF$35,-2)</f>
        <v>6700</v>
      </c>
      <c r="H43" s="36">
        <f>ROUNDDOWN(比率集約!T30*$T$48/比率集約!$AF$35,-2)</f>
        <v>6700</v>
      </c>
      <c r="I43" s="36">
        <f>ROUNDDOWN(比率集約!U30*$T$48/比率集約!$AF$35,-2)</f>
        <v>6600</v>
      </c>
      <c r="J43" s="36">
        <f>ROUNDDOWN(比率集約!V30*$T$48/比率集約!$AF$35,-2)</f>
        <v>6600</v>
      </c>
      <c r="K43" s="36">
        <f>ROUNDDOWN(比率集約!W30*$T$48/比率集約!$AF$35,-2)</f>
        <v>6600</v>
      </c>
      <c r="L43" s="36">
        <f>ROUNDDOWN(比率集約!X30*$T$48/比率集約!$AF$35,-2)</f>
        <v>6600</v>
      </c>
      <c r="M43" s="36">
        <f>ROUNDDOWN(比率集約!Y30*$T$48/比率集約!$AF$35,-2)</f>
        <v>6200</v>
      </c>
      <c r="N43" s="36">
        <f>ROUNDDOWN(比率集約!Z30*$T$48/比率集約!$AF$35,-2)</f>
        <v>6400</v>
      </c>
      <c r="O43" s="36">
        <f>ROUNDDOWN(比率集約!AA30*$T$48/比率集約!$AF$35,-2)</f>
        <v>6400</v>
      </c>
      <c r="P43" s="36">
        <f>ROUNDDOWN(比率集約!AB30*$T$48/比率集約!$AF$35,-2)</f>
        <v>6400</v>
      </c>
      <c r="Q43" s="36">
        <f>ROUNDDOWN(比率集約!AC30*$T$48/比率集約!$AF$35,-2)</f>
        <v>6400</v>
      </c>
      <c r="R43" s="36">
        <f>ROUNDDOWN(比率集約!AD30*$T$48/比率集約!$AF$35,-2)</f>
        <v>6500</v>
      </c>
      <c r="S43" s="36">
        <f>ROUNDDOWN(比率集約!AE30*$T$48/比率集約!$AF$35,-2)</f>
        <v>6500</v>
      </c>
      <c r="T43" s="37">
        <f>ROUNDDOWN(比率集約!AF30*$T$48/比率集約!$AF$35,-2)</f>
        <v>6500</v>
      </c>
      <c r="U43" s="41">
        <f t="shared" si="9"/>
        <v>6400</v>
      </c>
    </row>
    <row r="44" spans="1:21">
      <c r="A44" s="207"/>
      <c r="B44" s="93">
        <v>12</v>
      </c>
      <c r="C44" s="96">
        <f t="shared" si="8"/>
        <v>1.1720447050339553</v>
      </c>
      <c r="D44" s="38">
        <f>ROUNDDOWN(比率集約!P31*$T$48/比率集約!$AF$35,-2)</f>
        <v>6300</v>
      </c>
      <c r="E44" s="36">
        <f>ROUNDDOWN(比率集約!Q31*$T$48/比率集約!$AF$35,-2)</f>
        <v>6400</v>
      </c>
      <c r="F44" s="36">
        <f>ROUNDDOWN(比率集約!R31*$T$48/比率集約!$AF$35,-2)</f>
        <v>6500</v>
      </c>
      <c r="G44" s="36">
        <f>ROUNDDOWN(比率集約!S31*$T$48/比率集約!$AF$35,-2)</f>
        <v>6600</v>
      </c>
      <c r="H44" s="36">
        <f>ROUNDDOWN(比率集約!T31*$T$48/比率集約!$AF$35,-2)</f>
        <v>6600</v>
      </c>
      <c r="I44" s="36">
        <f>ROUNDDOWN(比率集約!U31*$T$48/比率集約!$AF$35,-2)</f>
        <v>6400</v>
      </c>
      <c r="J44" s="36">
        <f>ROUNDDOWN(比率集約!V31*$T$48/比率集約!$AF$35,-2)</f>
        <v>6500</v>
      </c>
      <c r="K44" s="36">
        <f>ROUNDDOWN(比率集約!W31*$T$48/比率集約!$AF$35,-2)</f>
        <v>6400</v>
      </c>
      <c r="L44" s="36">
        <f>ROUNDDOWN(比率集約!X31*$T$48/比率集約!$AF$35,-2)</f>
        <v>6500</v>
      </c>
      <c r="M44" s="36">
        <f>ROUNDDOWN(比率集約!Y31*$T$48/比率集約!$AF$35,-2)</f>
        <v>6100</v>
      </c>
      <c r="N44" s="36">
        <f>ROUNDDOWN(比率集約!Z31*$T$48/比率集約!$AF$35,-2)</f>
        <v>6200</v>
      </c>
      <c r="O44" s="36">
        <f>ROUNDDOWN(比率集約!AA31*$T$48/比率集約!$AF$35,-2)</f>
        <v>6200</v>
      </c>
      <c r="P44" s="36">
        <f>ROUNDDOWN(比率集約!AB31*$T$48/比率集約!$AF$35,-2)</f>
        <v>6300</v>
      </c>
      <c r="Q44" s="36">
        <f>ROUNDDOWN(比率集約!AC31*$T$48/比率集約!$AF$35,-2)</f>
        <v>6300</v>
      </c>
      <c r="R44" s="36">
        <f>ROUNDDOWN(比率集約!AD31*$T$48/比率集約!$AF$35,-2)</f>
        <v>6300</v>
      </c>
      <c r="S44" s="36">
        <f>ROUNDDOWN(比率集約!AE31*$T$48/比率集約!$AF$35,-2)</f>
        <v>6300</v>
      </c>
      <c r="T44" s="37">
        <f>ROUNDDOWN(比率集約!AF31*$T$48/比率集約!$AF$35,-2)</f>
        <v>6300</v>
      </c>
      <c r="U44" s="41">
        <f t="shared" si="9"/>
        <v>6300</v>
      </c>
    </row>
    <row r="45" spans="1:21">
      <c r="A45" s="207"/>
      <c r="B45" s="93">
        <v>10</v>
      </c>
      <c r="C45" s="96">
        <f t="shared" si="8"/>
        <v>1.1564479580689875</v>
      </c>
      <c r="D45" s="38">
        <f>ROUNDDOWN(比率集約!P32*$T$48/比率集約!$AF$35,-2)</f>
        <v>6200</v>
      </c>
      <c r="E45" s="36">
        <f>ROUNDDOWN(比率集約!Q32*$T$48/比率集約!$AF$35,-2)</f>
        <v>6300</v>
      </c>
      <c r="F45" s="36">
        <f>ROUNDDOWN(比率集約!R32*$T$48/比率集約!$AF$35,-2)</f>
        <v>6400</v>
      </c>
      <c r="G45" s="36">
        <f>ROUNDDOWN(比率集約!S32*$T$48/比率集約!$AF$35,-2)</f>
        <v>6500</v>
      </c>
      <c r="H45" s="36">
        <f>ROUNDDOWN(比率集約!T32*$T$48/比率集約!$AF$35,-2)</f>
        <v>6500</v>
      </c>
      <c r="I45" s="36">
        <f>ROUNDDOWN(比率集約!U32*$T$48/比率集約!$AF$35,-2)</f>
        <v>6300</v>
      </c>
      <c r="J45" s="36">
        <f>ROUNDDOWN(比率集約!V32*$T$48/比率集約!$AF$35,-2)</f>
        <v>6400</v>
      </c>
      <c r="K45" s="36">
        <f>ROUNDDOWN(比率集約!W32*$T$48/比率集約!$AF$35,-2)</f>
        <v>6400</v>
      </c>
      <c r="L45" s="36">
        <f>ROUNDDOWN(比率集約!X32*$T$48/比率集約!$AF$35,-2)</f>
        <v>6400</v>
      </c>
      <c r="M45" s="36">
        <f>ROUNDDOWN(比率集約!Y32*$T$48/比率集約!$AF$35,-2)</f>
        <v>6000</v>
      </c>
      <c r="N45" s="36">
        <f>ROUNDDOWN(比率集約!Z32*$T$48/比率集約!$AF$35,-2)</f>
        <v>6100</v>
      </c>
      <c r="O45" s="36">
        <f>ROUNDDOWN(比率集約!AA32*$T$48/比率集約!$AF$35,-2)</f>
        <v>6200</v>
      </c>
      <c r="P45" s="36">
        <f>ROUNDDOWN(比率集約!AB32*$T$48/比率集約!$AF$35,-2)</f>
        <v>6200</v>
      </c>
      <c r="Q45" s="36">
        <f>ROUNDDOWN(比率集約!AC32*$T$48/比率集約!$AF$35,-2)</f>
        <v>6200</v>
      </c>
      <c r="R45" s="36">
        <f>ROUNDDOWN(比率集約!AD32*$T$48/比率集約!$AF$35,-2)</f>
        <v>6200</v>
      </c>
      <c r="S45" s="36">
        <f>ROUNDDOWN(比率集約!AE32*$T$48/比率集約!$AF$35,-2)</f>
        <v>6200</v>
      </c>
      <c r="T45" s="37">
        <f>ROUNDDOWN(比率集約!AF32*$T$48/比率集約!$AF$35,-2)</f>
        <v>6200</v>
      </c>
      <c r="U45" s="41">
        <f t="shared" si="9"/>
        <v>6200</v>
      </c>
    </row>
    <row r="46" spans="1:21">
      <c r="A46" s="207"/>
      <c r="B46" s="93">
        <v>6</v>
      </c>
      <c r="C46" s="96">
        <f t="shared" si="8"/>
        <v>1.1189216340045298</v>
      </c>
      <c r="D46" s="38">
        <f>ROUNDDOWN(比率集約!P33*$T$48/比率集約!$AF$35,-2)</f>
        <v>6000</v>
      </c>
      <c r="E46" s="36">
        <f>ROUNDDOWN(比率集約!Q33*$T$48/比率集約!$AF$35,-2)</f>
        <v>6100</v>
      </c>
      <c r="F46" s="36">
        <f>ROUNDDOWN(比率集約!R33*$T$48/比率集約!$AF$35,-2)</f>
        <v>6200</v>
      </c>
      <c r="G46" s="36">
        <f>ROUNDDOWN(比率集約!S33*$T$48/比率集約!$AF$35,-2)</f>
        <v>6300</v>
      </c>
      <c r="H46" s="36">
        <f>ROUNDDOWN(比率集約!T33*$T$48/比率集約!$AF$35,-2)</f>
        <v>6300</v>
      </c>
      <c r="I46" s="36">
        <f>ROUNDDOWN(比率集約!U33*$T$48/比率集約!$AF$35,-2)</f>
        <v>6100</v>
      </c>
      <c r="J46" s="36">
        <f>ROUNDDOWN(比率集約!V33*$T$48/比率集約!$AF$35,-2)</f>
        <v>6200</v>
      </c>
      <c r="K46" s="36">
        <f>ROUNDDOWN(比率集約!W33*$T$48/比率集約!$AF$35,-2)</f>
        <v>6200</v>
      </c>
      <c r="L46" s="36">
        <f>ROUNDDOWN(比率集約!X33*$T$48/比率集約!$AF$35,-2)</f>
        <v>6200</v>
      </c>
      <c r="M46" s="36">
        <f>ROUNDDOWN(比率集約!Y33*$T$48/比率集約!$AF$35,-2)</f>
        <v>5800</v>
      </c>
      <c r="N46" s="36">
        <f>ROUNDDOWN(比率集約!Z33*$T$48/比率集約!$AF$35,-2)</f>
        <v>5900</v>
      </c>
      <c r="O46" s="36">
        <f>ROUNDDOWN(比率集約!AA33*$T$48/比率集約!$AF$35,-2)</f>
        <v>6000</v>
      </c>
      <c r="P46" s="36">
        <f>ROUNDDOWN(比率集約!AB33*$T$48/比率集約!$AF$35,-2)</f>
        <v>6000</v>
      </c>
      <c r="Q46" s="36">
        <f>ROUNDDOWN(比率集約!AC33*$T$48/比率集約!$AF$35,-2)</f>
        <v>6000</v>
      </c>
      <c r="R46" s="36">
        <f>ROUNDDOWN(比率集約!AD33*$T$48/比率集約!$AF$35,-2)</f>
        <v>6000</v>
      </c>
      <c r="S46" s="36">
        <f>ROUNDDOWN(比率集約!AE33*$T$48/比率集約!$AF$35,-2)</f>
        <v>6000</v>
      </c>
      <c r="T46" s="37">
        <f>ROUNDDOWN(比率集約!AF33*$T$48/比率集約!$AF$35,-2)</f>
        <v>6000</v>
      </c>
      <c r="U46" s="41">
        <f t="shared" si="9"/>
        <v>6000</v>
      </c>
    </row>
    <row r="47" spans="1:21">
      <c r="A47" s="207"/>
      <c r="B47" s="93">
        <v>3</v>
      </c>
      <c r="C47" s="96">
        <f t="shared" si="8"/>
        <v>1.091725089370486</v>
      </c>
      <c r="D47" s="38">
        <f>ROUNDDOWN(比率集約!P34*$T$48/比率集約!$AF$35,-2)</f>
        <v>5800</v>
      </c>
      <c r="E47" s="36">
        <f>ROUNDDOWN(比率集約!Q34*$T$48/比率集約!$AF$35,-2)</f>
        <v>6000</v>
      </c>
      <c r="F47" s="36">
        <f>ROUNDDOWN(比率集約!R34*$T$48/比率集約!$AF$35,-2)</f>
        <v>6000</v>
      </c>
      <c r="G47" s="36">
        <f>ROUNDDOWN(比率集約!S34*$T$48/比率集約!$AF$35,-2)</f>
        <v>6100</v>
      </c>
      <c r="H47" s="36">
        <f>ROUNDDOWN(比率集約!T34*$T$48/比率集約!$AF$35,-2)</f>
        <v>6100</v>
      </c>
      <c r="I47" s="36">
        <f>ROUNDDOWN(比率集約!U34*$T$48/比率集約!$AF$35,-2)</f>
        <v>6000</v>
      </c>
      <c r="J47" s="36">
        <f>ROUNDDOWN(比率集約!V34*$T$48/比率集約!$AF$35,-2)</f>
        <v>6000</v>
      </c>
      <c r="K47" s="36">
        <f>ROUNDDOWN(比率集約!W34*$T$48/比率集約!$AF$35,-2)</f>
        <v>6000</v>
      </c>
      <c r="L47" s="36">
        <f>ROUNDDOWN(比率集約!X34*$T$48/比率集約!$AF$35,-2)</f>
        <v>6000</v>
      </c>
      <c r="M47" s="36">
        <f>ROUNDDOWN(比率集約!Y34*$T$48/比率集約!$AF$35,-2)</f>
        <v>5700</v>
      </c>
      <c r="N47" s="36">
        <f>ROUNDDOWN(比率集約!Z34*$T$48/比率集約!$AF$35,-2)</f>
        <v>5800</v>
      </c>
      <c r="O47" s="36">
        <f>ROUNDDOWN(比率集約!AA34*$T$48/比率集約!$AF$35,-2)</f>
        <v>5800</v>
      </c>
      <c r="P47" s="36">
        <f>ROUNDDOWN(比率集約!AB34*$T$48/比率集約!$AF$35,-2)</f>
        <v>5800</v>
      </c>
      <c r="Q47" s="36">
        <f>ROUNDDOWN(比率集約!AC34*$T$48/比率集約!$AF$35,-2)</f>
        <v>5800</v>
      </c>
      <c r="R47" s="36">
        <f>ROUNDDOWN(比率集約!AD34*$T$48/比率集約!$AF$35,-2)</f>
        <v>5900</v>
      </c>
      <c r="S47" s="36">
        <f>ROUNDDOWN(比率集約!AE34*$T$48/比率集約!$AF$35,-2)</f>
        <v>5900</v>
      </c>
      <c r="T47" s="37">
        <f>ROUNDDOWN(比率集約!AF34*$T$48/比率集約!$AF$35,-2)</f>
        <v>5900</v>
      </c>
      <c r="U47" s="41">
        <f t="shared" si="9"/>
        <v>5900</v>
      </c>
    </row>
    <row r="48" spans="1:21" ht="18.5" thickBot="1">
      <c r="A48" s="204"/>
      <c r="B48" s="94" t="s">
        <v>182</v>
      </c>
      <c r="C48" s="97">
        <f t="shared" si="8"/>
        <v>1.0676042075450953</v>
      </c>
      <c r="D48" s="65">
        <f>ROUNDDOWN(比率集約!P35*$T$48/比率集約!$AF$35,-2)</f>
        <v>5700</v>
      </c>
      <c r="E48" s="63">
        <f>ROUNDDOWN(比率集約!Q35*$T$48/比率集約!$AF$35,-2)</f>
        <v>5800</v>
      </c>
      <c r="F48" s="63">
        <f>ROUNDDOWN(比率集約!R35*$T$48/比率集約!$AF$35,-2)</f>
        <v>5900</v>
      </c>
      <c r="G48" s="63">
        <f>ROUNDDOWN(比率集約!S35*$T$48/比率集約!$AF$35,-2)</f>
        <v>6000</v>
      </c>
      <c r="H48" s="63">
        <f>ROUNDDOWN(比率集約!T35*$T$48/比率集約!$AF$35,-2)</f>
        <v>6000</v>
      </c>
      <c r="I48" s="63">
        <f>ROUNDDOWN(比率集約!U35*$T$48/比率集約!$AF$35,-2)</f>
        <v>5800</v>
      </c>
      <c r="J48" s="63">
        <f>ROUNDDOWN(比率集約!V35*$T$48/比率集約!$AF$35,-2)</f>
        <v>5900</v>
      </c>
      <c r="K48" s="63">
        <f>ROUNDDOWN(比率集約!W35*$T$48/比率集約!$AF$35,-2)</f>
        <v>5900</v>
      </c>
      <c r="L48" s="63">
        <f>ROUNDDOWN(比率集約!X35*$T$48/比率集約!$AF$35,-2)</f>
        <v>5900</v>
      </c>
      <c r="M48" s="63">
        <f>ROUNDDOWN(比率集約!Y35*$T$48/比率集約!$AF$35,-2)</f>
        <v>5500</v>
      </c>
      <c r="N48" s="63">
        <f>ROUNDDOWN(比率集約!Z35*$T$48/比率集約!$AF$35,-2)</f>
        <v>5600</v>
      </c>
      <c r="O48" s="63">
        <f>ROUNDDOWN(比率集約!AA35*$T$48/比率集約!$AF$35,-2)</f>
        <v>5700</v>
      </c>
      <c r="P48" s="63">
        <f>ROUNDDOWN(比率集約!AB35*$T$48/比率集約!$AF$35,-2)</f>
        <v>5700</v>
      </c>
      <c r="Q48" s="63">
        <f>ROUNDDOWN(比率集約!AC35*$T$48/比率集約!$AF$35,-2)</f>
        <v>5700</v>
      </c>
      <c r="R48" s="63">
        <f>ROUNDDOWN(比率集約!AD35*$T$48/比率集約!$AF$35,-2)</f>
        <v>5700</v>
      </c>
      <c r="S48" s="63">
        <f>ROUNDDOWN(比率集約!AE35*$T$48/比率集約!$AF$35,-2)</f>
        <v>5800</v>
      </c>
      <c r="T48" s="91">
        <f>保育処Ⅰ基準!BC10</f>
        <v>5800</v>
      </c>
      <c r="U48" s="68">
        <f t="shared" si="9"/>
        <v>5700</v>
      </c>
    </row>
    <row r="49" spans="1:21" ht="18.5" thickBot="1"/>
    <row r="50" spans="1:21">
      <c r="A50" s="202" t="s">
        <v>188</v>
      </c>
      <c r="B50" s="203"/>
      <c r="C50" s="201" t="s">
        <v>216</v>
      </c>
      <c r="D50" s="213" t="s">
        <v>22</v>
      </c>
      <c r="E50" s="214"/>
      <c r="F50" s="214"/>
      <c r="G50" s="214"/>
      <c r="H50" s="214"/>
      <c r="I50" s="214"/>
      <c r="J50" s="214"/>
      <c r="K50" s="214"/>
      <c r="L50" s="214"/>
      <c r="M50" s="214"/>
      <c r="N50" s="214"/>
      <c r="O50" s="214"/>
      <c r="P50" s="214"/>
      <c r="Q50" s="214"/>
      <c r="R50" s="214"/>
      <c r="S50" s="214"/>
      <c r="T50" s="215"/>
      <c r="U50" s="201" t="s">
        <v>184</v>
      </c>
    </row>
    <row r="51" spans="1:21" ht="18.5" thickBot="1">
      <c r="A51" s="211"/>
      <c r="B51" s="212"/>
      <c r="C51" s="210"/>
      <c r="D51" s="52">
        <v>10</v>
      </c>
      <c r="E51" s="71">
        <f t="shared" ref="E51:T51" si="10">D51+10</f>
        <v>20</v>
      </c>
      <c r="F51" s="71">
        <f t="shared" si="10"/>
        <v>30</v>
      </c>
      <c r="G51" s="71">
        <f t="shared" si="10"/>
        <v>40</v>
      </c>
      <c r="H51" s="71">
        <f t="shared" si="10"/>
        <v>50</v>
      </c>
      <c r="I51" s="71">
        <f t="shared" si="10"/>
        <v>60</v>
      </c>
      <c r="J51" s="71">
        <f t="shared" si="10"/>
        <v>70</v>
      </c>
      <c r="K51" s="71">
        <f t="shared" si="10"/>
        <v>80</v>
      </c>
      <c r="L51" s="71">
        <f t="shared" si="10"/>
        <v>90</v>
      </c>
      <c r="M51" s="71">
        <f t="shared" si="10"/>
        <v>100</v>
      </c>
      <c r="N51" s="71">
        <f t="shared" si="10"/>
        <v>110</v>
      </c>
      <c r="O51" s="71">
        <f t="shared" si="10"/>
        <v>120</v>
      </c>
      <c r="P51" s="71">
        <f t="shared" si="10"/>
        <v>130</v>
      </c>
      <c r="Q51" s="71">
        <f t="shared" si="10"/>
        <v>140</v>
      </c>
      <c r="R51" s="71">
        <f t="shared" si="10"/>
        <v>150</v>
      </c>
      <c r="S51" s="71">
        <f t="shared" si="10"/>
        <v>160</v>
      </c>
      <c r="T51" s="72">
        <f t="shared" si="10"/>
        <v>170</v>
      </c>
      <c r="U51" s="199"/>
    </row>
    <row r="52" spans="1:21" ht="18.5" thickBot="1">
      <c r="A52" s="208" t="s">
        <v>216</v>
      </c>
      <c r="B52" s="209"/>
      <c r="C52" s="101" t="s">
        <v>214</v>
      </c>
      <c r="D52" s="98">
        <f>比率集約!P36</f>
        <v>0.98976356069164861</v>
      </c>
      <c r="E52" s="99">
        <f>比率集約!Q36</f>
        <v>1.011369163875171</v>
      </c>
      <c r="F52" s="99">
        <f>比率集約!R36</f>
        <v>1.0234215901070154</v>
      </c>
      <c r="G52" s="99">
        <f>比率集約!S36</f>
        <v>1.0384813467334351</v>
      </c>
      <c r="H52" s="99">
        <f>比率集約!T36</f>
        <v>1.0384813467334351</v>
      </c>
      <c r="I52" s="99">
        <f>比率集約!U36</f>
        <v>1.0155452215035867</v>
      </c>
      <c r="J52" s="99">
        <f>比率集約!V36</f>
        <v>1.0203295639290964</v>
      </c>
      <c r="K52" s="99">
        <f>比率集約!W36</f>
        <v>1.0195844254384312</v>
      </c>
      <c r="L52" s="99">
        <f>比率集約!X36</f>
        <v>1.0254833209439489</v>
      </c>
      <c r="M52" s="99">
        <f>比率集約!Y36</f>
        <v>0.96240894014772871</v>
      </c>
      <c r="N52" s="99">
        <f>比率集約!Z36</f>
        <v>0.98178393317961343</v>
      </c>
      <c r="O52" s="99">
        <f>比率集約!AA36</f>
        <v>0.98662477079495237</v>
      </c>
      <c r="P52" s="99">
        <f>比率集約!AB36</f>
        <v>0.99203992689352083</v>
      </c>
      <c r="Q52" s="99">
        <f>比率集約!AC36</f>
        <v>0.99321007231694647</v>
      </c>
      <c r="R52" s="99">
        <f>比率集約!AD36</f>
        <v>0.99892219215242184</v>
      </c>
      <c r="S52" s="99">
        <f>比率集約!AE36</f>
        <v>1.001174883524695</v>
      </c>
      <c r="T52" s="100">
        <f>比率集約!AF36</f>
        <v>0.99909611354492045</v>
      </c>
      <c r="U52" s="200"/>
    </row>
    <row r="53" spans="1:21">
      <c r="A53" s="206" t="s">
        <v>187</v>
      </c>
      <c r="B53" s="92">
        <v>20</v>
      </c>
      <c r="C53" s="95">
        <f>比率集約!M28</f>
        <v>1.2413880272600777</v>
      </c>
      <c r="D53" s="28">
        <f>ROUNDDOWN(比率集約!P28*$T$60/比率集約!$AF$35,-2)</f>
        <v>2800</v>
      </c>
      <c r="E53" s="26">
        <f>ROUNDDOWN(比率集約!Q28*$T$60/比率集約!$AF$35,-2)</f>
        <v>2900</v>
      </c>
      <c r="F53" s="26">
        <f>ROUNDDOWN(比率集約!R28*$T$60/比率集約!$AF$35,-2)</f>
        <v>2900</v>
      </c>
      <c r="G53" s="26">
        <f>ROUNDDOWN(比率集約!S28*$T$60/比率集約!$AF$35,-2)</f>
        <v>3000</v>
      </c>
      <c r="H53" s="26">
        <f>ROUNDDOWN(比率集約!T28*$T$60/比率集約!$AF$35,-2)</f>
        <v>3000</v>
      </c>
      <c r="I53" s="26">
        <f>ROUNDDOWN(比率集約!U28*$T$60/比率集約!$AF$35,-2)</f>
        <v>2900</v>
      </c>
      <c r="J53" s="26">
        <f>ROUNDDOWN(比率集約!V28*$T$60/比率集約!$AF$35,-2)</f>
        <v>2900</v>
      </c>
      <c r="K53" s="26">
        <f>ROUNDDOWN(比率集約!W28*$T$60/比率集約!$AF$35,-2)</f>
        <v>2900</v>
      </c>
      <c r="L53" s="26">
        <f>ROUNDDOWN(比率集約!X28*$T$60/比率集約!$AF$35,-2)</f>
        <v>2900</v>
      </c>
      <c r="M53" s="26">
        <f>ROUNDDOWN(比率集約!Y28*$T$60/比率集約!$AF$35,-2)</f>
        <v>2800</v>
      </c>
      <c r="N53" s="26">
        <f>ROUNDDOWN(比率集約!Z28*$T$60/比率集約!$AF$35,-2)</f>
        <v>2800</v>
      </c>
      <c r="O53" s="26">
        <f>ROUNDDOWN(比率集約!AA28*$T$60/比率集約!$AF$35,-2)</f>
        <v>2800</v>
      </c>
      <c r="P53" s="26">
        <f>ROUNDDOWN(比率集約!AB28*$T$60/比率集約!$AF$35,-2)</f>
        <v>2800</v>
      </c>
      <c r="Q53" s="26">
        <f>ROUNDDOWN(比率集約!AC28*$T$60/比率集約!$AF$35,-2)</f>
        <v>2800</v>
      </c>
      <c r="R53" s="26">
        <f>ROUNDDOWN(比率集約!AD28*$T$60/比率集約!$AF$35,-2)</f>
        <v>2900</v>
      </c>
      <c r="S53" s="26">
        <f>ROUNDDOWN(比率集約!AE28*$T$60/比率集約!$AF$35,-2)</f>
        <v>2900</v>
      </c>
      <c r="T53" s="27">
        <f>ROUNDDOWN(比率集約!AF28*$T$60/比率集約!$AF$35,-2)</f>
        <v>2900</v>
      </c>
      <c r="U53" s="31">
        <f>ROUNDDOWN((MAX(D53:T53)+MIN(D53:T53))/2,-2)</f>
        <v>2900</v>
      </c>
    </row>
    <row r="54" spans="1:21">
      <c r="A54" s="207"/>
      <c r="B54" s="93">
        <v>16</v>
      </c>
      <c r="C54" s="96">
        <f>比率集約!M29</f>
        <v>1.2069020204698588</v>
      </c>
      <c r="D54" s="38">
        <f>ROUNDDOWN(比率集約!P29*$T$60/比率集約!$AF$35,-2)</f>
        <v>2700</v>
      </c>
      <c r="E54" s="36">
        <f>ROUNDDOWN(比率集約!Q29*$T$60/比率集約!$AF$35,-2)</f>
        <v>2800</v>
      </c>
      <c r="F54" s="36">
        <f>ROUNDDOWN(比率集約!R29*$T$60/比率集約!$AF$35,-2)</f>
        <v>2800</v>
      </c>
      <c r="G54" s="36">
        <f>ROUNDDOWN(比率集約!S29*$T$60/比率集約!$AF$35,-2)</f>
        <v>2900</v>
      </c>
      <c r="H54" s="36">
        <f>ROUNDDOWN(比率集約!T29*$T$60/比率集約!$AF$35,-2)</f>
        <v>2900</v>
      </c>
      <c r="I54" s="36">
        <f>ROUNDDOWN(比率集約!U29*$T$60/比率集約!$AF$35,-2)</f>
        <v>2800</v>
      </c>
      <c r="J54" s="36">
        <f>ROUNDDOWN(比率集約!V29*$T$60/比率集約!$AF$35,-2)</f>
        <v>2800</v>
      </c>
      <c r="K54" s="36">
        <f>ROUNDDOWN(比率集約!W29*$T$60/比率集約!$AF$35,-2)</f>
        <v>2800</v>
      </c>
      <c r="L54" s="36">
        <f>ROUNDDOWN(比率集約!X29*$T$60/比率集約!$AF$35,-2)</f>
        <v>2900</v>
      </c>
      <c r="M54" s="36">
        <f>ROUNDDOWN(比率集約!Y29*$T$60/比率集約!$AF$35,-2)</f>
        <v>2700</v>
      </c>
      <c r="N54" s="36">
        <f>ROUNDDOWN(比率集約!Z29*$T$60/比率集約!$AF$35,-2)</f>
        <v>2700</v>
      </c>
      <c r="O54" s="36">
        <f>ROUNDDOWN(比率集約!AA29*$T$60/比率集約!$AF$35,-2)</f>
        <v>2700</v>
      </c>
      <c r="P54" s="36">
        <f>ROUNDDOWN(比率集約!AB29*$T$60/比率集約!$AF$35,-2)</f>
        <v>2800</v>
      </c>
      <c r="Q54" s="36">
        <f>ROUNDDOWN(比率集約!AC29*$T$60/比率集約!$AF$35,-2)</f>
        <v>2800</v>
      </c>
      <c r="R54" s="36">
        <f>ROUNDDOWN(比率集約!AD29*$T$60/比率集約!$AF$35,-2)</f>
        <v>2800</v>
      </c>
      <c r="S54" s="36">
        <f>ROUNDDOWN(比率集約!AE29*$T$60/比率集約!$AF$35,-2)</f>
        <v>2800</v>
      </c>
      <c r="T54" s="37">
        <f>ROUNDDOWN(比率集約!AF29*$T$60/比率集約!$AF$35,-2)</f>
        <v>2800</v>
      </c>
      <c r="U54" s="41">
        <f t="shared" ref="U54:U60" si="11">ROUNDDOWN((MAX(D54:T54)+MIN(D54:T54))/2,-2)</f>
        <v>2800</v>
      </c>
    </row>
    <row r="55" spans="1:21">
      <c r="A55" s="207"/>
      <c r="B55" s="93">
        <v>15</v>
      </c>
      <c r="C55" s="96">
        <f>比率集約!M30</f>
        <v>1.1990704876656531</v>
      </c>
      <c r="D55" s="38">
        <f>ROUNDDOWN(比率集約!P30*$T$60/比率集約!$AF$35,-2)</f>
        <v>2700</v>
      </c>
      <c r="E55" s="36">
        <f>ROUNDDOWN(比率集約!Q30*$T$60/比率集約!$AF$35,-2)</f>
        <v>2800</v>
      </c>
      <c r="F55" s="36">
        <f>ROUNDDOWN(比率集約!R30*$T$60/比率集約!$AF$35,-2)</f>
        <v>2800</v>
      </c>
      <c r="G55" s="36">
        <f>ROUNDDOWN(比率集約!S30*$T$60/比率集約!$AF$35,-2)</f>
        <v>2900</v>
      </c>
      <c r="H55" s="36">
        <f>ROUNDDOWN(比率集約!T30*$T$60/比率集約!$AF$35,-2)</f>
        <v>2900</v>
      </c>
      <c r="I55" s="36">
        <f>ROUNDDOWN(比率集約!U30*$T$60/比率集約!$AF$35,-2)</f>
        <v>2800</v>
      </c>
      <c r="J55" s="36">
        <f>ROUNDDOWN(比率集約!V30*$T$60/比率集約!$AF$35,-2)</f>
        <v>2800</v>
      </c>
      <c r="K55" s="36">
        <f>ROUNDDOWN(比率集約!W30*$T$60/比率集約!$AF$35,-2)</f>
        <v>2800</v>
      </c>
      <c r="L55" s="36">
        <f>ROUNDDOWN(比率集約!X30*$T$60/比率集約!$AF$35,-2)</f>
        <v>2800</v>
      </c>
      <c r="M55" s="36">
        <f>ROUNDDOWN(比率集約!Y30*$T$60/比率集約!$AF$35,-2)</f>
        <v>2700</v>
      </c>
      <c r="N55" s="36">
        <f>ROUNDDOWN(比率集約!Z30*$T$60/比率集約!$AF$35,-2)</f>
        <v>2700</v>
      </c>
      <c r="O55" s="36">
        <f>ROUNDDOWN(比率集約!AA30*$T$60/比率集約!$AF$35,-2)</f>
        <v>2700</v>
      </c>
      <c r="P55" s="36">
        <f>ROUNDDOWN(比率集約!AB30*$T$60/比率集約!$AF$35,-2)</f>
        <v>2700</v>
      </c>
      <c r="Q55" s="36">
        <f>ROUNDDOWN(比率集約!AC30*$T$60/比率集約!$AF$35,-2)</f>
        <v>2700</v>
      </c>
      <c r="R55" s="36">
        <f>ROUNDDOWN(比率集約!AD30*$T$60/比率集約!$AF$35,-2)</f>
        <v>2800</v>
      </c>
      <c r="S55" s="36">
        <f>ROUNDDOWN(比率集約!AE30*$T$60/比率集約!$AF$35,-2)</f>
        <v>2800</v>
      </c>
      <c r="T55" s="37">
        <f>ROUNDDOWN(比率集約!AF30*$T$60/比率集約!$AF$35,-2)</f>
        <v>2800</v>
      </c>
      <c r="U55" s="41">
        <f t="shared" si="11"/>
        <v>2800</v>
      </c>
    </row>
    <row r="56" spans="1:21">
      <c r="A56" s="207"/>
      <c r="B56" s="93">
        <v>12</v>
      </c>
      <c r="C56" s="96">
        <f>比率集約!M31</f>
        <v>1.1720447050339553</v>
      </c>
      <c r="D56" s="38">
        <f>ROUNDDOWN(比率集約!P31*$T$60/比率集約!$AF$35,-2)</f>
        <v>2700</v>
      </c>
      <c r="E56" s="36">
        <f>ROUNDDOWN(比率集約!Q31*$T$60/比率集約!$AF$35,-2)</f>
        <v>2700</v>
      </c>
      <c r="F56" s="36">
        <f>ROUNDDOWN(比率集約!R31*$T$60/比率集約!$AF$35,-2)</f>
        <v>2800</v>
      </c>
      <c r="G56" s="36">
        <f>ROUNDDOWN(比率集約!S31*$T$60/比率集約!$AF$35,-2)</f>
        <v>2800</v>
      </c>
      <c r="H56" s="36">
        <f>ROUNDDOWN(比率集約!T31*$T$60/比率集約!$AF$35,-2)</f>
        <v>2800</v>
      </c>
      <c r="I56" s="36">
        <f>ROUNDDOWN(比率集約!U31*$T$60/比率集約!$AF$35,-2)</f>
        <v>2700</v>
      </c>
      <c r="J56" s="36">
        <f>ROUNDDOWN(比率集約!V31*$T$60/比率集約!$AF$35,-2)</f>
        <v>2800</v>
      </c>
      <c r="K56" s="36">
        <f>ROUNDDOWN(比率集約!W31*$T$60/比率集約!$AF$35,-2)</f>
        <v>2800</v>
      </c>
      <c r="L56" s="36">
        <f>ROUNDDOWN(比率集約!X31*$T$60/比率集約!$AF$35,-2)</f>
        <v>2800</v>
      </c>
      <c r="M56" s="36">
        <f>ROUNDDOWN(比率集約!Y31*$T$60/比率集約!$AF$35,-2)</f>
        <v>2600</v>
      </c>
      <c r="N56" s="36">
        <f>ROUNDDOWN(比率集約!Z31*$T$60/比率集約!$AF$35,-2)</f>
        <v>2600</v>
      </c>
      <c r="O56" s="36">
        <f>ROUNDDOWN(比率集約!AA31*$T$60/比率集約!$AF$35,-2)</f>
        <v>2700</v>
      </c>
      <c r="P56" s="36">
        <f>ROUNDDOWN(比率集約!AB31*$T$60/比率集約!$AF$35,-2)</f>
        <v>2700</v>
      </c>
      <c r="Q56" s="36">
        <f>ROUNDDOWN(比率集約!AC31*$T$60/比率集約!$AF$35,-2)</f>
        <v>2700</v>
      </c>
      <c r="R56" s="36">
        <f>ROUNDDOWN(比率集約!AD31*$T$60/比率集約!$AF$35,-2)</f>
        <v>2700</v>
      </c>
      <c r="S56" s="36">
        <f>ROUNDDOWN(比率集約!AE31*$T$60/比率集約!$AF$35,-2)</f>
        <v>2700</v>
      </c>
      <c r="T56" s="37">
        <f>ROUNDDOWN(比率集約!AF31*$T$60/比率集約!$AF$35,-2)</f>
        <v>2700</v>
      </c>
      <c r="U56" s="41">
        <f t="shared" si="11"/>
        <v>2700</v>
      </c>
    </row>
    <row r="57" spans="1:21">
      <c r="A57" s="207"/>
      <c r="B57" s="93">
        <v>10</v>
      </c>
      <c r="C57" s="96">
        <f>比率集約!M32</f>
        <v>1.1564479580689875</v>
      </c>
      <c r="D57" s="38">
        <f>ROUNDDOWN(比率集約!P32*$T$60/比率集約!$AF$35,-2)</f>
        <v>2600</v>
      </c>
      <c r="E57" s="36">
        <f>ROUNDDOWN(比率集約!Q32*$T$60/比率集約!$AF$35,-2)</f>
        <v>2700</v>
      </c>
      <c r="F57" s="36">
        <f>ROUNDDOWN(比率集約!R32*$T$60/比率集約!$AF$35,-2)</f>
        <v>2700</v>
      </c>
      <c r="G57" s="36">
        <f>ROUNDDOWN(比率集約!S32*$T$60/比率集約!$AF$35,-2)</f>
        <v>2800</v>
      </c>
      <c r="H57" s="36">
        <f>ROUNDDOWN(比率集約!T32*$T$60/比率集約!$AF$35,-2)</f>
        <v>2800</v>
      </c>
      <c r="I57" s="36">
        <f>ROUNDDOWN(比率集約!U32*$T$60/比率集約!$AF$35,-2)</f>
        <v>2700</v>
      </c>
      <c r="J57" s="36">
        <f>ROUNDDOWN(比率集約!V32*$T$60/比率集約!$AF$35,-2)</f>
        <v>2700</v>
      </c>
      <c r="K57" s="36">
        <f>ROUNDDOWN(比率集約!W32*$T$60/比率集約!$AF$35,-2)</f>
        <v>2700</v>
      </c>
      <c r="L57" s="36">
        <f>ROUNDDOWN(比率集約!X32*$T$60/比率集約!$AF$35,-2)</f>
        <v>2700</v>
      </c>
      <c r="M57" s="36">
        <f>ROUNDDOWN(比率集約!Y32*$T$60/比率集約!$AF$35,-2)</f>
        <v>2600</v>
      </c>
      <c r="N57" s="36">
        <f>ROUNDDOWN(比率集約!Z32*$T$60/比率集約!$AF$35,-2)</f>
        <v>2600</v>
      </c>
      <c r="O57" s="36">
        <f>ROUNDDOWN(比率集約!AA32*$T$60/比率集約!$AF$35,-2)</f>
        <v>2600</v>
      </c>
      <c r="P57" s="36">
        <f>ROUNDDOWN(比率集約!AB32*$T$60/比率集約!$AF$35,-2)</f>
        <v>2600</v>
      </c>
      <c r="Q57" s="36">
        <f>ROUNDDOWN(比率集約!AC32*$T$60/比率集約!$AF$35,-2)</f>
        <v>2600</v>
      </c>
      <c r="R57" s="36">
        <f>ROUNDDOWN(比率集約!AD32*$T$60/比率集約!$AF$35,-2)</f>
        <v>2700</v>
      </c>
      <c r="S57" s="36">
        <f>ROUNDDOWN(比率集約!AE32*$T$60/比率集約!$AF$35,-2)</f>
        <v>2700</v>
      </c>
      <c r="T57" s="37">
        <f>ROUNDDOWN(比率集約!AF32*$T$60/比率集約!$AF$35,-2)</f>
        <v>2700</v>
      </c>
      <c r="U57" s="41">
        <f t="shared" si="11"/>
        <v>2700</v>
      </c>
    </row>
    <row r="58" spans="1:21">
      <c r="A58" s="207"/>
      <c r="B58" s="93">
        <v>6</v>
      </c>
      <c r="C58" s="96">
        <f>比率集約!M33</f>
        <v>1.1189216340045298</v>
      </c>
      <c r="D58" s="38">
        <f>ROUNDDOWN(比率集約!P33*$T$60/比率集約!$AF$35,-2)</f>
        <v>2500</v>
      </c>
      <c r="E58" s="36">
        <f>ROUNDDOWN(比率集約!Q33*$T$60/比率集約!$AF$35,-2)</f>
        <v>2600</v>
      </c>
      <c r="F58" s="36">
        <f>ROUNDDOWN(比率集約!R33*$T$60/比率集約!$AF$35,-2)</f>
        <v>2600</v>
      </c>
      <c r="G58" s="36">
        <f>ROUNDDOWN(比率集約!S33*$T$60/比率集約!$AF$35,-2)</f>
        <v>2700</v>
      </c>
      <c r="H58" s="36">
        <f>ROUNDDOWN(比率集約!T33*$T$60/比率集約!$AF$35,-2)</f>
        <v>2700</v>
      </c>
      <c r="I58" s="36">
        <f>ROUNDDOWN(比率集約!U33*$T$60/比率集約!$AF$35,-2)</f>
        <v>2600</v>
      </c>
      <c r="J58" s="36">
        <f>ROUNDDOWN(比率集約!V33*$T$60/比率集約!$AF$35,-2)</f>
        <v>2600</v>
      </c>
      <c r="K58" s="36">
        <f>ROUNDDOWN(比率集約!W33*$T$60/比率集約!$AF$35,-2)</f>
        <v>2600</v>
      </c>
      <c r="L58" s="36">
        <f>ROUNDDOWN(比率集約!X33*$T$60/比率集約!$AF$35,-2)</f>
        <v>2600</v>
      </c>
      <c r="M58" s="36">
        <f>ROUNDDOWN(比率集約!Y33*$T$60/比率集約!$AF$35,-2)</f>
        <v>2500</v>
      </c>
      <c r="N58" s="36">
        <f>ROUNDDOWN(比率集約!Z33*$T$60/比率集約!$AF$35,-2)</f>
        <v>2500</v>
      </c>
      <c r="O58" s="36">
        <f>ROUNDDOWN(比率集約!AA33*$T$60/比率集約!$AF$35,-2)</f>
        <v>2500</v>
      </c>
      <c r="P58" s="36">
        <f>ROUNDDOWN(比率集約!AB33*$T$60/比率集約!$AF$35,-2)</f>
        <v>2600</v>
      </c>
      <c r="Q58" s="36">
        <f>ROUNDDOWN(比率集約!AC33*$T$60/比率集約!$AF$35,-2)</f>
        <v>2600</v>
      </c>
      <c r="R58" s="36">
        <f>ROUNDDOWN(比率集約!AD33*$T$60/比率集約!$AF$35,-2)</f>
        <v>2600</v>
      </c>
      <c r="S58" s="36">
        <f>ROUNDDOWN(比率集約!AE33*$T$60/比率集約!$AF$35,-2)</f>
        <v>2600</v>
      </c>
      <c r="T58" s="37">
        <f>ROUNDDOWN(比率集約!AF33*$T$60/比率集約!$AF$35,-2)</f>
        <v>2600</v>
      </c>
      <c r="U58" s="41">
        <f t="shared" si="11"/>
        <v>2600</v>
      </c>
    </row>
    <row r="59" spans="1:21">
      <c r="A59" s="207"/>
      <c r="B59" s="93">
        <v>3</v>
      </c>
      <c r="C59" s="96">
        <f>比率集約!M34</f>
        <v>1.091725089370486</v>
      </c>
      <c r="D59" s="38">
        <f>ROUNDDOWN(比率集約!P34*$T$60/比率集約!$AF$35,-2)</f>
        <v>2500</v>
      </c>
      <c r="E59" s="36">
        <f>ROUNDDOWN(比率集約!Q34*$T$60/比率集約!$AF$35,-2)</f>
        <v>2500</v>
      </c>
      <c r="F59" s="36">
        <f>ROUNDDOWN(比率集約!R34*$T$60/比率集約!$AF$35,-2)</f>
        <v>2600</v>
      </c>
      <c r="G59" s="36">
        <f>ROUNDDOWN(比率集約!S34*$T$60/比率集約!$AF$35,-2)</f>
        <v>2600</v>
      </c>
      <c r="H59" s="36">
        <f>ROUNDDOWN(比率集約!T34*$T$60/比率集約!$AF$35,-2)</f>
        <v>2600</v>
      </c>
      <c r="I59" s="36">
        <f>ROUNDDOWN(比率集約!U34*$T$60/比率集約!$AF$35,-2)</f>
        <v>2500</v>
      </c>
      <c r="J59" s="36">
        <f>ROUNDDOWN(比率集約!V34*$T$60/比率集約!$AF$35,-2)</f>
        <v>2600</v>
      </c>
      <c r="K59" s="36">
        <f>ROUNDDOWN(比率集約!W34*$T$60/比率集約!$AF$35,-2)</f>
        <v>2600</v>
      </c>
      <c r="L59" s="36">
        <f>ROUNDDOWN(比率集約!X34*$T$60/比率集約!$AF$35,-2)</f>
        <v>2600</v>
      </c>
      <c r="M59" s="36">
        <f>ROUNDDOWN(比率集約!Y34*$T$60/比率集約!$AF$35,-2)</f>
        <v>2400</v>
      </c>
      <c r="N59" s="36">
        <f>ROUNDDOWN(比率集約!Z34*$T$60/比率集約!$AF$35,-2)</f>
        <v>2500</v>
      </c>
      <c r="O59" s="36">
        <f>ROUNDDOWN(比率集約!AA34*$T$60/比率集約!$AF$35,-2)</f>
        <v>2500</v>
      </c>
      <c r="P59" s="36">
        <f>ROUNDDOWN(比率集約!AB34*$T$60/比率集約!$AF$35,-2)</f>
        <v>2500</v>
      </c>
      <c r="Q59" s="36">
        <f>ROUNDDOWN(比率集約!AC34*$T$60/比率集約!$AF$35,-2)</f>
        <v>2500</v>
      </c>
      <c r="R59" s="36">
        <f>ROUNDDOWN(比率集約!AD34*$T$60/比率集約!$AF$35,-2)</f>
        <v>2500</v>
      </c>
      <c r="S59" s="36">
        <f>ROUNDDOWN(比率集約!AE34*$T$60/比率集約!$AF$35,-2)</f>
        <v>2500</v>
      </c>
      <c r="T59" s="37">
        <f>ROUNDDOWN(比率集約!AF34*$T$60/比率集約!$AF$35,-2)</f>
        <v>2500</v>
      </c>
      <c r="U59" s="41">
        <f t="shared" si="11"/>
        <v>2500</v>
      </c>
    </row>
    <row r="60" spans="1:21" ht="18.5" thickBot="1">
      <c r="A60" s="204"/>
      <c r="B60" s="94" t="s">
        <v>182</v>
      </c>
      <c r="C60" s="97">
        <f>比率集約!M35</f>
        <v>1.0676042075450953</v>
      </c>
      <c r="D60" s="65">
        <f>ROUNDDOWN(比率集約!P35*$T$60/比率集約!$AF$35,-2)</f>
        <v>2400</v>
      </c>
      <c r="E60" s="63">
        <f>ROUNDDOWN(比率集約!Q35*$T$60/比率集約!$AF$35,-2)</f>
        <v>2500</v>
      </c>
      <c r="F60" s="63">
        <f>ROUNDDOWN(比率集約!R35*$T$60/比率集約!$AF$35,-2)</f>
        <v>2500</v>
      </c>
      <c r="G60" s="63">
        <f>ROUNDDOWN(比率集約!S35*$T$60/比率集約!$AF$35,-2)</f>
        <v>2500</v>
      </c>
      <c r="H60" s="63">
        <f>ROUNDDOWN(比率集約!T35*$T$60/比率集約!$AF$35,-2)</f>
        <v>2500</v>
      </c>
      <c r="I60" s="63">
        <f>ROUNDDOWN(比率集約!U35*$T$60/比率集約!$AF$35,-2)</f>
        <v>2500</v>
      </c>
      <c r="J60" s="63">
        <f>ROUNDDOWN(比率集約!V35*$T$60/比率集約!$AF$35,-2)</f>
        <v>2500</v>
      </c>
      <c r="K60" s="63">
        <f>ROUNDDOWN(比率集約!W35*$T$60/比率集約!$AF$35,-2)</f>
        <v>2500</v>
      </c>
      <c r="L60" s="63">
        <f>ROUNDDOWN(比率集約!X35*$T$60/比率集約!$AF$35,-2)</f>
        <v>2500</v>
      </c>
      <c r="M60" s="63">
        <f>ROUNDDOWN(比率集約!Y35*$T$60/比率集約!$AF$35,-2)</f>
        <v>2400</v>
      </c>
      <c r="N60" s="63">
        <f>ROUNDDOWN(比率集約!Z35*$T$60/比率集約!$AF$35,-2)</f>
        <v>2400</v>
      </c>
      <c r="O60" s="63">
        <f>ROUNDDOWN(比率集約!AA35*$T$60/比率集約!$AF$35,-2)</f>
        <v>2400</v>
      </c>
      <c r="P60" s="63">
        <f>ROUNDDOWN(比率集約!AB35*$T$60/比率集約!$AF$35,-2)</f>
        <v>2400</v>
      </c>
      <c r="Q60" s="63">
        <f>ROUNDDOWN(比率集約!AC35*$T$60/比率集約!$AF$35,-2)</f>
        <v>2400</v>
      </c>
      <c r="R60" s="63">
        <f>ROUNDDOWN(比率集約!AD35*$T$60/比率集約!$AF$35,-2)</f>
        <v>2400</v>
      </c>
      <c r="S60" s="63">
        <f>ROUNDDOWN(比率集約!AE35*$T$60/比率集約!$AF$35,-2)</f>
        <v>2500</v>
      </c>
      <c r="T60" s="91">
        <f>保育処Ⅰ基準!BC12</f>
        <v>2500</v>
      </c>
      <c r="U60" s="68">
        <f t="shared" si="11"/>
        <v>2400</v>
      </c>
    </row>
  </sheetData>
  <mergeCells count="28">
    <mergeCell ref="A53:A60"/>
    <mergeCell ref="D50:T50"/>
    <mergeCell ref="A38:B39"/>
    <mergeCell ref="C50:C51"/>
    <mergeCell ref="A52:B52"/>
    <mergeCell ref="C14:C15"/>
    <mergeCell ref="D14:S14"/>
    <mergeCell ref="A17:A24"/>
    <mergeCell ref="A41:A48"/>
    <mergeCell ref="D38:T38"/>
    <mergeCell ref="D26:S26"/>
    <mergeCell ref="A29:A36"/>
    <mergeCell ref="U38:U40"/>
    <mergeCell ref="U50:U52"/>
    <mergeCell ref="A3:B4"/>
    <mergeCell ref="C3:C4"/>
    <mergeCell ref="A5:A12"/>
    <mergeCell ref="D3:D4"/>
    <mergeCell ref="A16:B16"/>
    <mergeCell ref="C38:C39"/>
    <mergeCell ref="A40:B40"/>
    <mergeCell ref="T14:T16"/>
    <mergeCell ref="T26:T28"/>
    <mergeCell ref="A14:B15"/>
    <mergeCell ref="A50:B51"/>
    <mergeCell ref="A26:B27"/>
    <mergeCell ref="A28:B28"/>
    <mergeCell ref="C26:C27"/>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B9A2-5C61-4EC0-A5E9-BBCE88D348D4}">
  <dimension ref="A1:CJ277"/>
  <sheetViews>
    <sheetView workbookViewId="0">
      <pane xSplit="4" ySplit="5" topLeftCell="BQ6" activePane="bottomRight" state="frozen"/>
      <selection pane="topRight" activeCell="E1" sqref="E1"/>
      <selection pane="bottomLeft" activeCell="A6" sqref="A6"/>
      <selection pane="bottomRight" activeCell="CJ11" sqref="CJ11"/>
    </sheetView>
  </sheetViews>
  <sheetFormatPr defaultRowHeight="18"/>
  <cols>
    <col min="5" max="55" width="9" customWidth="1"/>
  </cols>
  <sheetData>
    <row r="1" spans="1:88" ht="18.75" customHeight="1">
      <c r="A1" s="242" t="s">
        <v>86</v>
      </c>
      <c r="B1" s="239" t="s">
        <v>87</v>
      </c>
      <c r="C1" s="239" t="s">
        <v>88</v>
      </c>
      <c r="D1" s="244" t="s">
        <v>89</v>
      </c>
      <c r="E1" s="220" t="s">
        <v>91</v>
      </c>
      <c r="F1" s="220"/>
      <c r="G1" s="220"/>
      <c r="H1" s="220"/>
      <c r="I1" s="220"/>
      <c r="J1" s="220"/>
      <c r="K1" s="220"/>
      <c r="L1" s="220"/>
      <c r="M1" s="220"/>
      <c r="N1" s="220"/>
      <c r="O1" s="221"/>
      <c r="P1" s="6"/>
      <c r="Q1" s="6"/>
      <c r="R1" s="6"/>
      <c r="S1" s="6"/>
      <c r="T1" s="219" t="s">
        <v>90</v>
      </c>
      <c r="U1" s="220"/>
      <c r="V1" s="220"/>
      <c r="W1" s="220"/>
      <c r="X1" s="220"/>
      <c r="Y1" s="220"/>
      <c r="Z1" s="220"/>
      <c r="AA1" s="220"/>
      <c r="AB1" s="220"/>
      <c r="AC1" s="220"/>
      <c r="AD1" s="221"/>
      <c r="AE1" s="6"/>
      <c r="BE1" s="228" t="s">
        <v>217</v>
      </c>
      <c r="BF1" s="229"/>
      <c r="BG1" s="229"/>
      <c r="BH1" s="229"/>
      <c r="BI1" s="229"/>
      <c r="BJ1" s="229"/>
      <c r="BK1" s="229"/>
      <c r="BL1" s="229"/>
      <c r="BM1" s="229"/>
      <c r="BN1" s="229"/>
      <c r="BO1" s="229"/>
      <c r="BP1" s="229"/>
      <c r="BQ1" s="229"/>
      <c r="BR1" s="230"/>
      <c r="BT1" s="228" t="str">
        <f>"保育教諭１人当たり初任給金額
計算式：（各年度基本分単価）✕（人件費率"&amp;CH2*100&amp;"％）✕（園児人数）÷（雇用合計人数）÷（賃金16か月）✕（12カ月基本給）"</f>
        <v>保育教諭１人当たり初任給金額
計算式：（各年度基本分単価）✕（人件費率58.175％）✕（園児人数）÷（雇用合計人数）÷（賃金16か月）✕（12カ月基本給）</v>
      </c>
      <c r="BU1" s="229"/>
      <c r="BV1" s="229"/>
      <c r="BW1" s="229"/>
      <c r="BX1" s="229"/>
      <c r="BY1" s="229"/>
      <c r="BZ1" s="229"/>
      <c r="CA1" s="229"/>
      <c r="CB1" s="229"/>
      <c r="CC1" s="229"/>
      <c r="CD1" s="229"/>
      <c r="CE1" s="229"/>
      <c r="CF1" s="229"/>
      <c r="CG1" s="230"/>
      <c r="CH1" t="s">
        <v>222</v>
      </c>
    </row>
    <row r="2" spans="1:88">
      <c r="A2" s="243"/>
      <c r="B2" s="237"/>
      <c r="C2" s="237"/>
      <c r="D2" s="245"/>
      <c r="E2" s="197"/>
      <c r="F2" s="197"/>
      <c r="G2" s="197"/>
      <c r="H2" s="197"/>
      <c r="I2" s="197"/>
      <c r="J2" s="197"/>
      <c r="K2" s="197"/>
      <c r="L2" s="197"/>
      <c r="M2" s="197"/>
      <c r="N2" s="197"/>
      <c r="O2" s="223"/>
      <c r="P2" s="6"/>
      <c r="Q2" s="6"/>
      <c r="R2" s="6"/>
      <c r="S2" s="6"/>
      <c r="T2" s="222"/>
      <c r="U2" s="197"/>
      <c r="V2" s="197"/>
      <c r="W2" s="197"/>
      <c r="X2" s="197"/>
      <c r="Y2" s="197"/>
      <c r="Z2" s="197"/>
      <c r="AA2" s="197"/>
      <c r="AB2" s="197"/>
      <c r="AC2" s="197"/>
      <c r="AD2" s="223"/>
      <c r="AE2" s="6"/>
      <c r="BE2" s="231"/>
      <c r="BF2" s="232"/>
      <c r="BG2" s="232"/>
      <c r="BH2" s="232"/>
      <c r="BI2" s="232"/>
      <c r="BJ2" s="232"/>
      <c r="BK2" s="232"/>
      <c r="BL2" s="232"/>
      <c r="BM2" s="232"/>
      <c r="BN2" s="232"/>
      <c r="BO2" s="232"/>
      <c r="BP2" s="232"/>
      <c r="BQ2" s="232"/>
      <c r="BR2" s="233"/>
      <c r="BT2" s="231"/>
      <c r="BU2" s="232"/>
      <c r="BV2" s="232"/>
      <c r="BW2" s="232"/>
      <c r="BX2" s="232"/>
      <c r="BY2" s="232"/>
      <c r="BZ2" s="232"/>
      <c r="CA2" s="232"/>
      <c r="CB2" s="232"/>
      <c r="CC2" s="232"/>
      <c r="CD2" s="232"/>
      <c r="CE2" s="232"/>
      <c r="CF2" s="232"/>
      <c r="CG2" s="233"/>
      <c r="CH2">
        <v>0.58174999999999999</v>
      </c>
    </row>
    <row r="3" spans="1:88">
      <c r="A3" s="243"/>
      <c r="B3" s="237"/>
      <c r="C3" s="237"/>
      <c r="D3" s="245"/>
      <c r="E3" s="197"/>
      <c r="F3" s="197"/>
      <c r="G3" s="197"/>
      <c r="H3" s="197"/>
      <c r="I3" s="197"/>
      <c r="J3" s="197"/>
      <c r="K3" s="197"/>
      <c r="L3" s="197"/>
      <c r="M3" s="197"/>
      <c r="N3" s="197"/>
      <c r="O3" s="223"/>
      <c r="P3" s="6"/>
      <c r="Q3" s="6"/>
      <c r="R3" s="6"/>
      <c r="S3" s="6"/>
      <c r="T3" s="222"/>
      <c r="U3" s="197"/>
      <c r="V3" s="197"/>
      <c r="W3" s="197"/>
      <c r="X3" s="197"/>
      <c r="Y3" s="197"/>
      <c r="Z3" s="197"/>
      <c r="AA3" s="197"/>
      <c r="AB3" s="197"/>
      <c r="AC3" s="197"/>
      <c r="AD3" s="223"/>
      <c r="AE3" s="6"/>
      <c r="BE3" s="231"/>
      <c r="BF3" s="232"/>
      <c r="BG3" s="232"/>
      <c r="BH3" s="232"/>
      <c r="BI3" s="232"/>
      <c r="BJ3" s="232"/>
      <c r="BK3" s="232"/>
      <c r="BL3" s="232"/>
      <c r="BM3" s="232"/>
      <c r="BN3" s="232"/>
      <c r="BO3" s="232"/>
      <c r="BP3" s="232"/>
      <c r="BQ3" s="232"/>
      <c r="BR3" s="233"/>
      <c r="BT3" s="231"/>
      <c r="BU3" s="232"/>
      <c r="BV3" s="232"/>
      <c r="BW3" s="232"/>
      <c r="BX3" s="232"/>
      <c r="BY3" s="232"/>
      <c r="BZ3" s="232"/>
      <c r="CA3" s="232"/>
      <c r="CB3" s="232"/>
      <c r="CC3" s="232"/>
      <c r="CD3" s="232"/>
      <c r="CE3" s="232"/>
      <c r="CF3" s="232"/>
      <c r="CG3" s="233"/>
    </row>
    <row r="4" spans="1:88" ht="18.5" thickBot="1">
      <c r="A4" s="243"/>
      <c r="B4" s="237"/>
      <c r="C4" s="237"/>
      <c r="D4" s="245"/>
      <c r="E4" s="225"/>
      <c r="F4" s="225"/>
      <c r="G4" s="225"/>
      <c r="H4" s="225"/>
      <c r="I4" s="225"/>
      <c r="J4" s="225"/>
      <c r="K4" s="225"/>
      <c r="L4" s="225"/>
      <c r="M4" s="225"/>
      <c r="N4" s="225"/>
      <c r="O4" s="226"/>
      <c r="P4" s="6"/>
      <c r="Q4" s="6"/>
      <c r="R4" s="6"/>
      <c r="S4" s="6"/>
      <c r="T4" s="224"/>
      <c r="U4" s="225"/>
      <c r="V4" s="225"/>
      <c r="W4" s="225"/>
      <c r="X4" s="225"/>
      <c r="Y4" s="225"/>
      <c r="Z4" s="225"/>
      <c r="AA4" s="225"/>
      <c r="AB4" s="225"/>
      <c r="AC4" s="225"/>
      <c r="AD4" s="226"/>
      <c r="AE4" s="6"/>
      <c r="BE4" s="234"/>
      <c r="BF4" s="235"/>
      <c r="BG4" s="235"/>
      <c r="BH4" s="235"/>
      <c r="BI4" s="235"/>
      <c r="BJ4" s="235"/>
      <c r="BK4" s="235"/>
      <c r="BL4" s="235"/>
      <c r="BM4" s="235"/>
      <c r="BN4" s="235"/>
      <c r="BO4" s="235"/>
      <c r="BP4" s="235"/>
      <c r="BQ4" s="235"/>
      <c r="BR4" s="236"/>
      <c r="BT4" s="234"/>
      <c r="BU4" s="235"/>
      <c r="BV4" s="235"/>
      <c r="BW4" s="235"/>
      <c r="BX4" s="235"/>
      <c r="BY4" s="235"/>
      <c r="BZ4" s="235"/>
      <c r="CA4" s="235"/>
      <c r="CB4" s="235"/>
      <c r="CC4" s="235"/>
      <c r="CD4" s="235"/>
      <c r="CE4" s="235"/>
      <c r="CF4" s="235"/>
      <c r="CG4" s="236"/>
    </row>
    <row r="5" spans="1:88" ht="51" customHeight="1" thickBot="1">
      <c r="A5" s="12" t="s">
        <v>71</v>
      </c>
      <c r="B5" s="13" t="s">
        <v>72</v>
      </c>
      <c r="C5" s="13" t="s">
        <v>73</v>
      </c>
      <c r="D5" s="14" t="s">
        <v>74</v>
      </c>
      <c r="E5" s="18" t="s">
        <v>92</v>
      </c>
      <c r="F5" s="16" t="s">
        <v>93</v>
      </c>
      <c r="G5" s="16" t="s">
        <v>94</v>
      </c>
      <c r="H5" s="16" t="s">
        <v>95</v>
      </c>
      <c r="I5" s="16" t="s">
        <v>96</v>
      </c>
      <c r="J5" s="16" t="s">
        <v>97</v>
      </c>
      <c r="K5" s="16" t="s">
        <v>98</v>
      </c>
      <c r="L5" s="16" t="s">
        <v>99</v>
      </c>
      <c r="M5" s="17" t="s">
        <v>100</v>
      </c>
      <c r="N5" s="17" t="s">
        <v>75</v>
      </c>
      <c r="O5" s="17" t="s">
        <v>76</v>
      </c>
      <c r="P5" s="110"/>
      <c r="Q5" s="110"/>
      <c r="R5" s="110"/>
      <c r="S5" s="110"/>
      <c r="T5" s="15" t="s">
        <v>92</v>
      </c>
      <c r="U5" s="16" t="s">
        <v>93</v>
      </c>
      <c r="V5" s="16" t="s">
        <v>94</v>
      </c>
      <c r="W5" s="16" t="s">
        <v>95</v>
      </c>
      <c r="X5" s="16" t="s">
        <v>96</v>
      </c>
      <c r="Y5" s="16" t="s">
        <v>97</v>
      </c>
      <c r="Z5" s="16" t="s">
        <v>98</v>
      </c>
      <c r="AA5" s="16" t="s">
        <v>99</v>
      </c>
      <c r="AB5" s="17" t="s">
        <v>100</v>
      </c>
      <c r="AC5" s="17" t="s">
        <v>101</v>
      </c>
      <c r="AD5" s="17" t="s">
        <v>102</v>
      </c>
      <c r="AE5" s="110"/>
      <c r="AF5" s="18" t="s">
        <v>92</v>
      </c>
      <c r="AG5" s="16" t="s">
        <v>93</v>
      </c>
      <c r="AH5" s="16" t="s">
        <v>94</v>
      </c>
      <c r="AI5" s="16" t="s">
        <v>95</v>
      </c>
      <c r="AJ5" s="16" t="s">
        <v>96</v>
      </c>
      <c r="AK5" s="16" t="s">
        <v>97</v>
      </c>
      <c r="AL5" s="16" t="s">
        <v>98</v>
      </c>
      <c r="AM5" s="16" t="s">
        <v>99</v>
      </c>
      <c r="AN5" s="17" t="s">
        <v>100</v>
      </c>
      <c r="AO5" s="17" t="s">
        <v>75</v>
      </c>
      <c r="AP5" s="17" t="s">
        <v>76</v>
      </c>
      <c r="AQ5" s="18" t="s">
        <v>92</v>
      </c>
      <c r="AR5" s="16" t="s">
        <v>93</v>
      </c>
      <c r="AS5" s="16" t="s">
        <v>94</v>
      </c>
      <c r="AT5" s="16" t="s">
        <v>95</v>
      </c>
      <c r="AU5" s="16" t="s">
        <v>96</v>
      </c>
      <c r="AV5" s="16" t="s">
        <v>97</v>
      </c>
      <c r="AW5" s="16" t="s">
        <v>98</v>
      </c>
      <c r="AX5" s="16" t="s">
        <v>99</v>
      </c>
      <c r="AY5" s="17" t="s">
        <v>100</v>
      </c>
      <c r="AZ5" s="17" t="s">
        <v>75</v>
      </c>
      <c r="BA5" s="17" t="s">
        <v>76</v>
      </c>
      <c r="BE5" s="19" t="s">
        <v>92</v>
      </c>
      <c r="BF5" s="20" t="s">
        <v>93</v>
      </c>
      <c r="BG5" s="20" t="s">
        <v>94</v>
      </c>
      <c r="BH5" s="20" t="s">
        <v>95</v>
      </c>
      <c r="BI5" s="20" t="s">
        <v>96</v>
      </c>
      <c r="BJ5" s="20" t="s">
        <v>97</v>
      </c>
      <c r="BK5" s="20" t="s">
        <v>98</v>
      </c>
      <c r="BL5" s="20" t="s">
        <v>99</v>
      </c>
      <c r="BM5" s="20" t="s">
        <v>100</v>
      </c>
      <c r="BN5" s="20" t="s">
        <v>75</v>
      </c>
      <c r="BO5" s="21" t="s">
        <v>76</v>
      </c>
      <c r="BP5" s="108" t="s">
        <v>218</v>
      </c>
      <c r="BQ5" s="106" t="s">
        <v>219</v>
      </c>
      <c r="BR5" s="107" t="s">
        <v>220</v>
      </c>
      <c r="BT5" s="19" t="s">
        <v>92</v>
      </c>
      <c r="BU5" s="20" t="s">
        <v>93</v>
      </c>
      <c r="BV5" s="20" t="s">
        <v>94</v>
      </c>
      <c r="BW5" s="20" t="s">
        <v>95</v>
      </c>
      <c r="BX5" s="20" t="s">
        <v>96</v>
      </c>
      <c r="BY5" s="20" t="s">
        <v>97</v>
      </c>
      <c r="BZ5" s="20" t="s">
        <v>98</v>
      </c>
      <c r="CA5" s="20" t="s">
        <v>99</v>
      </c>
      <c r="CB5" s="20" t="s">
        <v>100</v>
      </c>
      <c r="CC5" s="20" t="s">
        <v>75</v>
      </c>
      <c r="CD5" s="21" t="s">
        <v>76</v>
      </c>
      <c r="CE5" s="108" t="s">
        <v>218</v>
      </c>
      <c r="CF5" s="106" t="s">
        <v>219</v>
      </c>
      <c r="CG5" s="107" t="s">
        <v>220</v>
      </c>
    </row>
    <row r="6" spans="1:88" ht="18.75" customHeight="1">
      <c r="A6" s="22" t="s">
        <v>77</v>
      </c>
      <c r="B6" s="23" t="s">
        <v>103</v>
      </c>
      <c r="C6" s="240" t="s">
        <v>104</v>
      </c>
      <c r="D6" s="24" t="s">
        <v>105</v>
      </c>
      <c r="E6" s="28">
        <v>860</v>
      </c>
      <c r="F6" s="26">
        <v>880</v>
      </c>
      <c r="G6" s="26">
        <v>890</v>
      </c>
      <c r="H6" s="26">
        <v>890</v>
      </c>
      <c r="I6" s="26">
        <v>850</v>
      </c>
      <c r="J6" s="26">
        <v>850</v>
      </c>
      <c r="K6" s="26">
        <v>840</v>
      </c>
      <c r="L6" s="26">
        <v>850</v>
      </c>
      <c r="M6" s="29">
        <v>860</v>
      </c>
      <c r="N6" s="29">
        <v>880</v>
      </c>
      <c r="O6" s="30">
        <v>950</v>
      </c>
      <c r="P6" s="111"/>
      <c r="Q6" s="111"/>
      <c r="R6" s="111"/>
      <c r="S6" s="111"/>
      <c r="T6" s="25">
        <v>87700</v>
      </c>
      <c r="U6" s="26">
        <v>90270</v>
      </c>
      <c r="V6" s="26">
        <v>91030</v>
      </c>
      <c r="W6" s="26">
        <v>91640</v>
      </c>
      <c r="X6" s="26">
        <v>86660</v>
      </c>
      <c r="Y6" s="26">
        <v>86810</v>
      </c>
      <c r="Z6" s="26">
        <v>86550</v>
      </c>
      <c r="AA6" s="26">
        <v>86880</v>
      </c>
      <c r="AB6" s="27">
        <v>87750</v>
      </c>
      <c r="AC6" s="27">
        <v>90780</v>
      </c>
      <c r="AD6" s="27">
        <v>97850</v>
      </c>
      <c r="AE6" s="111"/>
      <c r="AF6" s="4">
        <f>E6/E$244</f>
        <v>1.1466666666666667</v>
      </c>
      <c r="AG6" s="4">
        <f>F6/E$244</f>
        <v>1.1733333333333333</v>
      </c>
      <c r="AH6" s="4">
        <f>G6/E$244</f>
        <v>1.1866666666666668</v>
      </c>
      <c r="AI6" s="4">
        <f>H6/E$244</f>
        <v>1.1866666666666668</v>
      </c>
      <c r="AJ6" s="4">
        <f>I6/E$244</f>
        <v>1.1333333333333333</v>
      </c>
      <c r="AK6" s="4">
        <f>J6/E$244</f>
        <v>1.1333333333333333</v>
      </c>
      <c r="AL6" s="4">
        <f>K6/E$244</f>
        <v>1.1200000000000001</v>
      </c>
      <c r="AM6" s="4">
        <f>L6/E$244</f>
        <v>1.1333333333333333</v>
      </c>
      <c r="AN6" s="4">
        <f>M6/E$244</f>
        <v>1.1466666666666667</v>
      </c>
      <c r="AO6" s="4">
        <f>N6/E$244</f>
        <v>1.1733333333333333</v>
      </c>
      <c r="AP6" s="4">
        <f>O6/E$244</f>
        <v>1.2666666666666666</v>
      </c>
      <c r="AQ6" s="227">
        <f t="shared" ref="AQ6:BA6" si="0">AVERAGE(AF6:AF39)</f>
        <v>1.1511390560830468</v>
      </c>
      <c r="AR6" s="227">
        <f t="shared" si="0"/>
        <v>1.1873289173166397</v>
      </c>
      <c r="AS6" s="227">
        <f t="shared" si="0"/>
        <v>1.1967530646542568</v>
      </c>
      <c r="AT6" s="227">
        <f t="shared" si="0"/>
        <v>1.2096686546896098</v>
      </c>
      <c r="AU6" s="227">
        <f t="shared" si="0"/>
        <v>1.2017083597498037</v>
      </c>
      <c r="AV6" s="227">
        <f t="shared" si="0"/>
        <v>1.2056842767159166</v>
      </c>
      <c r="AW6" s="227">
        <f t="shared" si="0"/>
        <v>1.2001112058380718</v>
      </c>
      <c r="AX6" s="227">
        <f t="shared" si="0"/>
        <v>1.2056842767159166</v>
      </c>
      <c r="AY6" s="227">
        <f t="shared" si="0"/>
        <v>1.2132882241197436</v>
      </c>
      <c r="AZ6" s="227">
        <f t="shared" si="0"/>
        <v>1.2630435841281731</v>
      </c>
      <c r="BA6" s="227">
        <f t="shared" si="0"/>
        <v>1.376269327745719</v>
      </c>
      <c r="BB6" s="87">
        <f>AVERAGE(AQ6:BA39)</f>
        <v>1.2191526316142633</v>
      </c>
      <c r="BC6" s="3">
        <f t="shared" ref="BC6:BC69" si="1">ROUNDDOWN($BC$244/$BB$244*BB6,-2)</f>
        <v>13500</v>
      </c>
      <c r="BE6" s="3">
        <f>E6*(教育人数!$D$7+教育人数!$D$8)/教育人数!$D$34</f>
        <v>2649.2890995260664</v>
      </c>
      <c r="BF6" s="3">
        <f>F6*(教育人数!$D$7+教育人数!$D$8)/教育人数!$D$34</f>
        <v>2710.9004739336492</v>
      </c>
      <c r="BG6" s="3">
        <f>G6*(教育人数!$D$7+教育人数!$D$8)/教育人数!$D$34</f>
        <v>2741.7061611374406</v>
      </c>
      <c r="BH6" s="3">
        <f>H6*(教育人数!$D$7+教育人数!$D$8)/教育人数!$D$34</f>
        <v>2741.7061611374406</v>
      </c>
      <c r="BI6" s="3">
        <f>I6*(教育人数!$D$7+教育人数!$D$8)/教育人数!$D$34</f>
        <v>2618.4834123222749</v>
      </c>
      <c r="BJ6" s="3">
        <f>J6*(教育人数!$D$7+教育人数!$D$8)/教育人数!$D$34</f>
        <v>2618.4834123222749</v>
      </c>
      <c r="BK6" s="3">
        <f>K6*(教育人数!$D$7+教育人数!$D$8)/教育人数!$D$34</f>
        <v>2587.6777251184835</v>
      </c>
      <c r="BL6" s="3">
        <f>L6*(教育人数!$D$7+教育人数!$D$8)/教育人数!$D$34</f>
        <v>2618.4834123222749</v>
      </c>
      <c r="BM6" s="3">
        <f>M6*(教育人数!$D$7+教育人数!$D$8)/教育人数!$D$34</f>
        <v>2649.2890995260664</v>
      </c>
      <c r="BN6" s="3">
        <f>N6*(教育人数!$D$7+教育人数!$D$8)/教育人数!$D$34</f>
        <v>2710.9004739336492</v>
      </c>
      <c r="BO6" s="3">
        <f>O6*(教育人数!$D$7+教育人数!$D$8)/教育人数!$D$34</f>
        <v>2926.5402843601896</v>
      </c>
      <c r="BP6" s="217">
        <f>AVERAGE(BE6:BO6)+AVERAGE(BE7:BO7)</f>
        <v>4157.3675140025853</v>
      </c>
      <c r="BQ6" s="217">
        <f>AVERAGE(BP6,BP40,BP74,BP108,BP142,BP176,BP210,BP244)</f>
        <v>3871.3647134855669</v>
      </c>
      <c r="BR6" s="218">
        <f>BQ6/BQ$36</f>
        <v>0.83445523720455728</v>
      </c>
      <c r="BT6" s="3">
        <f>T6*(教育人数!$D$7+教育人数!$D$8)/教育人数!$D$34</f>
        <v>270165.87677725119</v>
      </c>
      <c r="BU6" s="3">
        <f>U6*(教育人数!$D$7+教育人数!$D$8)/教育人数!$D$34</f>
        <v>278082.93838862557</v>
      </c>
      <c r="BV6" s="3">
        <f>V6*(教育人数!$D$7+教育人数!$D$8)/教育人数!$D$34</f>
        <v>280424.17061611376</v>
      </c>
      <c r="BW6" s="3">
        <f>W6*(教育人数!$D$7+教育人数!$D$8)/教育人数!$D$34</f>
        <v>282303.31753554504</v>
      </c>
      <c r="BX6" s="3">
        <f>X6*(教育人数!$D$7+教育人数!$D$8)/教育人数!$D$34</f>
        <v>266962.08530805685</v>
      </c>
      <c r="BY6" s="3">
        <f>Y6*(教育人数!$D$7+教育人数!$D$8)/教育人数!$D$34</f>
        <v>267424.17061611376</v>
      </c>
      <c r="BZ6" s="3">
        <f>Z6*(教育人数!$D$7+教育人数!$D$8)/教育人数!$D$34</f>
        <v>266623.22274881514</v>
      </c>
      <c r="CA6" s="3">
        <f>AA6*(教育人数!$D$7+教育人数!$D$8)/教育人数!$D$34</f>
        <v>267639.81042654027</v>
      </c>
      <c r="CB6" s="3">
        <f>AB6*(教育人数!$D$7+教育人数!$D$8)/教育人数!$D$34</f>
        <v>270319.90521327016</v>
      </c>
      <c r="CC6" s="3">
        <f>AC6*(教育人数!$D$7+教育人数!$D$8)/教育人数!$D$34</f>
        <v>279654.02843601897</v>
      </c>
      <c r="CD6" s="3">
        <f>AD6*(教育人数!$D$7+教育人数!$D$8)/教育人数!$D$34</f>
        <v>301433.6492890995</v>
      </c>
      <c r="CE6" s="217">
        <f>ROUNDDOWN((AVERAGE(BT6:CD6)+AVERAGE(BT7:CD7))*$CH$2*12/16,-2)</f>
        <v>185700</v>
      </c>
      <c r="CF6" s="217">
        <f>AVERAGE(CE6,CE40,CE74,CE108,CE142,CE176,CE210,CE244)</f>
        <v>174087.5</v>
      </c>
      <c r="CG6" s="218">
        <f>CF6/CF$36</f>
        <v>0.7821520835673369</v>
      </c>
      <c r="CH6" s="216">
        <f>ROUND((MAX(CF6:CF61)+MIN(CF6:CF61))/2,-2)</f>
        <v>202000</v>
      </c>
      <c r="CI6" s="8">
        <f>MIN(CF6:CF61)</f>
        <v>171985.71428571429</v>
      </c>
      <c r="CJ6" s="8">
        <f>CH6-CI6</f>
        <v>30014.28571428571</v>
      </c>
    </row>
    <row r="7" spans="1:88" ht="18.75" customHeight="1">
      <c r="A7" s="32" t="s">
        <v>77</v>
      </c>
      <c r="B7" s="33" t="s">
        <v>103</v>
      </c>
      <c r="C7" s="237"/>
      <c r="D7" s="34" t="s">
        <v>106</v>
      </c>
      <c r="E7" s="38">
        <v>930</v>
      </c>
      <c r="F7" s="36">
        <v>960</v>
      </c>
      <c r="G7" s="36">
        <v>970</v>
      </c>
      <c r="H7" s="36">
        <v>970</v>
      </c>
      <c r="I7" s="36">
        <v>920</v>
      </c>
      <c r="J7" s="36">
        <v>930</v>
      </c>
      <c r="K7" s="36">
        <v>920</v>
      </c>
      <c r="L7" s="36">
        <v>930</v>
      </c>
      <c r="M7" s="39">
        <v>940</v>
      </c>
      <c r="N7" s="39">
        <v>970</v>
      </c>
      <c r="O7" s="40">
        <v>1050</v>
      </c>
      <c r="P7" s="111"/>
      <c r="Q7" s="111"/>
      <c r="R7" s="111"/>
      <c r="S7" s="111"/>
      <c r="T7" s="35">
        <v>95130</v>
      </c>
      <c r="U7" s="36">
        <v>97990</v>
      </c>
      <c r="V7" s="36">
        <v>98830</v>
      </c>
      <c r="W7" s="36">
        <v>99520</v>
      </c>
      <c r="X7" s="36">
        <v>94640</v>
      </c>
      <c r="Y7" s="36">
        <v>94800</v>
      </c>
      <c r="Z7" s="36">
        <v>94510</v>
      </c>
      <c r="AA7" s="36">
        <v>94880</v>
      </c>
      <c r="AB7" s="37">
        <v>95860</v>
      </c>
      <c r="AC7" s="37">
        <v>99310</v>
      </c>
      <c r="AD7" s="37">
        <v>107290</v>
      </c>
      <c r="AE7" s="111"/>
      <c r="AF7" s="4">
        <f>E7/E$245</f>
        <v>1.1481481481481481</v>
      </c>
      <c r="AG7" s="4">
        <f>F7/E$245</f>
        <v>1.1851851851851851</v>
      </c>
      <c r="AH7" s="4">
        <f>G7/E$245</f>
        <v>1.1975308641975309</v>
      </c>
      <c r="AI7" s="4">
        <f>H7/E$245</f>
        <v>1.1975308641975309</v>
      </c>
      <c r="AJ7" s="4">
        <f>I7/E$245</f>
        <v>1.1358024691358024</v>
      </c>
      <c r="AK7" s="4">
        <f>J7/E$245</f>
        <v>1.1481481481481481</v>
      </c>
      <c r="AL7" s="4">
        <f>K7/E$245</f>
        <v>1.1358024691358024</v>
      </c>
      <c r="AM7" s="4">
        <f>L7/E$245</f>
        <v>1.1481481481481481</v>
      </c>
      <c r="AN7" s="4">
        <f>M7/E$245</f>
        <v>1.1604938271604939</v>
      </c>
      <c r="AO7" s="4">
        <f>N7/E$245</f>
        <v>1.1975308641975309</v>
      </c>
      <c r="AP7" s="4">
        <f>O7/E$245</f>
        <v>1.2962962962962963</v>
      </c>
      <c r="AQ7" s="218"/>
      <c r="AR7" s="218"/>
      <c r="AS7" s="218"/>
      <c r="AT7" s="218"/>
      <c r="AU7" s="218"/>
      <c r="AV7" s="218"/>
      <c r="AW7" s="218"/>
      <c r="AX7" s="218"/>
      <c r="AY7" s="218"/>
      <c r="AZ7" s="218"/>
      <c r="BA7" s="218"/>
      <c r="BC7" s="3">
        <f t="shared" si="1"/>
        <v>0</v>
      </c>
      <c r="BE7" s="3">
        <f>E7*教育人数!$D$6/教育人数!$D$34</f>
        <v>1432.4644549763034</v>
      </c>
      <c r="BF7" s="3">
        <f>F7*教育人数!$D$6/教育人数!$D$34</f>
        <v>1478.6729857819905</v>
      </c>
      <c r="BG7" s="3">
        <f>G7*教育人数!$D$6/教育人数!$D$34</f>
        <v>1494.0758293838862</v>
      </c>
      <c r="BH7" s="3">
        <f>H7*教育人数!$D$6/教育人数!$D$34</f>
        <v>1494.0758293838862</v>
      </c>
      <c r="BI7" s="3">
        <f>I7*教育人数!$D$6/教育人数!$D$34</f>
        <v>1417.0616113744077</v>
      </c>
      <c r="BJ7" s="3">
        <f>J7*教育人数!$D$6/教育人数!$D$34</f>
        <v>1432.4644549763034</v>
      </c>
      <c r="BK7" s="3">
        <f>K7*教育人数!$D$6/教育人数!$D$34</f>
        <v>1417.0616113744077</v>
      </c>
      <c r="BL7" s="3">
        <f>L7*教育人数!$D$6/教育人数!$D$34</f>
        <v>1432.4644549763034</v>
      </c>
      <c r="BM7" s="3">
        <f>M7*教育人数!$D$6/教育人数!$D$34</f>
        <v>1447.8672985781991</v>
      </c>
      <c r="BN7" s="3">
        <f>N7*教育人数!$D$6/教育人数!$D$34</f>
        <v>1494.0758293838862</v>
      </c>
      <c r="BO7" s="3">
        <f>O7*教育人数!$D$6/教育人数!$D$34</f>
        <v>1617.2985781990521</v>
      </c>
      <c r="BP7" s="217"/>
      <c r="BQ7" s="197"/>
      <c r="BR7" s="218"/>
      <c r="BT7" s="3">
        <f>T7*教育人数!$D$6/教育人数!$D$34</f>
        <v>146527.25118483411</v>
      </c>
      <c r="BU7" s="3">
        <f>U7*教育人数!$D$6/教育人数!$D$34</f>
        <v>150932.46445497629</v>
      </c>
      <c r="BV7" s="3">
        <f>V7*教育人数!$D$6/教育人数!$D$34</f>
        <v>152226.30331753555</v>
      </c>
      <c r="BW7" s="3">
        <f>W7*教育人数!$D$6/教育人数!$D$34</f>
        <v>153289.09952606636</v>
      </c>
      <c r="BX7" s="3">
        <f>X7*教育人数!$D$6/教育人数!$D$34</f>
        <v>145772.51184834124</v>
      </c>
      <c r="BY7" s="3">
        <f>Y7*教育人数!$D$6/教育人数!$D$34</f>
        <v>146018.95734597158</v>
      </c>
      <c r="BZ7" s="3">
        <f>Z7*教育人数!$D$6/教育人数!$D$34</f>
        <v>145572.27488151658</v>
      </c>
      <c r="CA7" s="3">
        <f>AA7*教育人数!$D$6/教育人数!$D$34</f>
        <v>146142.18009478672</v>
      </c>
      <c r="CB7" s="3">
        <f>AB7*教育人数!$D$6/教育人数!$D$34</f>
        <v>147651.65876777252</v>
      </c>
      <c r="CC7" s="3">
        <f>AC7*教育人数!$D$6/教育人数!$D$34</f>
        <v>152965.63981042654</v>
      </c>
      <c r="CD7" s="3">
        <f>AD7*教育人数!$D$6/教育人数!$D$34</f>
        <v>165257.10900473932</v>
      </c>
      <c r="CE7" s="217"/>
      <c r="CF7" s="197"/>
      <c r="CG7" s="218"/>
      <c r="CH7" s="216"/>
      <c r="CI7" s="8">
        <f>MAX(CF6:CF61)</f>
        <v>232025</v>
      </c>
      <c r="CJ7" s="8">
        <f>CH6-CI7</f>
        <v>-30025</v>
      </c>
    </row>
    <row r="8" spans="1:88" ht="18.75" customHeight="1">
      <c r="A8" s="32" t="s">
        <v>77</v>
      </c>
      <c r="B8" s="33" t="s">
        <v>107</v>
      </c>
      <c r="C8" s="237" t="s">
        <v>104</v>
      </c>
      <c r="D8" s="34" t="s">
        <v>105</v>
      </c>
      <c r="E8" s="38">
        <v>520</v>
      </c>
      <c r="F8" s="36">
        <v>540</v>
      </c>
      <c r="G8" s="36">
        <v>540</v>
      </c>
      <c r="H8" s="36">
        <v>550</v>
      </c>
      <c r="I8" s="36">
        <v>520</v>
      </c>
      <c r="J8" s="36">
        <v>520</v>
      </c>
      <c r="K8" s="36">
        <v>510</v>
      </c>
      <c r="L8" s="36">
        <v>520</v>
      </c>
      <c r="M8" s="39">
        <v>520</v>
      </c>
      <c r="N8" s="39">
        <v>540</v>
      </c>
      <c r="O8" s="40">
        <v>580</v>
      </c>
      <c r="P8" s="111"/>
      <c r="Q8" s="111"/>
      <c r="R8" s="111"/>
      <c r="S8" s="111"/>
      <c r="T8" s="35">
        <v>54310</v>
      </c>
      <c r="U8" s="36">
        <v>55850</v>
      </c>
      <c r="V8" s="36">
        <v>56300</v>
      </c>
      <c r="W8" s="36">
        <v>56670</v>
      </c>
      <c r="X8" s="36">
        <v>53680</v>
      </c>
      <c r="Y8" s="36">
        <v>53790</v>
      </c>
      <c r="Z8" s="36">
        <v>53630</v>
      </c>
      <c r="AA8" s="36">
        <v>53840</v>
      </c>
      <c r="AB8" s="37">
        <v>54360</v>
      </c>
      <c r="AC8" s="37">
        <v>56260</v>
      </c>
      <c r="AD8" s="37">
        <v>60520</v>
      </c>
      <c r="AE8" s="111"/>
      <c r="AF8" s="4">
        <f>E8/E$246</f>
        <v>1.1304347826086956</v>
      </c>
      <c r="AG8" s="4">
        <f>F8/E$246</f>
        <v>1.173913043478261</v>
      </c>
      <c r="AH8" s="4">
        <f>G8/E$246</f>
        <v>1.173913043478261</v>
      </c>
      <c r="AI8" s="4">
        <f>H8/E$246</f>
        <v>1.1956521739130435</v>
      </c>
      <c r="AJ8" s="4">
        <f>I8/E$246</f>
        <v>1.1304347826086956</v>
      </c>
      <c r="AK8" s="4">
        <f>J8/E$246</f>
        <v>1.1304347826086956</v>
      </c>
      <c r="AL8" s="4">
        <f>K8/E$246</f>
        <v>1.1086956521739131</v>
      </c>
      <c r="AM8" s="4">
        <f>L8/E$246</f>
        <v>1.1304347826086956</v>
      </c>
      <c r="AN8" s="4">
        <f>M8/E$246</f>
        <v>1.1304347826086956</v>
      </c>
      <c r="AO8" s="4">
        <f>N8/E$246</f>
        <v>1.173913043478261</v>
      </c>
      <c r="AP8" s="4">
        <f>O8/E$246</f>
        <v>1.2608695652173914</v>
      </c>
      <c r="AQ8" s="218"/>
      <c r="AR8" s="218"/>
      <c r="AS8" s="218"/>
      <c r="AT8" s="218"/>
      <c r="AU8" s="218"/>
      <c r="AV8" s="218"/>
      <c r="AW8" s="218"/>
      <c r="AX8" s="218"/>
      <c r="AY8" s="218"/>
      <c r="AZ8" s="218"/>
      <c r="BA8" s="218"/>
      <c r="BC8" s="3">
        <f t="shared" si="1"/>
        <v>0</v>
      </c>
      <c r="BE8" s="3">
        <f>E8*(教育人数!$E$7+教育人数!$E$8)/教育人数!$E$34</f>
        <v>2883.4123222748817</v>
      </c>
      <c r="BF8" s="3">
        <f>F8*(教育人数!$E$7+教育人数!$E$8)/教育人数!$E$34</f>
        <v>2994.3127962085309</v>
      </c>
      <c r="BG8" s="3">
        <f>G8*(教育人数!$E$7+教育人数!$E$8)/教育人数!$E$34</f>
        <v>2994.3127962085309</v>
      </c>
      <c r="BH8" s="3">
        <f>H8*(教育人数!$E$7+教育人数!$E$8)/教育人数!$E$34</f>
        <v>3049.7630331753553</v>
      </c>
      <c r="BI8" s="3">
        <f>I8*(教育人数!$E$7+教育人数!$E$8)/教育人数!$E$34</f>
        <v>2883.4123222748817</v>
      </c>
      <c r="BJ8" s="3">
        <f>J8*(教育人数!$E$7+教育人数!$E$8)/教育人数!$E$34</f>
        <v>2883.4123222748817</v>
      </c>
      <c r="BK8" s="3">
        <f>K8*(教育人数!$E$7+教育人数!$E$8)/教育人数!$E$34</f>
        <v>2827.9620853080569</v>
      </c>
      <c r="BL8" s="3">
        <f>L8*(教育人数!$E$7+教育人数!$E$8)/教育人数!$E$34</f>
        <v>2883.4123222748817</v>
      </c>
      <c r="BM8" s="3">
        <f>M8*(教育人数!$E$7+教育人数!$E$8)/教育人数!$E$34</f>
        <v>2883.4123222748817</v>
      </c>
      <c r="BN8" s="3">
        <f>N8*(教育人数!$E$7+教育人数!$E$8)/教育人数!$E$34</f>
        <v>2994.3127962085309</v>
      </c>
      <c r="BO8" s="3">
        <f>O8*(教育人数!$E$7+教育人数!$E$8)/教育人数!$E$34</f>
        <v>3216.1137440758293</v>
      </c>
      <c r="BP8" s="217">
        <f>AVERAGE(BE8:BO8)+AVERAGE(BE9:BO9)</f>
        <v>4275.2692804825501</v>
      </c>
      <c r="BQ8" s="217">
        <f>AVERAGE(BP8,BP42,BP76,BP110,BP144,BP178,BP212,BP246)</f>
        <v>3988.7063765618259</v>
      </c>
      <c r="BR8" s="218">
        <f>BQ8/BQ$36</f>
        <v>0.85974770447202853</v>
      </c>
      <c r="BT8" s="3">
        <f>T8*(教育人数!$E$7+教育人数!$E$8)/教育人数!$E$34</f>
        <v>301150.23696682462</v>
      </c>
      <c r="BU8" s="3">
        <f>U8*(教育人数!$E$7+教育人数!$E$8)/教育人数!$E$34</f>
        <v>309689.57345971564</v>
      </c>
      <c r="BV8" s="3">
        <f>V8*(教育人数!$E$7+教育人数!$E$8)/教育人数!$E$34</f>
        <v>312184.83412322274</v>
      </c>
      <c r="BW8" s="3">
        <f>W8*(教育人数!$E$7+教育人数!$E$8)/教育人数!$E$34</f>
        <v>314236.49289099529</v>
      </c>
      <c r="BX8" s="3">
        <f>X8*(教育人数!$E$7+教育人数!$E$8)/教育人数!$E$34</f>
        <v>297656.8720379147</v>
      </c>
      <c r="BY8" s="3">
        <f>Y8*(教育人数!$E$7+教育人数!$E$8)/教育人数!$E$34</f>
        <v>298266.82464454975</v>
      </c>
      <c r="BZ8" s="3">
        <f>Z8*(教育人数!$E$7+教育人数!$E$8)/教育人数!$E$34</f>
        <v>297379.62085308059</v>
      </c>
      <c r="CA8" s="3">
        <f>AA8*(教育人数!$E$7+教育人数!$E$8)/教育人数!$E$34</f>
        <v>298544.07582938386</v>
      </c>
      <c r="CB8" s="3">
        <f>AB8*(教育人数!$E$7+教育人数!$E$8)/教育人数!$E$34</f>
        <v>301427.48815165879</v>
      </c>
      <c r="CC8" s="3">
        <f>AC8*(教育人数!$E$7+教育人数!$E$8)/教育人数!$E$34</f>
        <v>311963.03317535546</v>
      </c>
      <c r="CD8" s="3">
        <f>AD8*(教育人数!$E$7+教育人数!$E$8)/教育人数!$E$34</f>
        <v>335584.83412322274</v>
      </c>
      <c r="CE8" s="217">
        <f t="shared" ref="CE8" si="2">ROUNDDOWN((AVERAGE(BT8:CD8)+AVERAGE(BT9:CD9))*$CH$2*12/16,-2)</f>
        <v>193600</v>
      </c>
      <c r="CF8" s="217">
        <f>AVERAGE(CE8,CE42,CE76,CE110,CE144,CE178,CE212,CE246)</f>
        <v>181862.5</v>
      </c>
      <c r="CG8" s="218">
        <f>CF8/CF$36</f>
        <v>0.81708412894529936</v>
      </c>
    </row>
    <row r="9" spans="1:88" ht="18.75" customHeight="1">
      <c r="A9" s="32" t="s">
        <v>77</v>
      </c>
      <c r="B9" s="33" t="s">
        <v>107</v>
      </c>
      <c r="C9" s="237"/>
      <c r="D9" s="34" t="s">
        <v>106</v>
      </c>
      <c r="E9" s="38">
        <v>600</v>
      </c>
      <c r="F9" s="36">
        <v>610</v>
      </c>
      <c r="G9" s="36">
        <v>620</v>
      </c>
      <c r="H9" s="36">
        <v>620</v>
      </c>
      <c r="I9" s="36">
        <v>600</v>
      </c>
      <c r="J9" s="36">
        <v>600</v>
      </c>
      <c r="K9" s="36">
        <v>590</v>
      </c>
      <c r="L9" s="36">
        <v>600</v>
      </c>
      <c r="M9" s="39">
        <v>600</v>
      </c>
      <c r="N9" s="39">
        <v>620</v>
      </c>
      <c r="O9" s="40">
        <v>680</v>
      </c>
      <c r="P9" s="111"/>
      <c r="Q9" s="111"/>
      <c r="R9" s="111"/>
      <c r="S9" s="111"/>
      <c r="T9" s="35">
        <v>61740</v>
      </c>
      <c r="U9" s="36">
        <v>63570</v>
      </c>
      <c r="V9" s="36">
        <v>64100</v>
      </c>
      <c r="W9" s="36">
        <v>64550</v>
      </c>
      <c r="X9" s="36">
        <v>61660</v>
      </c>
      <c r="Y9" s="36">
        <v>61780</v>
      </c>
      <c r="Z9" s="36">
        <v>61590</v>
      </c>
      <c r="AA9" s="36">
        <v>61840</v>
      </c>
      <c r="AB9" s="37">
        <v>62470</v>
      </c>
      <c r="AC9" s="37">
        <v>64790</v>
      </c>
      <c r="AD9" s="37">
        <v>69960</v>
      </c>
      <c r="AE9" s="111"/>
      <c r="AF9" s="4">
        <f>E9/E$247</f>
        <v>1.1538461538461537</v>
      </c>
      <c r="AG9" s="4">
        <f>F9/E$247</f>
        <v>1.1730769230769231</v>
      </c>
      <c r="AH9" s="4">
        <f>G9/E$247</f>
        <v>1.1923076923076923</v>
      </c>
      <c r="AI9" s="4">
        <f>H9/E$247</f>
        <v>1.1923076923076923</v>
      </c>
      <c r="AJ9" s="4">
        <f>I9/E$247</f>
        <v>1.1538461538461537</v>
      </c>
      <c r="AK9" s="4">
        <f>J9/E$247</f>
        <v>1.1538461538461537</v>
      </c>
      <c r="AL9" s="4">
        <f>K9/E$247</f>
        <v>1.1346153846153846</v>
      </c>
      <c r="AM9" s="4">
        <f>L9/E$247</f>
        <v>1.1538461538461537</v>
      </c>
      <c r="AN9" s="4">
        <f>M9/E$247</f>
        <v>1.1538461538461537</v>
      </c>
      <c r="AO9" s="4">
        <f>N9/E$247</f>
        <v>1.1923076923076923</v>
      </c>
      <c r="AP9" s="4">
        <f>O9/E$247</f>
        <v>1.3076923076923077</v>
      </c>
      <c r="AQ9" s="218"/>
      <c r="AR9" s="218"/>
      <c r="AS9" s="218"/>
      <c r="AT9" s="218"/>
      <c r="AU9" s="218"/>
      <c r="AV9" s="218"/>
      <c r="AW9" s="218"/>
      <c r="AX9" s="218"/>
      <c r="AY9" s="218"/>
      <c r="AZ9" s="218"/>
      <c r="BA9" s="218"/>
      <c r="BC9" s="3">
        <f t="shared" si="1"/>
        <v>0</v>
      </c>
      <c r="BE9" s="3">
        <f>E9*教育人数!$E$6/教育人数!$E$34</f>
        <v>1293.8388625592418</v>
      </c>
      <c r="BF9" s="3">
        <f>F9*教育人数!$E$6/教育人数!$E$34</f>
        <v>1315.4028436018957</v>
      </c>
      <c r="BG9" s="3">
        <f>G9*教育人数!$E$6/教育人数!$E$34</f>
        <v>1336.9668246445497</v>
      </c>
      <c r="BH9" s="3">
        <f>H9*教育人数!$E$6/教育人数!$E$34</f>
        <v>1336.9668246445497</v>
      </c>
      <c r="BI9" s="3">
        <f>I9*教育人数!$E$6/教育人数!$E$34</f>
        <v>1293.8388625592418</v>
      </c>
      <c r="BJ9" s="3">
        <f>J9*教育人数!$E$6/教育人数!$E$34</f>
        <v>1293.8388625592418</v>
      </c>
      <c r="BK9" s="3">
        <f>K9*教育人数!$E$6/教育人数!$E$34</f>
        <v>1272.2748815165876</v>
      </c>
      <c r="BL9" s="3">
        <f>L9*教育人数!$E$6/教育人数!$E$34</f>
        <v>1293.8388625592418</v>
      </c>
      <c r="BM9" s="3">
        <f>M9*教育人数!$E$6/教育人数!$E$34</f>
        <v>1293.8388625592418</v>
      </c>
      <c r="BN9" s="3">
        <f>N9*教育人数!$E$6/教育人数!$E$34</f>
        <v>1336.9668246445497</v>
      </c>
      <c r="BO9" s="3">
        <f>O9*教育人数!$E$6/教育人数!$E$34</f>
        <v>1466.3507109004738</v>
      </c>
      <c r="BP9" s="217"/>
      <c r="BQ9" s="197"/>
      <c r="BR9" s="218"/>
      <c r="BT9" s="3">
        <f>T9*教育人数!$E$6/教育人数!$E$34</f>
        <v>133136.01895734598</v>
      </c>
      <c r="BU9" s="3">
        <f>U9*教育人数!$E$6/教育人数!$E$34</f>
        <v>137082.22748815166</v>
      </c>
      <c r="BV9" s="3">
        <f>V9*教育人数!$E$6/教育人数!$E$34</f>
        <v>138225.11848341231</v>
      </c>
      <c r="BW9" s="3">
        <f>W9*教育人数!$E$6/教育人数!$E$34</f>
        <v>139195.49763033175</v>
      </c>
      <c r="BX9" s="3">
        <f>X9*教育人数!$E$6/教育人数!$E$34</f>
        <v>132963.50710900474</v>
      </c>
      <c r="BY9" s="3">
        <f>Y9*教育人数!$E$6/教育人数!$E$34</f>
        <v>133222.27488151658</v>
      </c>
      <c r="BZ9" s="3">
        <f>Z9*教育人数!$E$6/教育人数!$E$34</f>
        <v>132812.55924170616</v>
      </c>
      <c r="CA9" s="3">
        <f>AA9*教育人数!$E$6/教育人数!$E$34</f>
        <v>133351.65876777252</v>
      </c>
      <c r="CB9" s="3">
        <f>AB9*教育人数!$E$6/教育人数!$E$34</f>
        <v>134710.18957345971</v>
      </c>
      <c r="CC9" s="3">
        <f>AC9*教育人数!$E$6/教育人数!$E$34</f>
        <v>139713.03317535546</v>
      </c>
      <c r="CD9" s="3">
        <f>AD9*教育人数!$E$6/教育人数!$E$34</f>
        <v>150861.61137440757</v>
      </c>
      <c r="CE9" s="217"/>
      <c r="CF9" s="197"/>
      <c r="CG9" s="218"/>
    </row>
    <row r="10" spans="1:88" ht="18.75" customHeight="1">
      <c r="A10" s="32" t="s">
        <v>77</v>
      </c>
      <c r="B10" s="33" t="s">
        <v>108</v>
      </c>
      <c r="C10" s="237" t="s">
        <v>104</v>
      </c>
      <c r="D10" s="34" t="s">
        <v>105</v>
      </c>
      <c r="E10" s="38">
        <v>400</v>
      </c>
      <c r="F10" s="36">
        <v>410</v>
      </c>
      <c r="G10" s="36">
        <v>420</v>
      </c>
      <c r="H10" s="36">
        <v>420</v>
      </c>
      <c r="I10" s="36">
        <v>400</v>
      </c>
      <c r="J10" s="36">
        <v>400</v>
      </c>
      <c r="K10" s="36">
        <v>400</v>
      </c>
      <c r="L10" s="36">
        <v>400</v>
      </c>
      <c r="M10" s="39">
        <v>400</v>
      </c>
      <c r="N10" s="39">
        <v>420</v>
      </c>
      <c r="O10" s="40">
        <v>450</v>
      </c>
      <c r="P10" s="111"/>
      <c r="Q10" s="111"/>
      <c r="R10" s="111"/>
      <c r="S10" s="111"/>
      <c r="T10" s="35">
        <v>42150</v>
      </c>
      <c r="U10" s="36">
        <v>43340</v>
      </c>
      <c r="V10" s="36">
        <v>43690</v>
      </c>
      <c r="W10" s="36">
        <v>43970</v>
      </c>
      <c r="X10" s="36">
        <v>41870</v>
      </c>
      <c r="Y10" s="36">
        <v>41960</v>
      </c>
      <c r="Z10" s="36">
        <v>41840</v>
      </c>
      <c r="AA10" s="36">
        <v>42000</v>
      </c>
      <c r="AB10" s="37">
        <v>42410</v>
      </c>
      <c r="AC10" s="37">
        <v>43940</v>
      </c>
      <c r="AD10" s="37">
        <v>47270</v>
      </c>
      <c r="AE10" s="111"/>
      <c r="AF10" s="4">
        <f>E10/E$248</f>
        <v>1.1428571428571428</v>
      </c>
      <c r="AG10" s="4">
        <f>F10/E$248</f>
        <v>1.1714285714285715</v>
      </c>
      <c r="AH10" s="4">
        <f>G10/E$248</f>
        <v>1.2</v>
      </c>
      <c r="AI10" s="4">
        <f>H10/E$248</f>
        <v>1.2</v>
      </c>
      <c r="AJ10" s="4">
        <f>I10/E$248</f>
        <v>1.1428571428571428</v>
      </c>
      <c r="AK10" s="4">
        <f>J10/E$248</f>
        <v>1.1428571428571428</v>
      </c>
      <c r="AL10" s="4">
        <f>K10/E$248</f>
        <v>1.1428571428571428</v>
      </c>
      <c r="AM10" s="4">
        <f>L10/E$248</f>
        <v>1.1428571428571428</v>
      </c>
      <c r="AN10" s="4">
        <f>M10/E$248</f>
        <v>1.1428571428571428</v>
      </c>
      <c r="AO10" s="4">
        <f>N10/E$248</f>
        <v>1.2</v>
      </c>
      <c r="AP10" s="4">
        <f>O10/E$248</f>
        <v>1.2857142857142858</v>
      </c>
      <c r="AQ10" s="218"/>
      <c r="AR10" s="218"/>
      <c r="AS10" s="218"/>
      <c r="AT10" s="218"/>
      <c r="AU10" s="218"/>
      <c r="AV10" s="218"/>
      <c r="AW10" s="218"/>
      <c r="AX10" s="218"/>
      <c r="AY10" s="218"/>
      <c r="AZ10" s="218"/>
      <c r="BA10" s="218"/>
      <c r="BC10" s="3">
        <f t="shared" si="1"/>
        <v>0</v>
      </c>
      <c r="BE10" s="3">
        <f>E10*(教育人数!$F$7+教育人数!$F$8)/教育人数!$F$34</f>
        <v>2957.345971563981</v>
      </c>
      <c r="BF10" s="3">
        <f>F10*(教育人数!$F$7+教育人数!$F$8)/教育人数!$F$34</f>
        <v>3031.2796208530804</v>
      </c>
      <c r="BG10" s="3">
        <f>G10*(教育人数!$F$7+教育人数!$F$8)/教育人数!$F$34</f>
        <v>3105.2132701421801</v>
      </c>
      <c r="BH10" s="3">
        <f>H10*(教育人数!$F$7+教育人数!$F$8)/教育人数!$F$34</f>
        <v>3105.2132701421801</v>
      </c>
      <c r="BI10" s="3">
        <f>I10*(教育人数!$F$7+教育人数!$F$8)/教育人数!$F$34</f>
        <v>2957.345971563981</v>
      </c>
      <c r="BJ10" s="3">
        <f>J10*(教育人数!$F$7+教育人数!$F$8)/教育人数!$F$34</f>
        <v>2957.345971563981</v>
      </c>
      <c r="BK10" s="3">
        <f>K10*(教育人数!$F$7+教育人数!$F$8)/教育人数!$F$34</f>
        <v>2957.345971563981</v>
      </c>
      <c r="BL10" s="3">
        <f>L10*(教育人数!$F$7+教育人数!$F$8)/教育人数!$F$34</f>
        <v>2957.345971563981</v>
      </c>
      <c r="BM10" s="3">
        <f>M10*(教育人数!$F$7+教育人数!$F$8)/教育人数!$F$34</f>
        <v>2957.345971563981</v>
      </c>
      <c r="BN10" s="3">
        <f>N10*(教育人数!$F$7+教育人数!$F$8)/教育人数!$F$34</f>
        <v>3105.2132701421801</v>
      </c>
      <c r="BO10" s="3">
        <f>O10*(教育人数!$F$7+教育人数!$F$8)/教育人数!$F$34</f>
        <v>3327.0142180094786</v>
      </c>
      <c r="BP10" s="217">
        <f>AVERAGE(BE10:BO10)+AVERAGE(BE11:BO11)</f>
        <v>4698.427401981904</v>
      </c>
      <c r="BQ10" s="217">
        <f>AVERAGE(BP10,BP44,BP78,BP112,BP146,BP180,BP214,BP248)</f>
        <v>4382.214024127531</v>
      </c>
      <c r="BR10" s="218">
        <f>BQ10/BQ$36</f>
        <v>0.94456650654650576</v>
      </c>
      <c r="BT10" s="3">
        <f>T10*(教育人数!$F$7+教育人数!$F$8)/教育人数!$F$34</f>
        <v>311630.33175355452</v>
      </c>
      <c r="BU10" s="3">
        <f>U10*(教育人数!$F$7+教育人数!$F$8)/教育人数!$F$34</f>
        <v>320428.43601895735</v>
      </c>
      <c r="BV10" s="3">
        <f>V10*(教育人数!$F$7+教育人数!$F$8)/教育人数!$F$34</f>
        <v>323016.11374407582</v>
      </c>
      <c r="BW10" s="3">
        <f>W10*(教育人数!$F$7+教育人数!$F$8)/教育人数!$F$34</f>
        <v>325086.2559241706</v>
      </c>
      <c r="BX10" s="3">
        <f>X10*(教育人数!$F$7+教育人数!$F$8)/教育人数!$F$34</f>
        <v>309560.18957345973</v>
      </c>
      <c r="BY10" s="3">
        <f>Y10*(教育人数!$F$7+教育人数!$F$8)/教育人数!$F$34</f>
        <v>310225.59241706162</v>
      </c>
      <c r="BZ10" s="3">
        <f>Z10*(教育人数!$F$7+教育人数!$F$8)/教育人数!$F$34</f>
        <v>309338.3886255924</v>
      </c>
      <c r="CA10" s="3">
        <f>AA10*(教育人数!$F$7+教育人数!$F$8)/教育人数!$F$34</f>
        <v>310521.32701421803</v>
      </c>
      <c r="CB10" s="3">
        <f>AB10*(教育人数!$F$7+教育人数!$F$8)/教育人数!$F$34</f>
        <v>313552.6066350711</v>
      </c>
      <c r="CC10" s="3">
        <f>AC10*(教育人数!$F$7+教育人数!$F$8)/教育人数!$F$34</f>
        <v>324864.45497630333</v>
      </c>
      <c r="CD10" s="3">
        <f>AD10*(教育人数!$F$7+教育人数!$F$8)/教育人数!$F$34</f>
        <v>349484.36018957343</v>
      </c>
      <c r="CE10" s="217">
        <f t="shared" ref="CE10" si="3">ROUNDDOWN((AVERAGE(BT10:CD10)+AVERAGE(BT11:CD11))*$CH$2*12/16,-2)</f>
        <v>214800</v>
      </c>
      <c r="CF10" s="217">
        <f>AVERAGE(CE10,CE44,CE78,CE112,CE146,CE180,CE214,CE248)</f>
        <v>201875</v>
      </c>
      <c r="CG10" s="218">
        <f>CF10/CF$36</f>
        <v>0.90699764124452431</v>
      </c>
    </row>
    <row r="11" spans="1:88" ht="18.75" customHeight="1">
      <c r="A11" s="32" t="s">
        <v>77</v>
      </c>
      <c r="B11" s="33" t="s">
        <v>108</v>
      </c>
      <c r="C11" s="237"/>
      <c r="D11" s="34" t="s">
        <v>106</v>
      </c>
      <c r="E11" s="38">
        <v>470</v>
      </c>
      <c r="F11" s="36">
        <v>490</v>
      </c>
      <c r="G11" s="36">
        <v>490</v>
      </c>
      <c r="H11" s="36">
        <v>500</v>
      </c>
      <c r="I11" s="36">
        <v>480</v>
      </c>
      <c r="J11" s="36">
        <v>480</v>
      </c>
      <c r="K11" s="36">
        <v>480</v>
      </c>
      <c r="L11" s="36">
        <v>480</v>
      </c>
      <c r="M11" s="39">
        <v>480</v>
      </c>
      <c r="N11" s="39">
        <v>500</v>
      </c>
      <c r="O11" s="40">
        <v>540</v>
      </c>
      <c r="P11" s="111"/>
      <c r="Q11" s="111"/>
      <c r="R11" s="111"/>
      <c r="S11" s="111"/>
      <c r="T11" s="35">
        <v>49580</v>
      </c>
      <c r="U11" s="36">
        <v>51060</v>
      </c>
      <c r="V11" s="36">
        <v>51490</v>
      </c>
      <c r="W11" s="36">
        <v>51850</v>
      </c>
      <c r="X11" s="36">
        <v>49850</v>
      </c>
      <c r="Y11" s="36">
        <v>49950</v>
      </c>
      <c r="Z11" s="36">
        <v>49800</v>
      </c>
      <c r="AA11" s="36">
        <v>50000</v>
      </c>
      <c r="AB11" s="37">
        <v>50520</v>
      </c>
      <c r="AC11" s="37">
        <v>52470</v>
      </c>
      <c r="AD11" s="37">
        <v>56710</v>
      </c>
      <c r="AE11" s="111"/>
      <c r="AF11" s="4">
        <f>E11/E$249</f>
        <v>1.1463414634146341</v>
      </c>
      <c r="AG11" s="4">
        <f>F11/E$249</f>
        <v>1.1951219512195121</v>
      </c>
      <c r="AH11" s="4">
        <f>G11/E$249</f>
        <v>1.1951219512195121</v>
      </c>
      <c r="AI11" s="4">
        <f>H11/E$249</f>
        <v>1.2195121951219512</v>
      </c>
      <c r="AJ11" s="4">
        <f>I11/E$249</f>
        <v>1.1707317073170731</v>
      </c>
      <c r="AK11" s="4">
        <f>J11/E$249</f>
        <v>1.1707317073170731</v>
      </c>
      <c r="AL11" s="4">
        <f>K11/E$249</f>
        <v>1.1707317073170731</v>
      </c>
      <c r="AM11" s="4">
        <f>L11/E$249</f>
        <v>1.1707317073170731</v>
      </c>
      <c r="AN11" s="4">
        <f>M11/E$249</f>
        <v>1.1707317073170731</v>
      </c>
      <c r="AO11" s="4">
        <f>N11/E$249</f>
        <v>1.2195121951219512</v>
      </c>
      <c r="AP11" s="4">
        <f>O11/E$249</f>
        <v>1.3170731707317074</v>
      </c>
      <c r="AQ11" s="218"/>
      <c r="AR11" s="218"/>
      <c r="AS11" s="218"/>
      <c r="AT11" s="218"/>
      <c r="AU11" s="218"/>
      <c r="AV11" s="218"/>
      <c r="AW11" s="218"/>
      <c r="AX11" s="218"/>
      <c r="AY11" s="218"/>
      <c r="AZ11" s="218"/>
      <c r="BA11" s="218"/>
      <c r="BC11" s="3">
        <f t="shared" si="1"/>
        <v>0</v>
      </c>
      <c r="BE11" s="3">
        <f>E11*教育人数!$F$6/教育人数!$F$34</f>
        <v>1592.654028436019</v>
      </c>
      <c r="BF11" s="3">
        <f>F11*教育人数!$F$6/教育人数!$F$34</f>
        <v>1660.4265402843603</v>
      </c>
      <c r="BG11" s="3">
        <f>G11*教育人数!$F$6/教育人数!$F$34</f>
        <v>1660.4265402843603</v>
      </c>
      <c r="BH11" s="3">
        <f>H11*教育人数!$F$6/教育人数!$F$34</f>
        <v>1694.3127962085307</v>
      </c>
      <c r="BI11" s="3">
        <f>I11*教育人数!$F$6/教育人数!$F$34</f>
        <v>1626.5402843601896</v>
      </c>
      <c r="BJ11" s="3">
        <f>J11*教育人数!$F$6/教育人数!$F$34</f>
        <v>1626.5402843601896</v>
      </c>
      <c r="BK11" s="3">
        <f>K11*教育人数!$F$6/教育人数!$F$34</f>
        <v>1626.5402843601896</v>
      </c>
      <c r="BL11" s="3">
        <f>L11*教育人数!$F$6/教育人数!$F$34</f>
        <v>1626.5402843601896</v>
      </c>
      <c r="BM11" s="3">
        <f>M11*教育人数!$F$6/教育人数!$F$34</f>
        <v>1626.5402843601896</v>
      </c>
      <c r="BN11" s="3">
        <f>N11*教育人数!$F$6/教育人数!$F$34</f>
        <v>1694.3127962085307</v>
      </c>
      <c r="BO11" s="3">
        <f>O11*教育人数!$F$6/教育人数!$F$34</f>
        <v>1829.8578199052133</v>
      </c>
      <c r="BP11" s="217"/>
      <c r="BQ11" s="197"/>
      <c r="BR11" s="218"/>
      <c r="BT11" s="3">
        <f>T11*教育人数!$F$6/教育人数!$F$34</f>
        <v>168008.05687203791</v>
      </c>
      <c r="BU11" s="3">
        <f>U11*教育人数!$F$6/教育人数!$F$34</f>
        <v>173023.22274881517</v>
      </c>
      <c r="BV11" s="3">
        <f>V11*教育人数!$F$6/教育人数!$F$34</f>
        <v>174480.33175355449</v>
      </c>
      <c r="BW11" s="3">
        <f>W11*教育人数!$F$6/教育人数!$F$34</f>
        <v>175700.23696682465</v>
      </c>
      <c r="BX11" s="3">
        <f>X11*教育人数!$F$6/教育人数!$F$34</f>
        <v>168922.98578199052</v>
      </c>
      <c r="BY11" s="3">
        <f>Y11*教育人数!$F$6/教育人数!$F$34</f>
        <v>169261.84834123222</v>
      </c>
      <c r="BZ11" s="3">
        <f>Z11*教育人数!$F$6/教育人数!$F$34</f>
        <v>168753.55450236966</v>
      </c>
      <c r="CA11" s="3">
        <f>AA11*教育人数!$F$6/教育人数!$F$34</f>
        <v>169431.27962085308</v>
      </c>
      <c r="CB11" s="3">
        <f>AB11*教育人数!$F$6/教育人数!$F$34</f>
        <v>171193.36492890996</v>
      </c>
      <c r="CC11" s="3">
        <f>AC11*教育人数!$F$6/教育人数!$F$34</f>
        <v>177801.18483412321</v>
      </c>
      <c r="CD11" s="3">
        <f>AD11*教育人数!$F$6/教育人数!$F$34</f>
        <v>192168.95734597158</v>
      </c>
      <c r="CE11" s="217"/>
      <c r="CF11" s="197"/>
      <c r="CG11" s="218"/>
    </row>
    <row r="12" spans="1:88" ht="18.75" customHeight="1">
      <c r="A12" s="32" t="s">
        <v>77</v>
      </c>
      <c r="B12" s="33" t="s">
        <v>109</v>
      </c>
      <c r="C12" s="237" t="s">
        <v>104</v>
      </c>
      <c r="D12" s="34" t="s">
        <v>105</v>
      </c>
      <c r="E12" s="38">
        <v>330</v>
      </c>
      <c r="F12" s="36">
        <v>340</v>
      </c>
      <c r="G12" s="36">
        <v>340</v>
      </c>
      <c r="H12" s="36">
        <v>350</v>
      </c>
      <c r="I12" s="36">
        <v>350</v>
      </c>
      <c r="J12" s="36">
        <v>350</v>
      </c>
      <c r="K12" s="36">
        <v>350</v>
      </c>
      <c r="L12" s="36">
        <v>350</v>
      </c>
      <c r="M12" s="39">
        <v>350</v>
      </c>
      <c r="N12" s="39">
        <v>370</v>
      </c>
      <c r="O12" s="40">
        <v>400</v>
      </c>
      <c r="P12" s="111"/>
      <c r="Q12" s="111"/>
      <c r="R12" s="111"/>
      <c r="S12" s="111"/>
      <c r="T12" s="35">
        <v>35150</v>
      </c>
      <c r="U12" s="36">
        <v>36200</v>
      </c>
      <c r="V12" s="36">
        <v>36510</v>
      </c>
      <c r="W12" s="36">
        <v>36760</v>
      </c>
      <c r="X12" s="36">
        <v>37100</v>
      </c>
      <c r="Y12" s="36">
        <v>37190</v>
      </c>
      <c r="Z12" s="36">
        <v>37090</v>
      </c>
      <c r="AA12" s="36">
        <v>37230</v>
      </c>
      <c r="AB12" s="37">
        <v>37600</v>
      </c>
      <c r="AC12" s="37">
        <v>39010</v>
      </c>
      <c r="AD12" s="37">
        <v>42020</v>
      </c>
      <c r="AE12" s="111"/>
      <c r="AF12" s="4">
        <f>E12/E$250</f>
        <v>1.1379310344827587</v>
      </c>
      <c r="AG12" s="4">
        <f>F12/E$250</f>
        <v>1.1724137931034482</v>
      </c>
      <c r="AH12" s="4">
        <f>G12/E$250</f>
        <v>1.1724137931034482</v>
      </c>
      <c r="AI12" s="4">
        <f>H12/E$250</f>
        <v>1.2068965517241379</v>
      </c>
      <c r="AJ12" s="4">
        <f>I12/E$250</f>
        <v>1.2068965517241379</v>
      </c>
      <c r="AK12" s="4">
        <f>J12/E$250</f>
        <v>1.2068965517241379</v>
      </c>
      <c r="AL12" s="4">
        <f>K12/E$250</f>
        <v>1.2068965517241379</v>
      </c>
      <c r="AM12" s="4">
        <f>L12/E$250</f>
        <v>1.2068965517241379</v>
      </c>
      <c r="AN12" s="4">
        <f>M12/E$250</f>
        <v>1.2068965517241379</v>
      </c>
      <c r="AO12" s="4">
        <f>N12/E$250</f>
        <v>1.2758620689655173</v>
      </c>
      <c r="AP12" s="4">
        <f>O12/E$250</f>
        <v>1.3793103448275863</v>
      </c>
      <c r="AQ12" s="218"/>
      <c r="AR12" s="218"/>
      <c r="AS12" s="218"/>
      <c r="AT12" s="218"/>
      <c r="AU12" s="218"/>
      <c r="AV12" s="218"/>
      <c r="AW12" s="218"/>
      <c r="AX12" s="218"/>
      <c r="AY12" s="218"/>
      <c r="AZ12" s="218"/>
      <c r="BA12" s="218"/>
      <c r="BC12" s="3">
        <f t="shared" si="1"/>
        <v>0</v>
      </c>
      <c r="BE12" s="3">
        <f>E12*(教育人数!$G$7+教育人数!$G$8)/教育人数!$G$34</f>
        <v>2323.628977657414</v>
      </c>
      <c r="BF12" s="3">
        <f>F12*(教育人数!$G$7+教育人数!$G$8)/教育人数!$G$34</f>
        <v>2394.0419769803657</v>
      </c>
      <c r="BG12" s="3">
        <f>G12*(教育人数!$G$7+教育人数!$G$8)/教育人数!$G$34</f>
        <v>2394.0419769803657</v>
      </c>
      <c r="BH12" s="3">
        <f>H12*(教育人数!$G$7+教育人数!$G$8)/教育人数!$G$34</f>
        <v>2464.4549763033178</v>
      </c>
      <c r="BI12" s="3">
        <f>I12*(教育人数!$G$7+教育人数!$G$8)/教育人数!$G$34</f>
        <v>2464.4549763033178</v>
      </c>
      <c r="BJ12" s="3">
        <f>J12*(教育人数!$G$7+教育人数!$G$8)/教育人数!$G$34</f>
        <v>2464.4549763033178</v>
      </c>
      <c r="BK12" s="3">
        <f>K12*(教育人数!$G$7+教育人数!$G$8)/教育人数!$G$34</f>
        <v>2464.4549763033178</v>
      </c>
      <c r="BL12" s="3">
        <f>L12*(教育人数!$G$7+教育人数!$G$8)/教育人数!$G$34</f>
        <v>2464.4549763033178</v>
      </c>
      <c r="BM12" s="3">
        <f>M12*(教育人数!$G$7+教育人数!$G$8)/教育人数!$G$34</f>
        <v>2464.4549763033178</v>
      </c>
      <c r="BN12" s="3">
        <f>N12*(教育人数!$G$7+教育人数!$G$8)/教育人数!$G$34</f>
        <v>2605.2809749492217</v>
      </c>
      <c r="BO12" s="3">
        <f>O12*(教育人数!$G$7+教育人数!$G$8)/教育人数!$G$34</f>
        <v>2816.5199729180772</v>
      </c>
      <c r="BP12" s="217">
        <f>AVERAGE(BE12:BO12)+AVERAGE(BE13:BO13)</f>
        <v>4007.1397796516285</v>
      </c>
      <c r="BQ12" s="217">
        <f>AVERAGE(BP12,BP46,BP80,BP114,BP148,BP182,BP216,BP250)</f>
        <v>3741.0906628916109</v>
      </c>
      <c r="BR12" s="218">
        <f>BQ12/BQ$36</f>
        <v>0.80637525202225102</v>
      </c>
      <c r="BT12" s="3">
        <f>T12*(教育人数!$G$7+教育人数!$G$8)/教育人数!$G$34</f>
        <v>247501.69262017604</v>
      </c>
      <c r="BU12" s="3">
        <f>U12*(教育人数!$G$7+教育人数!$G$8)/教育人数!$G$34</f>
        <v>254895.05754908599</v>
      </c>
      <c r="BV12" s="3">
        <f>V12*(教育人数!$G$7+教育人数!$G$8)/教育人数!$G$34</f>
        <v>257077.86052809752</v>
      </c>
      <c r="BW12" s="3">
        <f>W12*(教育人数!$G$7+教育人数!$G$8)/教育人数!$G$34</f>
        <v>258838.18551117132</v>
      </c>
      <c r="BX12" s="3">
        <f>X12*(教育人数!$G$7+教育人数!$G$8)/教育人数!$G$34</f>
        <v>261232.22748815166</v>
      </c>
      <c r="BY12" s="3">
        <f>Y12*(教育人数!$G$7+教育人数!$G$8)/教育人数!$G$34</f>
        <v>261865.94448205823</v>
      </c>
      <c r="BZ12" s="3">
        <f>Z12*(教育人数!$G$7+教育人数!$G$8)/教育人数!$G$34</f>
        <v>261161.81448882874</v>
      </c>
      <c r="CA12" s="3">
        <f>AA12*(教育人数!$G$7+教育人数!$G$8)/教育人数!$G$34</f>
        <v>262147.59647935006</v>
      </c>
      <c r="CB12" s="3">
        <f>AB12*(教育人数!$G$7+教育人数!$G$8)/教育人数!$G$34</f>
        <v>264752.87745429925</v>
      </c>
      <c r="CC12" s="3">
        <f>AC12*(教育人数!$G$7+教育人数!$G$8)/教育人数!$G$34</f>
        <v>274681.11035883549</v>
      </c>
      <c r="CD12" s="3">
        <f>AD12*(教育人数!$G$7+教育人数!$G$8)/教育人数!$G$34</f>
        <v>295875.42315504403</v>
      </c>
      <c r="CE12" s="217">
        <f t="shared" ref="CE12" si="4">ROUNDDOWN((AVERAGE(BT12:CD12)+AVERAGE(BT13:CD13))*$CH$2*12/16,-2)</f>
        <v>184900</v>
      </c>
      <c r="CF12" s="217">
        <f>AVERAGE(CE12,CE46,CE80,CE114,CE148,CE182,CE216,CE250)</f>
        <v>173600</v>
      </c>
      <c r="CG12" s="218">
        <f>CF12/CF$36</f>
        <v>0.77996181062563186</v>
      </c>
    </row>
    <row r="13" spans="1:88" ht="18.75" customHeight="1">
      <c r="A13" s="32" t="s">
        <v>77</v>
      </c>
      <c r="B13" s="33" t="s">
        <v>109</v>
      </c>
      <c r="C13" s="237"/>
      <c r="D13" s="34" t="s">
        <v>106</v>
      </c>
      <c r="E13" s="38">
        <v>400</v>
      </c>
      <c r="F13" s="36">
        <v>420</v>
      </c>
      <c r="G13" s="36">
        <v>420</v>
      </c>
      <c r="H13" s="36">
        <v>420</v>
      </c>
      <c r="I13" s="36">
        <v>430</v>
      </c>
      <c r="J13" s="36">
        <v>430</v>
      </c>
      <c r="K13" s="36">
        <v>430</v>
      </c>
      <c r="L13" s="36">
        <v>430</v>
      </c>
      <c r="M13" s="39">
        <v>440</v>
      </c>
      <c r="N13" s="39">
        <v>450</v>
      </c>
      <c r="O13" s="40">
        <v>490</v>
      </c>
      <c r="P13" s="111"/>
      <c r="Q13" s="111"/>
      <c r="R13" s="111"/>
      <c r="S13" s="111"/>
      <c r="T13" s="35">
        <v>42580</v>
      </c>
      <c r="U13" s="36">
        <v>43920</v>
      </c>
      <c r="V13" s="36">
        <v>44310</v>
      </c>
      <c r="W13" s="36">
        <v>44640</v>
      </c>
      <c r="X13" s="36">
        <v>45080</v>
      </c>
      <c r="Y13" s="36">
        <v>45180</v>
      </c>
      <c r="Z13" s="36">
        <v>45050</v>
      </c>
      <c r="AA13" s="36">
        <v>45230</v>
      </c>
      <c r="AB13" s="37">
        <v>45710</v>
      </c>
      <c r="AC13" s="37">
        <v>47540</v>
      </c>
      <c r="AD13" s="37">
        <v>51460</v>
      </c>
      <c r="AE13" s="111"/>
      <c r="AF13" s="4">
        <f>E13/E$251</f>
        <v>1.1428571428571428</v>
      </c>
      <c r="AG13" s="4">
        <f>F13/E$251</f>
        <v>1.2</v>
      </c>
      <c r="AH13" s="4">
        <f>G13/E$251</f>
        <v>1.2</v>
      </c>
      <c r="AI13" s="4">
        <f>H13/E$251</f>
        <v>1.2</v>
      </c>
      <c r="AJ13" s="4">
        <f>I13/E$251</f>
        <v>1.2285714285714286</v>
      </c>
      <c r="AK13" s="4">
        <f>J13/E$251</f>
        <v>1.2285714285714286</v>
      </c>
      <c r="AL13" s="4">
        <f>K13/E$251</f>
        <v>1.2285714285714286</v>
      </c>
      <c r="AM13" s="4">
        <f>L13/E$251</f>
        <v>1.2285714285714286</v>
      </c>
      <c r="AN13" s="4">
        <f>M13/E$251</f>
        <v>1.2571428571428571</v>
      </c>
      <c r="AO13" s="4">
        <f>N13/E$251</f>
        <v>1.2857142857142858</v>
      </c>
      <c r="AP13" s="4">
        <f>O13/E$251</f>
        <v>1.4</v>
      </c>
      <c r="AQ13" s="218"/>
      <c r="AR13" s="218"/>
      <c r="AS13" s="218"/>
      <c r="AT13" s="218"/>
      <c r="AU13" s="218"/>
      <c r="AV13" s="218"/>
      <c r="AW13" s="218"/>
      <c r="AX13" s="218"/>
      <c r="AY13" s="218"/>
      <c r="AZ13" s="218"/>
      <c r="BA13" s="218"/>
      <c r="BC13" s="3">
        <f t="shared" si="1"/>
        <v>0</v>
      </c>
      <c r="BE13" s="3">
        <f>E13*教育人数!$G$6/教育人数!$G$34</f>
        <v>1408.2599864590386</v>
      </c>
      <c r="BF13" s="3">
        <f>F13*教育人数!$G$6/教育人数!$G$34</f>
        <v>1478.6729857819905</v>
      </c>
      <c r="BG13" s="3">
        <f>G13*教育人数!$G$6/教育人数!$G$34</f>
        <v>1478.6729857819905</v>
      </c>
      <c r="BH13" s="3">
        <f>H13*教育人数!$G$6/教育人数!$G$34</f>
        <v>1478.6729857819905</v>
      </c>
      <c r="BI13" s="3">
        <f>I13*教育人数!$G$6/教育人数!$G$34</f>
        <v>1513.8794854434666</v>
      </c>
      <c r="BJ13" s="3">
        <f>J13*教育人数!$G$6/教育人数!$G$34</f>
        <v>1513.8794854434666</v>
      </c>
      <c r="BK13" s="3">
        <f>K13*教育人数!$G$6/教育人数!$G$34</f>
        <v>1513.8794854434666</v>
      </c>
      <c r="BL13" s="3">
        <f>L13*教育人数!$G$6/教育人数!$G$34</f>
        <v>1513.8794854434666</v>
      </c>
      <c r="BM13" s="3">
        <f>M13*教育人数!$G$6/教育人数!$G$34</f>
        <v>1549.0859851049424</v>
      </c>
      <c r="BN13" s="3">
        <f>N13*教育人数!$G$6/教育人数!$G$34</f>
        <v>1584.2924847664185</v>
      </c>
      <c r="BO13" s="3">
        <f>O13*教育人数!$G$6/教育人数!$G$34</f>
        <v>1725.1184834123223</v>
      </c>
      <c r="BP13" s="217"/>
      <c r="BQ13" s="197"/>
      <c r="BR13" s="218"/>
      <c r="BT13" s="3">
        <f>T13*教育人数!$G$6/教育人数!$G$34</f>
        <v>149909.27555856467</v>
      </c>
      <c r="BU13" s="3">
        <f>U13*教育人数!$G$6/教育人数!$G$34</f>
        <v>154626.94651320245</v>
      </c>
      <c r="BV13" s="3">
        <f>V13*教育人数!$G$6/教育人数!$G$34</f>
        <v>156000</v>
      </c>
      <c r="BW13" s="3">
        <f>W13*教育人数!$G$6/教育人数!$G$34</f>
        <v>157161.81448882871</v>
      </c>
      <c r="BX13" s="3">
        <f>X13*教育人数!$G$6/教育人数!$G$34</f>
        <v>158710.90047393367</v>
      </c>
      <c r="BY13" s="3">
        <f>Y13*教育人数!$G$6/教育人数!$G$34</f>
        <v>159062.96547054843</v>
      </c>
      <c r="BZ13" s="3">
        <f>Z13*教育人数!$G$6/教育人数!$G$34</f>
        <v>158605.28097494924</v>
      </c>
      <c r="CA13" s="3">
        <f>AA13*教育人数!$G$6/教育人数!$G$34</f>
        <v>159238.99796885581</v>
      </c>
      <c r="CB13" s="3">
        <f>AB13*教育人数!$G$6/教育人数!$G$34</f>
        <v>160928.90995260666</v>
      </c>
      <c r="CC13" s="3">
        <f>AC13*教育人数!$G$6/教育人数!$G$34</f>
        <v>167371.69939065675</v>
      </c>
      <c r="CD13" s="3">
        <f>AD13*教育人数!$G$6/教育人数!$G$34</f>
        <v>181172.64725795534</v>
      </c>
      <c r="CE13" s="217"/>
      <c r="CF13" s="197"/>
      <c r="CG13" s="218"/>
    </row>
    <row r="14" spans="1:88" ht="18.75" customHeight="1">
      <c r="A14" s="32" t="s">
        <v>77</v>
      </c>
      <c r="B14" s="33" t="s">
        <v>110</v>
      </c>
      <c r="C14" s="237" t="s">
        <v>104</v>
      </c>
      <c r="D14" s="34" t="s">
        <v>105</v>
      </c>
      <c r="E14" s="38">
        <v>290</v>
      </c>
      <c r="F14" s="36">
        <v>300</v>
      </c>
      <c r="G14" s="36">
        <v>300</v>
      </c>
      <c r="H14" s="36">
        <v>300</v>
      </c>
      <c r="I14" s="36">
        <v>310</v>
      </c>
      <c r="J14" s="36">
        <v>310</v>
      </c>
      <c r="K14" s="36">
        <v>310</v>
      </c>
      <c r="L14" s="36">
        <v>310</v>
      </c>
      <c r="M14" s="39">
        <v>310</v>
      </c>
      <c r="N14" s="39">
        <v>320</v>
      </c>
      <c r="O14" s="40">
        <v>350</v>
      </c>
      <c r="P14" s="111"/>
      <c r="Q14" s="111"/>
      <c r="R14" s="111"/>
      <c r="S14" s="111"/>
      <c r="T14" s="35">
        <v>31110</v>
      </c>
      <c r="U14" s="36">
        <v>32050</v>
      </c>
      <c r="V14" s="36">
        <v>32320</v>
      </c>
      <c r="W14" s="36">
        <v>32550</v>
      </c>
      <c r="X14" s="36">
        <v>32860</v>
      </c>
      <c r="Y14" s="36">
        <v>32940</v>
      </c>
      <c r="Z14" s="36">
        <v>32850</v>
      </c>
      <c r="AA14" s="36">
        <v>32970</v>
      </c>
      <c r="AB14" s="37">
        <v>33310</v>
      </c>
      <c r="AC14" s="37">
        <v>34630</v>
      </c>
      <c r="AD14" s="37">
        <v>37360</v>
      </c>
      <c r="AE14" s="111"/>
      <c r="AF14" s="4">
        <f>E14/E$252</f>
        <v>1.1599999999999999</v>
      </c>
      <c r="AG14" s="4">
        <f>F14/E$252</f>
        <v>1.2</v>
      </c>
      <c r="AH14" s="4">
        <f>G14/E$252</f>
        <v>1.2</v>
      </c>
      <c r="AI14" s="4">
        <f>H14/E$252</f>
        <v>1.2</v>
      </c>
      <c r="AJ14" s="4">
        <f>I14/E$252</f>
        <v>1.24</v>
      </c>
      <c r="AK14" s="4">
        <f>J14/E$252</f>
        <v>1.24</v>
      </c>
      <c r="AL14" s="4">
        <f>K14/E$252</f>
        <v>1.24</v>
      </c>
      <c r="AM14" s="4">
        <f>L14/E$252</f>
        <v>1.24</v>
      </c>
      <c r="AN14" s="4">
        <f>M14/E$252</f>
        <v>1.24</v>
      </c>
      <c r="AO14" s="4">
        <f>N14/E$252</f>
        <v>1.28</v>
      </c>
      <c r="AP14" s="4">
        <f>O14/E$252</f>
        <v>1.4</v>
      </c>
      <c r="AQ14" s="218"/>
      <c r="AR14" s="218"/>
      <c r="AS14" s="218"/>
      <c r="AT14" s="218"/>
      <c r="AU14" s="218"/>
      <c r="AV14" s="218"/>
      <c r="AW14" s="218"/>
      <c r="AX14" s="218"/>
      <c r="AY14" s="218"/>
      <c r="AZ14" s="218"/>
      <c r="BA14" s="218"/>
      <c r="BC14" s="3">
        <f t="shared" si="1"/>
        <v>0</v>
      </c>
      <c r="BE14" s="3">
        <f>E14*(教育人数!$H$7+教育人数!$H$8)/教育人数!$H$34</f>
        <v>2722.635973820808</v>
      </c>
      <c r="BF14" s="3">
        <f>F14*(教育人数!$H$7+教育人数!$H$8)/教育人数!$H$34</f>
        <v>2816.5199729180772</v>
      </c>
      <c r="BG14" s="3">
        <f>G14*(教育人数!$H$7+教育人数!$H$8)/教育人数!$H$34</f>
        <v>2816.5199729180772</v>
      </c>
      <c r="BH14" s="3">
        <f>H14*(教育人数!$H$7+教育人数!$H$8)/教育人数!$H$34</f>
        <v>2816.5199729180772</v>
      </c>
      <c r="BI14" s="3">
        <f>I14*(教育人数!$H$7+教育人数!$H$8)/教育人数!$H$34</f>
        <v>2910.4039720153464</v>
      </c>
      <c r="BJ14" s="3">
        <f>J14*(教育人数!$H$7+教育人数!$H$8)/教育人数!$H$34</f>
        <v>2910.4039720153464</v>
      </c>
      <c r="BK14" s="3">
        <f>K14*(教育人数!$H$7+教育人数!$H$8)/教育人数!$H$34</f>
        <v>2910.4039720153464</v>
      </c>
      <c r="BL14" s="3">
        <f>L14*(教育人数!$H$7+教育人数!$H$8)/教育人数!$H$34</f>
        <v>2910.4039720153464</v>
      </c>
      <c r="BM14" s="3">
        <f>M14*(教育人数!$H$7+教育人数!$H$8)/教育人数!$H$34</f>
        <v>2910.4039720153464</v>
      </c>
      <c r="BN14" s="3">
        <f>N14*(教育人数!$H$7+教育人数!$H$8)/教育人数!$H$34</f>
        <v>3004.2879711126157</v>
      </c>
      <c r="BO14" s="3">
        <f>O14*(教育人数!$H$7+教育人数!$H$8)/教育人数!$H$34</f>
        <v>3285.9399684044238</v>
      </c>
      <c r="BP14" s="217">
        <f>AVERAGE(BE14:BO14)+AVERAGE(BE15:BO15)</f>
        <v>4745.4094089165174</v>
      </c>
      <c r="BQ14" s="217">
        <f>AVERAGE(BP14,BP48,BP82,BP116,BP150,BP184,BP218,BP252)</f>
        <v>4429.6177755893405</v>
      </c>
      <c r="BR14" s="218">
        <f>BQ14/BQ$36</f>
        <v>0.95478417178808306</v>
      </c>
      <c r="BT14" s="3">
        <f>T14*(教育人数!$H$7+教育人数!$H$8)/教育人数!$H$34</f>
        <v>292073.12119160464</v>
      </c>
      <c r="BU14" s="3">
        <f>U14*(教育人数!$H$7+教育人数!$H$8)/教育人数!$H$34</f>
        <v>300898.21710674791</v>
      </c>
      <c r="BV14" s="3">
        <f>V14*(教育人数!$H$7+教育人数!$H$8)/教育人数!$H$34</f>
        <v>303433.08508237422</v>
      </c>
      <c r="BW14" s="3">
        <f>W14*(教育人数!$H$7+教育人数!$H$8)/教育人数!$H$34</f>
        <v>305592.41706161137</v>
      </c>
      <c r="BX14" s="3">
        <f>X14*(教育人数!$H$7+教育人数!$H$8)/教育人数!$H$34</f>
        <v>308502.82103362674</v>
      </c>
      <c r="BY14" s="3">
        <f>Y14*(教育人数!$H$7+教育人数!$H$8)/教育人数!$H$34</f>
        <v>309253.8930264049</v>
      </c>
      <c r="BZ14" s="3">
        <f>Z14*(教育人数!$H$7+教育人数!$H$8)/教育人数!$H$34</f>
        <v>308408.93703452946</v>
      </c>
      <c r="CA14" s="3">
        <f>AA14*(教育人数!$H$7+教育人数!$H$8)/教育人数!$H$34</f>
        <v>309535.54502369673</v>
      </c>
      <c r="CB14" s="3">
        <f>AB14*(教育人数!$H$7+教育人数!$H$8)/教育人数!$H$34</f>
        <v>312727.60099300387</v>
      </c>
      <c r="CC14" s="3">
        <f>AC14*(教育人数!$H$7+教育人数!$H$8)/教育人数!$H$34</f>
        <v>325120.28887384338</v>
      </c>
      <c r="CD14" s="3">
        <f>AD14*(教育人数!$H$7+教育人数!$H$8)/教育人数!$H$34</f>
        <v>350750.6206273979</v>
      </c>
      <c r="CE14" s="217">
        <f t="shared" ref="CE14" si="5">ROUNDDOWN((AVERAGE(BT14:CD14)+AVERAGE(BT15:CD15))*$CH$2*12/16,-2)</f>
        <v>220300</v>
      </c>
      <c r="CF14" s="217">
        <f>AVERAGE(CE14,CE48,CE82,CE116,CE150,CE184,CE218,CE252)</f>
        <v>206862.5</v>
      </c>
      <c r="CG14" s="218">
        <f>CF14/CF$36</f>
        <v>0.92940581826350666</v>
      </c>
    </row>
    <row r="15" spans="1:88" ht="18.75" customHeight="1">
      <c r="A15" s="32" t="s">
        <v>77</v>
      </c>
      <c r="B15" s="33" t="s">
        <v>110</v>
      </c>
      <c r="C15" s="237"/>
      <c r="D15" s="34" t="s">
        <v>106</v>
      </c>
      <c r="E15" s="38">
        <v>360</v>
      </c>
      <c r="F15" s="36">
        <v>380</v>
      </c>
      <c r="G15" s="36">
        <v>380</v>
      </c>
      <c r="H15" s="36">
        <v>380</v>
      </c>
      <c r="I15" s="36">
        <v>390</v>
      </c>
      <c r="J15" s="36">
        <v>390</v>
      </c>
      <c r="K15" s="36">
        <v>390</v>
      </c>
      <c r="L15" s="36">
        <v>390</v>
      </c>
      <c r="M15" s="39">
        <v>390</v>
      </c>
      <c r="N15" s="39">
        <v>410</v>
      </c>
      <c r="O15" s="40">
        <v>440</v>
      </c>
      <c r="P15" s="111"/>
      <c r="Q15" s="111"/>
      <c r="R15" s="111"/>
      <c r="S15" s="111"/>
      <c r="T15" s="35">
        <v>38540</v>
      </c>
      <c r="U15" s="36">
        <v>39770</v>
      </c>
      <c r="V15" s="36">
        <v>40120</v>
      </c>
      <c r="W15" s="36">
        <v>40430</v>
      </c>
      <c r="X15" s="36">
        <v>40840</v>
      </c>
      <c r="Y15" s="36">
        <v>40930</v>
      </c>
      <c r="Z15" s="36">
        <v>40810</v>
      </c>
      <c r="AA15" s="36">
        <v>40970</v>
      </c>
      <c r="AB15" s="37">
        <v>41420</v>
      </c>
      <c r="AC15" s="37">
        <v>43160</v>
      </c>
      <c r="AD15" s="37">
        <v>46800</v>
      </c>
      <c r="AE15" s="111"/>
      <c r="AF15" s="4">
        <f>E15/E$253</f>
        <v>1.125</v>
      </c>
      <c r="AG15" s="4">
        <f>F15/E$253</f>
        <v>1.1875</v>
      </c>
      <c r="AH15" s="4">
        <f>G15/E$253</f>
        <v>1.1875</v>
      </c>
      <c r="AI15" s="4">
        <f>H15/E$253</f>
        <v>1.1875</v>
      </c>
      <c r="AJ15" s="4">
        <f>I15/E$253</f>
        <v>1.21875</v>
      </c>
      <c r="AK15" s="4">
        <f>J15/E$253</f>
        <v>1.21875</v>
      </c>
      <c r="AL15" s="4">
        <f>K15/E$253</f>
        <v>1.21875</v>
      </c>
      <c r="AM15" s="4">
        <f>L15/E$253</f>
        <v>1.21875</v>
      </c>
      <c r="AN15" s="4">
        <f>M15/E$253</f>
        <v>1.21875</v>
      </c>
      <c r="AO15" s="4">
        <f>N15/E$253</f>
        <v>1.28125</v>
      </c>
      <c r="AP15" s="4">
        <f>O15/E$253</f>
        <v>1.375</v>
      </c>
      <c r="AQ15" s="218"/>
      <c r="AR15" s="218"/>
      <c r="AS15" s="218"/>
      <c r="AT15" s="218"/>
      <c r="AU15" s="218"/>
      <c r="AV15" s="218"/>
      <c r="AW15" s="218"/>
      <c r="AX15" s="218"/>
      <c r="AY15" s="218"/>
      <c r="AZ15" s="218"/>
      <c r="BA15" s="218"/>
      <c r="BC15" s="3">
        <f t="shared" si="1"/>
        <v>0</v>
      </c>
      <c r="BE15" s="3">
        <f>E15*教育人数!$H$6/教育人数!$H$34</f>
        <v>1689.9119837508465</v>
      </c>
      <c r="BF15" s="3">
        <f>F15*教育人数!$H$6/教育人数!$H$34</f>
        <v>1783.7959828481157</v>
      </c>
      <c r="BG15" s="3">
        <f>G15*教育人数!$H$6/教育人数!$H$34</f>
        <v>1783.7959828481157</v>
      </c>
      <c r="BH15" s="3">
        <f>H15*教育人数!$H$6/教育人数!$H$34</f>
        <v>1783.7959828481157</v>
      </c>
      <c r="BI15" s="3">
        <f>I15*教育人数!$H$6/教育人数!$H$34</f>
        <v>1830.7379823967503</v>
      </c>
      <c r="BJ15" s="3">
        <f>J15*教育人数!$H$6/教育人数!$H$34</f>
        <v>1830.7379823967503</v>
      </c>
      <c r="BK15" s="3">
        <f>K15*教育人数!$H$6/教育人数!$H$34</f>
        <v>1830.7379823967503</v>
      </c>
      <c r="BL15" s="3">
        <f>L15*教育人数!$H$6/教育人数!$H$34</f>
        <v>1830.7379823967503</v>
      </c>
      <c r="BM15" s="3">
        <f>M15*教育人数!$H$6/教育人数!$H$34</f>
        <v>1830.7379823967503</v>
      </c>
      <c r="BN15" s="3">
        <f>N15*教育人数!$H$6/教育人数!$H$34</f>
        <v>1924.6219814940196</v>
      </c>
      <c r="BO15" s="3">
        <f>O15*教育人数!$H$6/教育人数!$H$34</f>
        <v>2065.4479801399234</v>
      </c>
      <c r="BP15" s="217"/>
      <c r="BQ15" s="197"/>
      <c r="BR15" s="218"/>
      <c r="BT15" s="3">
        <f>T15*教育人数!$H$6/教育人数!$H$34</f>
        <v>180914.46626043782</v>
      </c>
      <c r="BU15" s="3">
        <f>U15*教育人数!$H$6/教育人数!$H$34</f>
        <v>186688.33220491989</v>
      </c>
      <c r="BV15" s="3">
        <f>V15*教育人数!$H$6/教育人数!$H$34</f>
        <v>188331.3021891221</v>
      </c>
      <c r="BW15" s="3">
        <f>W15*教育人数!$H$6/教育人数!$H$34</f>
        <v>189786.50417512978</v>
      </c>
      <c r="BX15" s="3">
        <f>X15*教育人数!$H$6/教育人数!$H$34</f>
        <v>191711.1261566238</v>
      </c>
      <c r="BY15" s="3">
        <f>Y15*教育人数!$H$6/教育人数!$H$34</f>
        <v>192133.60415256151</v>
      </c>
      <c r="BZ15" s="3">
        <f>Z15*教育人数!$H$6/教育人数!$H$34</f>
        <v>191570.30015797791</v>
      </c>
      <c r="CA15" s="3">
        <f>AA15*教育人数!$H$6/教育人数!$H$34</f>
        <v>192321.37215075604</v>
      </c>
      <c r="CB15" s="3">
        <f>AB15*教育人数!$H$6/教育人数!$H$34</f>
        <v>194433.76213044461</v>
      </c>
      <c r="CC15" s="3">
        <f>AC15*教育人数!$H$6/教育人数!$H$34</f>
        <v>202601.67005190704</v>
      </c>
      <c r="CD15" s="3">
        <f>AD15*教育人数!$H$6/教育人数!$H$34</f>
        <v>219688.55788761005</v>
      </c>
      <c r="CE15" s="217"/>
      <c r="CF15" s="197"/>
      <c r="CG15" s="218"/>
    </row>
    <row r="16" spans="1:88" ht="18.75" customHeight="1">
      <c r="A16" s="32" t="s">
        <v>77</v>
      </c>
      <c r="B16" s="33" t="s">
        <v>111</v>
      </c>
      <c r="C16" s="237" t="s">
        <v>104</v>
      </c>
      <c r="D16" s="34" t="s">
        <v>105</v>
      </c>
      <c r="E16" s="38">
        <v>270</v>
      </c>
      <c r="F16" s="36">
        <v>270</v>
      </c>
      <c r="G16" s="36">
        <v>280</v>
      </c>
      <c r="H16" s="36">
        <v>280</v>
      </c>
      <c r="I16" s="36">
        <v>280</v>
      </c>
      <c r="J16" s="36">
        <v>280</v>
      </c>
      <c r="K16" s="36">
        <v>280</v>
      </c>
      <c r="L16" s="36">
        <v>280</v>
      </c>
      <c r="M16" s="39">
        <v>290</v>
      </c>
      <c r="N16" s="39">
        <v>300</v>
      </c>
      <c r="O16" s="40">
        <v>320</v>
      </c>
      <c r="P16" s="111"/>
      <c r="Q16" s="111"/>
      <c r="R16" s="111"/>
      <c r="S16" s="111"/>
      <c r="T16" s="35">
        <v>28740</v>
      </c>
      <c r="U16" s="36">
        <v>29600</v>
      </c>
      <c r="V16" s="36">
        <v>29850</v>
      </c>
      <c r="W16" s="36">
        <v>30070</v>
      </c>
      <c r="X16" s="36">
        <v>30360</v>
      </c>
      <c r="Y16" s="36">
        <v>30440</v>
      </c>
      <c r="Z16" s="36">
        <v>30350</v>
      </c>
      <c r="AA16" s="36">
        <v>30470</v>
      </c>
      <c r="AB16" s="37">
        <v>30780</v>
      </c>
      <c r="AC16" s="37">
        <v>32040</v>
      </c>
      <c r="AD16" s="37">
        <v>34600</v>
      </c>
      <c r="AE16" s="111"/>
      <c r="AF16" s="4">
        <f>E16/E$254</f>
        <v>1.173913043478261</v>
      </c>
      <c r="AG16" s="4">
        <f>F16/E$254</f>
        <v>1.173913043478261</v>
      </c>
      <c r="AH16" s="4">
        <f>G16/E$254</f>
        <v>1.2173913043478262</v>
      </c>
      <c r="AI16" s="4">
        <f>H16/E$254</f>
        <v>1.2173913043478262</v>
      </c>
      <c r="AJ16" s="4">
        <f>I16/E$254</f>
        <v>1.2173913043478262</v>
      </c>
      <c r="AK16" s="4">
        <f>J16/E$254</f>
        <v>1.2173913043478262</v>
      </c>
      <c r="AL16" s="4">
        <f>K16/E$254</f>
        <v>1.2173913043478262</v>
      </c>
      <c r="AM16" s="4">
        <f>L16/E$254</f>
        <v>1.2173913043478262</v>
      </c>
      <c r="AN16" s="4">
        <f>M16/E$254</f>
        <v>1.2608695652173914</v>
      </c>
      <c r="AO16" s="4">
        <f>N16/E$254</f>
        <v>1.3043478260869565</v>
      </c>
      <c r="AP16" s="4">
        <f>O16/E$254</f>
        <v>1.3913043478260869</v>
      </c>
      <c r="AQ16" s="218"/>
      <c r="AR16" s="218"/>
      <c r="AS16" s="218"/>
      <c r="AT16" s="218"/>
      <c r="AU16" s="218"/>
      <c r="AV16" s="218"/>
      <c r="AW16" s="218"/>
      <c r="AX16" s="218"/>
      <c r="AY16" s="218"/>
      <c r="AZ16" s="218"/>
      <c r="BA16" s="218"/>
      <c r="BC16" s="3">
        <f t="shared" si="1"/>
        <v>0</v>
      </c>
      <c r="BE16" s="3">
        <f>E16*(教育人数!$I$7+教育人数!$I$8)/教育人数!$I$34</f>
        <v>2559.2417061611372</v>
      </c>
      <c r="BF16" s="3">
        <f>F16*(教育人数!$I$7+教育人数!$I$8)/教育人数!$I$34</f>
        <v>2559.2417061611372</v>
      </c>
      <c r="BG16" s="3">
        <f>G16*(教育人数!$I$7+教育人数!$I$8)/教育人数!$I$34</f>
        <v>2654.0284360189571</v>
      </c>
      <c r="BH16" s="3">
        <f>H16*(教育人数!$I$7+教育人数!$I$8)/教育人数!$I$34</f>
        <v>2654.0284360189571</v>
      </c>
      <c r="BI16" s="3">
        <f>I16*(教育人数!$I$7+教育人数!$I$8)/教育人数!$I$34</f>
        <v>2654.0284360189571</v>
      </c>
      <c r="BJ16" s="3">
        <f>J16*(教育人数!$I$7+教育人数!$I$8)/教育人数!$I$34</f>
        <v>2654.0284360189571</v>
      </c>
      <c r="BK16" s="3">
        <f>K16*(教育人数!$I$7+教育人数!$I$8)/教育人数!$I$34</f>
        <v>2654.0284360189571</v>
      </c>
      <c r="BL16" s="3">
        <f>L16*(教育人数!$I$7+教育人数!$I$8)/教育人数!$I$34</f>
        <v>2654.0284360189571</v>
      </c>
      <c r="BM16" s="3">
        <f>M16*(教育人数!$I$7+教育人数!$I$8)/教育人数!$I$34</f>
        <v>2748.815165876777</v>
      </c>
      <c r="BN16" s="3">
        <f>N16*(教育人数!$I$7+教育人数!$I$8)/教育人数!$I$34</f>
        <v>2843.6018957345968</v>
      </c>
      <c r="BO16" s="3">
        <f>O16*(教育人数!$I$7+教育人数!$I$8)/教育人数!$I$34</f>
        <v>3033.1753554502366</v>
      </c>
      <c r="BP16" s="217">
        <f>AVERAGE(BE16:BO16)+AVERAGE(BE17:BO17)</f>
        <v>4424.8168892718659</v>
      </c>
      <c r="BQ16" s="217">
        <f>AVERAGE(BP16,BP50,BP84,BP118,BP152,BP186,BP220,BP254)</f>
        <v>4137.2253339077979</v>
      </c>
      <c r="BR16" s="218">
        <f>BQ16/BQ$36</f>
        <v>0.89176029717604288</v>
      </c>
      <c r="BT16" s="3">
        <f>T16*(教育人数!$I$7+教育人数!$I$8)/教育人数!$I$34</f>
        <v>272417.06161137437</v>
      </c>
      <c r="BU16" s="3">
        <f>U16*(教育人数!$I$7+教育人数!$I$8)/教育人数!$I$34</f>
        <v>280568.72037914692</v>
      </c>
      <c r="BV16" s="3">
        <f>V16*(教育人数!$I$7+教育人数!$I$8)/教育人数!$I$34</f>
        <v>282938.3886255924</v>
      </c>
      <c r="BW16" s="3">
        <f>W16*(教育人数!$I$7+教育人数!$I$8)/教育人数!$I$34</f>
        <v>285023.69668246445</v>
      </c>
      <c r="BX16" s="3">
        <f>X16*(教育人数!$I$7+教育人数!$I$8)/教育人数!$I$34</f>
        <v>287772.51184834121</v>
      </c>
      <c r="BY16" s="3">
        <f>Y16*(教育人数!$I$7+教育人数!$I$8)/教育人数!$I$34</f>
        <v>288530.80568720377</v>
      </c>
      <c r="BZ16" s="3">
        <f>Z16*(教育人数!$I$7+教育人数!$I$8)/教育人数!$I$34</f>
        <v>287677.72511848342</v>
      </c>
      <c r="CA16" s="3">
        <f>AA16*(教育人数!$I$7+教育人数!$I$8)/教育人数!$I$34</f>
        <v>288815.16587677726</v>
      </c>
      <c r="CB16" s="3">
        <f>AB16*(教育人数!$I$7+教育人数!$I$8)/教育人数!$I$34</f>
        <v>291753.55450236966</v>
      </c>
      <c r="CC16" s="3">
        <f>AC16*(教育人数!$I$7+教育人数!$I$8)/教育人数!$I$34</f>
        <v>303696.68246445496</v>
      </c>
      <c r="CD16" s="3">
        <f>AD16*(教育人数!$I$7+教育人数!$I$8)/教育人数!$I$34</f>
        <v>327962.08530805685</v>
      </c>
      <c r="CE16" s="217">
        <f t="shared" ref="CE16" si="6">ROUNDDOWN((AVERAGE(BT16:CD16)+AVERAGE(BT17:CD17))*$CH$2*12/16,-2)</f>
        <v>206900</v>
      </c>
      <c r="CF16" s="217">
        <f>AVERAGE(CE16,CE50,CE84,CE118,CE152,CE186,CE220,CE254)</f>
        <v>194262.5</v>
      </c>
      <c r="CG16" s="218">
        <f>CF16/CF$36</f>
        <v>0.87279568684713016</v>
      </c>
    </row>
    <row r="17" spans="1:85" ht="18.75" customHeight="1">
      <c r="A17" s="32" t="s">
        <v>77</v>
      </c>
      <c r="B17" s="33" t="s">
        <v>111</v>
      </c>
      <c r="C17" s="237"/>
      <c r="D17" s="34" t="s">
        <v>106</v>
      </c>
      <c r="E17" s="38">
        <v>340</v>
      </c>
      <c r="F17" s="36">
        <v>350</v>
      </c>
      <c r="G17" s="36">
        <v>350</v>
      </c>
      <c r="H17" s="36">
        <v>360</v>
      </c>
      <c r="I17" s="36">
        <v>360</v>
      </c>
      <c r="J17" s="36">
        <v>360</v>
      </c>
      <c r="K17" s="36">
        <v>360</v>
      </c>
      <c r="L17" s="36">
        <v>360</v>
      </c>
      <c r="M17" s="39">
        <v>370</v>
      </c>
      <c r="N17" s="39">
        <v>380</v>
      </c>
      <c r="O17" s="40">
        <v>420</v>
      </c>
      <c r="P17" s="111"/>
      <c r="Q17" s="111"/>
      <c r="R17" s="111"/>
      <c r="S17" s="111"/>
      <c r="T17" s="35">
        <v>36170</v>
      </c>
      <c r="U17" s="36">
        <v>37320</v>
      </c>
      <c r="V17" s="36">
        <v>37650</v>
      </c>
      <c r="W17" s="36">
        <v>37950</v>
      </c>
      <c r="X17" s="36">
        <v>38340</v>
      </c>
      <c r="Y17" s="36">
        <v>38430</v>
      </c>
      <c r="Z17" s="36">
        <v>38310</v>
      </c>
      <c r="AA17" s="36">
        <v>38470</v>
      </c>
      <c r="AB17" s="37">
        <v>38890</v>
      </c>
      <c r="AC17" s="37">
        <v>40570</v>
      </c>
      <c r="AD17" s="37">
        <v>44040</v>
      </c>
      <c r="AE17" s="111"/>
      <c r="AF17" s="4">
        <f>E17/E$255</f>
        <v>1.1724137931034482</v>
      </c>
      <c r="AG17" s="4">
        <f>F17/E$255</f>
        <v>1.2068965517241379</v>
      </c>
      <c r="AH17" s="4">
        <f>G17/E$255</f>
        <v>1.2068965517241379</v>
      </c>
      <c r="AI17" s="4">
        <f>H17/E$255</f>
        <v>1.2413793103448276</v>
      </c>
      <c r="AJ17" s="4">
        <f>I17/E$255</f>
        <v>1.2413793103448276</v>
      </c>
      <c r="AK17" s="4">
        <f>J17/E$255</f>
        <v>1.2413793103448276</v>
      </c>
      <c r="AL17" s="4">
        <f>K17/E$255</f>
        <v>1.2413793103448276</v>
      </c>
      <c r="AM17" s="4">
        <f>L17/E$255</f>
        <v>1.2413793103448276</v>
      </c>
      <c r="AN17" s="4">
        <f>M17/E$255</f>
        <v>1.2758620689655173</v>
      </c>
      <c r="AO17" s="4">
        <f>N17/E$255</f>
        <v>1.3103448275862069</v>
      </c>
      <c r="AP17" s="4">
        <f>O17/E$255</f>
        <v>1.4482758620689655</v>
      </c>
      <c r="AQ17" s="218"/>
      <c r="AR17" s="218"/>
      <c r="AS17" s="218"/>
      <c r="AT17" s="218"/>
      <c r="AU17" s="218"/>
      <c r="AV17" s="218"/>
      <c r="AW17" s="218"/>
      <c r="AX17" s="218"/>
      <c r="AY17" s="218"/>
      <c r="AZ17" s="218"/>
      <c r="BA17" s="218"/>
      <c r="BC17" s="3">
        <f t="shared" si="1"/>
        <v>0</v>
      </c>
      <c r="BE17" s="3">
        <f>E17*教育人数!$I$6/教育人数!$I$34</f>
        <v>1611.3744075829384</v>
      </c>
      <c r="BF17" s="3">
        <f>F17*教育人数!$I$6/教育人数!$I$34</f>
        <v>1658.7677725118483</v>
      </c>
      <c r="BG17" s="3">
        <f>G17*教育人数!$I$6/教育人数!$I$34</f>
        <v>1658.7677725118483</v>
      </c>
      <c r="BH17" s="3">
        <f>H17*教育人数!$I$6/教育人数!$I$34</f>
        <v>1706.1611374407582</v>
      </c>
      <c r="BI17" s="3">
        <f>I17*教育人数!$I$6/教育人数!$I$34</f>
        <v>1706.1611374407582</v>
      </c>
      <c r="BJ17" s="3">
        <f>J17*教育人数!$I$6/教育人数!$I$34</f>
        <v>1706.1611374407582</v>
      </c>
      <c r="BK17" s="3">
        <f>K17*教育人数!$I$6/教育人数!$I$34</f>
        <v>1706.1611374407582</v>
      </c>
      <c r="BL17" s="3">
        <f>L17*教育人数!$I$6/教育人数!$I$34</f>
        <v>1706.1611374407582</v>
      </c>
      <c r="BM17" s="3">
        <f>M17*教育人数!$I$6/教育人数!$I$34</f>
        <v>1753.5545023696682</v>
      </c>
      <c r="BN17" s="3">
        <f>N17*教育人数!$I$6/教育人数!$I$34</f>
        <v>1800.9478672985781</v>
      </c>
      <c r="BO17" s="3">
        <f>O17*教育人数!$I$6/教育人数!$I$34</f>
        <v>1990.5213270142178</v>
      </c>
      <c r="BP17" s="217"/>
      <c r="BQ17" s="197"/>
      <c r="BR17" s="218"/>
      <c r="BT17" s="3">
        <f>T17*教育人数!$I$6/教育人数!$I$34</f>
        <v>171421.80094786728</v>
      </c>
      <c r="BU17" s="3">
        <f>U17*教育人数!$I$6/教育人数!$I$34</f>
        <v>176872.03791469193</v>
      </c>
      <c r="BV17" s="3">
        <f>V17*教育人数!$I$6/教育人数!$I$34</f>
        <v>178436.01895734595</v>
      </c>
      <c r="BW17" s="3">
        <f>W17*教育人数!$I$6/教育人数!$I$34</f>
        <v>179857.81990521325</v>
      </c>
      <c r="BX17" s="3">
        <f>X17*教育人数!$I$6/教育人数!$I$34</f>
        <v>181706.16113744074</v>
      </c>
      <c r="BY17" s="3">
        <f>Y17*教育人数!$I$6/教育人数!$I$34</f>
        <v>182132.70142180094</v>
      </c>
      <c r="BZ17" s="3">
        <f>Z17*教育人数!$I$6/教育人数!$I$34</f>
        <v>181563.98104265402</v>
      </c>
      <c r="CA17" s="3">
        <f>AA17*教育人数!$I$6/教育人数!$I$34</f>
        <v>182322.27488151658</v>
      </c>
      <c r="CB17" s="3">
        <f>AB17*教育人数!$I$6/教育人数!$I$34</f>
        <v>184312.79620853078</v>
      </c>
      <c r="CC17" s="3">
        <f>AC17*教育人数!$I$6/教育人数!$I$34</f>
        <v>192274.88151658766</v>
      </c>
      <c r="CD17" s="3">
        <f>AD17*教育人数!$I$6/教育人数!$I$34</f>
        <v>208720.37914691941</v>
      </c>
      <c r="CE17" s="217"/>
      <c r="CF17" s="197"/>
      <c r="CG17" s="218"/>
    </row>
    <row r="18" spans="1:85" ht="18.75" customHeight="1">
      <c r="A18" s="32" t="s">
        <v>77</v>
      </c>
      <c r="B18" s="33" t="s">
        <v>112</v>
      </c>
      <c r="C18" s="237" t="s">
        <v>104</v>
      </c>
      <c r="D18" s="34" t="s">
        <v>105</v>
      </c>
      <c r="E18" s="38">
        <v>250</v>
      </c>
      <c r="F18" s="36">
        <v>260</v>
      </c>
      <c r="G18" s="36">
        <v>260</v>
      </c>
      <c r="H18" s="36">
        <v>260</v>
      </c>
      <c r="I18" s="36">
        <v>260</v>
      </c>
      <c r="J18" s="36">
        <v>270</v>
      </c>
      <c r="K18" s="36">
        <v>260</v>
      </c>
      <c r="L18" s="36">
        <v>270</v>
      </c>
      <c r="M18" s="39">
        <v>270</v>
      </c>
      <c r="N18" s="39">
        <v>280</v>
      </c>
      <c r="O18" s="40">
        <v>300</v>
      </c>
      <c r="P18" s="111"/>
      <c r="Q18" s="111"/>
      <c r="R18" s="111"/>
      <c r="S18" s="111"/>
      <c r="T18" s="35">
        <v>27120</v>
      </c>
      <c r="U18" s="36">
        <v>27930</v>
      </c>
      <c r="V18" s="36">
        <v>28170</v>
      </c>
      <c r="W18" s="36">
        <v>28380</v>
      </c>
      <c r="X18" s="36">
        <v>28650</v>
      </c>
      <c r="Y18" s="36">
        <v>28730</v>
      </c>
      <c r="Z18" s="36">
        <v>28650</v>
      </c>
      <c r="AA18" s="36">
        <v>28760</v>
      </c>
      <c r="AB18" s="37">
        <v>29060</v>
      </c>
      <c r="AC18" s="37">
        <v>30280</v>
      </c>
      <c r="AD18" s="37">
        <v>32730</v>
      </c>
      <c r="AE18" s="111"/>
      <c r="AF18" s="4">
        <f>E18/E$256</f>
        <v>1.1363636363636365</v>
      </c>
      <c r="AG18" s="4">
        <f>F18/E$256</f>
        <v>1.1818181818181819</v>
      </c>
      <c r="AH18" s="4">
        <f>G18/E$256</f>
        <v>1.1818181818181819</v>
      </c>
      <c r="AI18" s="4">
        <f>H18/E$256</f>
        <v>1.1818181818181819</v>
      </c>
      <c r="AJ18" s="4">
        <f>I18/E$256</f>
        <v>1.1818181818181819</v>
      </c>
      <c r="AK18" s="4">
        <f>J18/E$256</f>
        <v>1.2272727272727273</v>
      </c>
      <c r="AL18" s="4">
        <f>K18/E$256</f>
        <v>1.1818181818181819</v>
      </c>
      <c r="AM18" s="4">
        <f>L18/E$256</f>
        <v>1.2272727272727273</v>
      </c>
      <c r="AN18" s="4">
        <f>M18/E$256</f>
        <v>1.2272727272727273</v>
      </c>
      <c r="AO18" s="4">
        <f>N18/E$256</f>
        <v>1.2727272727272727</v>
      </c>
      <c r="AP18" s="4">
        <f>O18/E$256</f>
        <v>1.3636363636363635</v>
      </c>
      <c r="AQ18" s="218"/>
      <c r="AR18" s="218"/>
      <c r="AS18" s="218"/>
      <c r="AT18" s="218"/>
      <c r="AU18" s="218"/>
      <c r="AV18" s="218"/>
      <c r="AW18" s="218"/>
      <c r="AX18" s="218"/>
      <c r="AY18" s="218"/>
      <c r="AZ18" s="218"/>
      <c r="BA18" s="218"/>
      <c r="BC18" s="3">
        <f t="shared" si="1"/>
        <v>0</v>
      </c>
      <c r="BE18" s="3">
        <f>E18*(教育人数!$J$7+教育人数!$J$8)/教育人数!$J$34</f>
        <v>2384.9564286806299</v>
      </c>
      <c r="BF18" s="3">
        <f>F18*(教育人数!$J$7+教育人数!$J$8)/教育人数!$J$34</f>
        <v>2480.3546858278551</v>
      </c>
      <c r="BG18" s="3">
        <f>G18*(教育人数!$J$7+教育人数!$J$8)/教育人数!$J$34</f>
        <v>2480.3546858278551</v>
      </c>
      <c r="BH18" s="3">
        <f>H18*(教育人数!$J$7+教育人数!$J$8)/教育人数!$J$34</f>
        <v>2480.3546858278551</v>
      </c>
      <c r="BI18" s="3">
        <f>I18*(教育人数!$J$7+教育人数!$J$8)/教育人数!$J$34</f>
        <v>2480.3546858278551</v>
      </c>
      <c r="BJ18" s="3">
        <f>J18*(教育人数!$J$7+教育人数!$J$8)/教育人数!$J$34</f>
        <v>2575.7529429750803</v>
      </c>
      <c r="BK18" s="3">
        <f>K18*(教育人数!$J$7+教育人数!$J$8)/教育人数!$J$34</f>
        <v>2480.3546858278551</v>
      </c>
      <c r="BL18" s="3">
        <f>L18*(教育人数!$J$7+教育人数!$J$8)/教育人数!$J$34</f>
        <v>2575.7529429750803</v>
      </c>
      <c r="BM18" s="3">
        <f>M18*(教育人数!$J$7+教育人数!$J$8)/教育人数!$J$34</f>
        <v>2575.7529429750803</v>
      </c>
      <c r="BN18" s="3">
        <f>N18*(教育人数!$J$7+教育人数!$J$8)/教育人数!$J$34</f>
        <v>2671.1512001223055</v>
      </c>
      <c r="BO18" s="3">
        <f>O18*(教育人数!$J$7+教育人数!$J$8)/教育人数!$J$34</f>
        <v>2861.9477144167558</v>
      </c>
      <c r="BP18" s="217">
        <f>AVERAGE(BE18:BO18)+AVERAGE(BE19:BO19)</f>
        <v>4206.1958833094741</v>
      </c>
      <c r="BQ18" s="217">
        <f>AVERAGE(BP18,BP52,BP86,BP120,BP154,BP188,BP222,BP256)</f>
        <v>3935.1781073230386</v>
      </c>
      <c r="BR18" s="218">
        <f>BQ18/BQ$36</f>
        <v>0.84820992699288578</v>
      </c>
      <c r="BT18" s="3">
        <f>T18*(教育人数!$J$7+教育人数!$J$8)/教育人数!$J$34</f>
        <v>258720.07338327472</v>
      </c>
      <c r="BU18" s="3">
        <f>U18*(教育人数!$J$7+教育人数!$J$8)/教育人数!$J$34</f>
        <v>266447.33221219998</v>
      </c>
      <c r="BV18" s="3">
        <f>V18*(教育人数!$J$7+教育人数!$J$8)/教育人数!$J$34</f>
        <v>268736.89038373338</v>
      </c>
      <c r="BW18" s="3">
        <f>W18*(教育人数!$J$7+教育人数!$J$8)/教育人数!$J$34</f>
        <v>270740.25378382509</v>
      </c>
      <c r="BX18" s="3">
        <f>X18*(教育人数!$J$7+教育人数!$J$8)/教育人数!$J$34</f>
        <v>273316.00672680017</v>
      </c>
      <c r="BY18" s="3">
        <f>Y18*(教育人数!$J$7+教育人数!$J$8)/教育人数!$J$34</f>
        <v>274079.19278397795</v>
      </c>
      <c r="BZ18" s="3">
        <f>Z18*(教育人数!$J$7+教育人数!$J$8)/教育人数!$J$34</f>
        <v>273316.00672680017</v>
      </c>
      <c r="CA18" s="3">
        <f>AA18*(教育人数!$J$7+教育人数!$J$8)/教育人数!$J$34</f>
        <v>274365.38755541964</v>
      </c>
      <c r="CB18" s="3">
        <f>AB18*(教育人数!$J$7+教育人数!$J$8)/教育人数!$J$34</f>
        <v>277227.33526983642</v>
      </c>
      <c r="CC18" s="3">
        <f>AC18*(教育人数!$J$7+教育人数!$J$8)/教育人数!$J$34</f>
        <v>288865.92264179786</v>
      </c>
      <c r="CD18" s="3">
        <f>AD18*(教育人数!$J$7+教育人数!$J$8)/教育人数!$J$34</f>
        <v>312238.49564286805</v>
      </c>
      <c r="CE18" s="217">
        <f t="shared" ref="CE18" si="7">ROUNDDOWN((AVERAGE(BT18:CD18)+AVERAGE(BT19:CD19))*$CH$2*12/16,-2)</f>
        <v>197500</v>
      </c>
      <c r="CF18" s="217">
        <f>AVERAGE(CE18,CE52,CE86,CE120,CE154,CE188,CE222,CE256)</f>
        <v>185462.5</v>
      </c>
      <c r="CG18" s="218">
        <f>CF18/CF$36</f>
        <v>0.83325845220712125</v>
      </c>
    </row>
    <row r="19" spans="1:85" ht="18.75" customHeight="1">
      <c r="A19" s="32" t="s">
        <v>77</v>
      </c>
      <c r="B19" s="33" t="s">
        <v>112</v>
      </c>
      <c r="C19" s="237"/>
      <c r="D19" s="34" t="s">
        <v>106</v>
      </c>
      <c r="E19" s="38">
        <v>320</v>
      </c>
      <c r="F19" s="36">
        <v>330</v>
      </c>
      <c r="G19" s="36">
        <v>340</v>
      </c>
      <c r="H19" s="36">
        <v>340</v>
      </c>
      <c r="I19" s="36">
        <v>340</v>
      </c>
      <c r="J19" s="36">
        <v>350</v>
      </c>
      <c r="K19" s="36">
        <v>340</v>
      </c>
      <c r="L19" s="36">
        <v>350</v>
      </c>
      <c r="M19" s="39">
        <v>350</v>
      </c>
      <c r="N19" s="39">
        <v>360</v>
      </c>
      <c r="O19" s="40">
        <v>400</v>
      </c>
      <c r="P19" s="111"/>
      <c r="Q19" s="111"/>
      <c r="R19" s="111"/>
      <c r="S19" s="111"/>
      <c r="T19" s="35">
        <v>34550</v>
      </c>
      <c r="U19" s="36">
        <v>35650</v>
      </c>
      <c r="V19" s="36">
        <v>35970</v>
      </c>
      <c r="W19" s="36">
        <v>36260</v>
      </c>
      <c r="X19" s="36">
        <v>36630</v>
      </c>
      <c r="Y19" s="36">
        <v>36720</v>
      </c>
      <c r="Z19" s="36">
        <v>36610</v>
      </c>
      <c r="AA19" s="36">
        <v>36760</v>
      </c>
      <c r="AB19" s="37">
        <v>37170</v>
      </c>
      <c r="AC19" s="37">
        <v>38810</v>
      </c>
      <c r="AD19" s="37">
        <v>42170</v>
      </c>
      <c r="AE19" s="111"/>
      <c r="AF19" s="4">
        <f>E19/E$257</f>
        <v>1.1428571428571428</v>
      </c>
      <c r="AG19" s="4">
        <f>F19/E$257</f>
        <v>1.1785714285714286</v>
      </c>
      <c r="AH19" s="4">
        <f>G19/E$257</f>
        <v>1.2142857142857142</v>
      </c>
      <c r="AI19" s="4">
        <f>H19/E$257</f>
        <v>1.2142857142857142</v>
      </c>
      <c r="AJ19" s="4">
        <f>I19/E$257</f>
        <v>1.2142857142857142</v>
      </c>
      <c r="AK19" s="4">
        <f>J19/E$257</f>
        <v>1.25</v>
      </c>
      <c r="AL19" s="4">
        <f>K19/E$257</f>
        <v>1.2142857142857142</v>
      </c>
      <c r="AM19" s="4">
        <f>L19/E$257</f>
        <v>1.25</v>
      </c>
      <c r="AN19" s="4">
        <f>M19/E$257</f>
        <v>1.25</v>
      </c>
      <c r="AO19" s="4">
        <f>N19/E$257</f>
        <v>1.2857142857142858</v>
      </c>
      <c r="AP19" s="4">
        <f>O19/E$257</f>
        <v>1.4285714285714286</v>
      </c>
      <c r="AQ19" s="218"/>
      <c r="AR19" s="218"/>
      <c r="AS19" s="218"/>
      <c r="AT19" s="218"/>
      <c r="AU19" s="218"/>
      <c r="AV19" s="218"/>
      <c r="AW19" s="218"/>
      <c r="AX19" s="218"/>
      <c r="AY19" s="218"/>
      <c r="AZ19" s="218"/>
      <c r="BA19" s="218"/>
      <c r="BC19" s="3">
        <f t="shared" si="1"/>
        <v>0</v>
      </c>
      <c r="BE19" s="3">
        <f>E19*教育人数!$J$6/教育人数!$J$34</f>
        <v>1526.3721143556031</v>
      </c>
      <c r="BF19" s="3">
        <f>F19*教育人数!$J$6/教育人数!$J$34</f>
        <v>1574.0712429292157</v>
      </c>
      <c r="BG19" s="3">
        <f>G19*教育人数!$J$6/教育人数!$J$34</f>
        <v>1621.7703715028283</v>
      </c>
      <c r="BH19" s="3">
        <f>H19*教育人数!$J$6/教育人数!$J$34</f>
        <v>1621.7703715028283</v>
      </c>
      <c r="BI19" s="3">
        <f>I19*教育人数!$J$6/教育人数!$J$34</f>
        <v>1621.7703715028283</v>
      </c>
      <c r="BJ19" s="3">
        <f>J19*教育人数!$J$6/教育人数!$J$34</f>
        <v>1669.4695000764409</v>
      </c>
      <c r="BK19" s="3">
        <f>K19*教育人数!$J$6/教育人数!$J$34</f>
        <v>1621.7703715028283</v>
      </c>
      <c r="BL19" s="3">
        <f>L19*教育人数!$J$6/教育人数!$J$34</f>
        <v>1669.4695000764409</v>
      </c>
      <c r="BM19" s="3">
        <f>M19*教育人数!$J$6/教育人数!$J$34</f>
        <v>1669.4695000764409</v>
      </c>
      <c r="BN19" s="3">
        <f>N19*教育人数!$J$6/教育人数!$J$34</f>
        <v>1717.1686286500535</v>
      </c>
      <c r="BO19" s="3">
        <f>O19*教育人数!$J$6/教育人数!$J$34</f>
        <v>1907.9651429445039</v>
      </c>
      <c r="BP19" s="217"/>
      <c r="BQ19" s="197"/>
      <c r="BR19" s="218"/>
      <c r="BT19" s="3">
        <f>T19*教育人数!$J$6/教育人数!$J$34</f>
        <v>164800.48922183152</v>
      </c>
      <c r="BU19" s="3">
        <f>U19*教育人数!$J$6/教育人数!$J$34</f>
        <v>170047.3933649289</v>
      </c>
      <c r="BV19" s="3">
        <f>V19*教育人数!$J$6/教育人数!$J$34</f>
        <v>171573.76547928451</v>
      </c>
      <c r="BW19" s="3">
        <f>W19*教育人数!$J$6/教育人数!$J$34</f>
        <v>172957.04020791929</v>
      </c>
      <c r="BX19" s="3">
        <f>X19*教育人数!$J$6/教育人数!$J$34</f>
        <v>174721.90796514295</v>
      </c>
      <c r="BY19" s="3">
        <f>Y19*教育人数!$J$6/教育人数!$J$34</f>
        <v>175151.20012230545</v>
      </c>
      <c r="BZ19" s="3">
        <f>Z19*教育人数!$J$6/教育人数!$J$34</f>
        <v>174626.50970799572</v>
      </c>
      <c r="CA19" s="3">
        <f>AA19*教育人数!$J$6/教育人数!$J$34</f>
        <v>175341.99663659991</v>
      </c>
      <c r="CB19" s="3">
        <f>AB19*教育人数!$J$6/教育人数!$J$34</f>
        <v>177297.66090811804</v>
      </c>
      <c r="CC19" s="3">
        <f>AC19*教育人数!$J$6/教育人数!$J$34</f>
        <v>185120.3179941905</v>
      </c>
      <c r="CD19" s="3">
        <f>AD19*教育人数!$J$6/教育人数!$J$34</f>
        <v>201147.22519492431</v>
      </c>
      <c r="CE19" s="217"/>
      <c r="CF19" s="197"/>
      <c r="CG19" s="218"/>
    </row>
    <row r="20" spans="1:85" ht="18.75" customHeight="1">
      <c r="A20" s="32" t="s">
        <v>77</v>
      </c>
      <c r="B20" s="33" t="s">
        <v>113</v>
      </c>
      <c r="C20" s="237" t="s">
        <v>104</v>
      </c>
      <c r="D20" s="34" t="s">
        <v>105</v>
      </c>
      <c r="E20" s="38">
        <v>250</v>
      </c>
      <c r="F20" s="36">
        <v>250</v>
      </c>
      <c r="G20" s="36">
        <v>250</v>
      </c>
      <c r="H20" s="36">
        <v>260</v>
      </c>
      <c r="I20" s="36">
        <v>260</v>
      </c>
      <c r="J20" s="36">
        <v>260</v>
      </c>
      <c r="K20" s="36">
        <v>260</v>
      </c>
      <c r="L20" s="36">
        <v>260</v>
      </c>
      <c r="M20" s="39">
        <v>260</v>
      </c>
      <c r="N20" s="39">
        <v>270</v>
      </c>
      <c r="O20" s="40">
        <v>300</v>
      </c>
      <c r="P20" s="111"/>
      <c r="Q20" s="111"/>
      <c r="R20" s="111"/>
      <c r="S20" s="111"/>
      <c r="T20" s="35">
        <v>26700</v>
      </c>
      <c r="U20" s="36">
        <v>27480</v>
      </c>
      <c r="V20" s="36">
        <v>27640</v>
      </c>
      <c r="W20" s="36">
        <v>27840</v>
      </c>
      <c r="X20" s="36">
        <v>28110</v>
      </c>
      <c r="Y20" s="36">
        <v>28190</v>
      </c>
      <c r="Z20" s="36">
        <v>28110</v>
      </c>
      <c r="AA20" s="36">
        <v>28210</v>
      </c>
      <c r="AB20" s="37">
        <v>28500</v>
      </c>
      <c r="AC20" s="37">
        <v>29690</v>
      </c>
      <c r="AD20" s="37">
        <v>32070</v>
      </c>
      <c r="AE20" s="111"/>
      <c r="AF20" s="4">
        <f>E20/E$258</f>
        <v>1.1904761904761905</v>
      </c>
      <c r="AG20" s="4">
        <f>F20/E$258</f>
        <v>1.1904761904761905</v>
      </c>
      <c r="AH20" s="4">
        <f>G20/E$258</f>
        <v>1.1904761904761905</v>
      </c>
      <c r="AI20" s="4">
        <f>H20/E$258</f>
        <v>1.2380952380952381</v>
      </c>
      <c r="AJ20" s="4">
        <f>I20/E$258</f>
        <v>1.2380952380952381</v>
      </c>
      <c r="AK20" s="4">
        <f>J20/E$258</f>
        <v>1.2380952380952381</v>
      </c>
      <c r="AL20" s="4">
        <f>K20/E$258</f>
        <v>1.2380952380952381</v>
      </c>
      <c r="AM20" s="4">
        <f>L20/E$258</f>
        <v>1.2380952380952381</v>
      </c>
      <c r="AN20" s="4">
        <f>M20/E$258</f>
        <v>1.2380952380952381</v>
      </c>
      <c r="AO20" s="4">
        <f>N20/E$258</f>
        <v>1.2857142857142858</v>
      </c>
      <c r="AP20" s="4">
        <f>O20/E$258</f>
        <v>1.4285714285714286</v>
      </c>
      <c r="AQ20" s="218"/>
      <c r="AR20" s="218"/>
      <c r="AS20" s="218"/>
      <c r="AT20" s="218"/>
      <c r="AU20" s="218"/>
      <c r="AV20" s="218"/>
      <c r="AW20" s="218"/>
      <c r="AX20" s="218"/>
      <c r="AY20" s="218"/>
      <c r="AZ20" s="218"/>
      <c r="BA20" s="218"/>
      <c r="BC20" s="3">
        <f t="shared" si="1"/>
        <v>0</v>
      </c>
      <c r="BE20" s="3">
        <f>E20*(教育人数!$K$7+教育人数!$K$8)/教育人数!$K$34</f>
        <v>2782.4491667940683</v>
      </c>
      <c r="BF20" s="3">
        <f>F20*(教育人数!$K$7+教育人数!$K$8)/教育人数!$K$34</f>
        <v>2782.4491667940683</v>
      </c>
      <c r="BG20" s="3">
        <f>G20*(教育人数!$K$7+教育人数!$K$8)/教育人数!$K$34</f>
        <v>2782.4491667940683</v>
      </c>
      <c r="BH20" s="3">
        <f>H20*(教育人数!$K$7+教育人数!$K$8)/教育人数!$K$34</f>
        <v>2893.7471334658308</v>
      </c>
      <c r="BI20" s="3">
        <f>I20*(教育人数!$K$7+教育人数!$K$8)/教育人数!$K$34</f>
        <v>2893.7471334658308</v>
      </c>
      <c r="BJ20" s="3">
        <f>J20*(教育人数!$K$7+教育人数!$K$8)/教育人数!$K$34</f>
        <v>2893.7471334658308</v>
      </c>
      <c r="BK20" s="3">
        <f>K20*(教育人数!$K$7+教育人数!$K$8)/教育人数!$K$34</f>
        <v>2893.7471334658308</v>
      </c>
      <c r="BL20" s="3">
        <f>L20*(教育人数!$K$7+教育人数!$K$8)/教育人数!$K$34</f>
        <v>2893.7471334658308</v>
      </c>
      <c r="BM20" s="3">
        <f>M20*(教育人数!$K$7+教育人数!$K$8)/教育人数!$K$34</f>
        <v>2893.7471334658308</v>
      </c>
      <c r="BN20" s="3">
        <f>N20*(教育人数!$K$7+教育人数!$K$8)/教育人数!$K$34</f>
        <v>3005.0451001375936</v>
      </c>
      <c r="BO20" s="3">
        <f>O20*(教育人数!$K$7+教育人数!$K$8)/教育人数!$K$34</f>
        <v>3338.9390001528818</v>
      </c>
      <c r="BP20" s="217">
        <f>AVERAGE(BE20:BO20)+AVERAGE(BE21:BO21)</f>
        <v>4821.225556281358</v>
      </c>
      <c r="BQ20" s="217">
        <f>AVERAGE(BP20,BP54,BP88,BP122,BP156,BP190,BP224,BP258)</f>
        <v>4515.1561479340107</v>
      </c>
      <c r="BR20" s="218">
        <f>BQ20/BQ$36</f>
        <v>0.97322158289955096</v>
      </c>
      <c r="BT20" s="3">
        <f>T20*(教育人数!$K$7+教育人数!$K$8)/教育人数!$K$34</f>
        <v>297165.5710136065</v>
      </c>
      <c r="BU20" s="3">
        <f>U20*(教育人数!$K$7+教育人数!$K$8)/教育人数!$K$34</f>
        <v>305846.81241400394</v>
      </c>
      <c r="BV20" s="3">
        <f>V20*(教育人数!$K$7+教育人数!$K$8)/教育人数!$K$34</f>
        <v>307627.57988075219</v>
      </c>
      <c r="BW20" s="3">
        <f>W20*(教育人数!$K$7+教育人数!$K$8)/教育人数!$K$34</f>
        <v>309853.53921418742</v>
      </c>
      <c r="BX20" s="3">
        <f>X20*(教育人数!$K$7+教育人数!$K$8)/教育人数!$K$34</f>
        <v>312858.58431432501</v>
      </c>
      <c r="BY20" s="3">
        <f>Y20*(教育人数!$K$7+教育人数!$K$8)/教育人数!$K$34</f>
        <v>313748.96804769913</v>
      </c>
      <c r="BZ20" s="3">
        <f>Z20*(教育人数!$K$7+教育人数!$K$8)/教育人数!$K$34</f>
        <v>312858.58431432501</v>
      </c>
      <c r="CA20" s="3">
        <f>AA20*(教育人数!$K$7+教育人数!$K$8)/教育人数!$K$34</f>
        <v>313971.56398104265</v>
      </c>
      <c r="CB20" s="3">
        <f>AB20*(教育人数!$K$7+教育人数!$K$8)/教育人数!$K$34</f>
        <v>317199.20501452376</v>
      </c>
      <c r="CC20" s="3">
        <f>AC20*(教育人数!$K$7+教育人数!$K$8)/教育人数!$K$34</f>
        <v>330443.66304846352</v>
      </c>
      <c r="CD20" s="3">
        <f>AD20*(教育人数!$K$7+教育人数!$K$8)/教育人数!$K$34</f>
        <v>356932.57911634305</v>
      </c>
      <c r="CE20" s="217">
        <f t="shared" ref="CE20" si="8">ROUNDDOWN((AVERAGE(BT20:CD20)+AVERAGE(BT21:CD21))*$CH$2*12/16,-2)</f>
        <v>226500</v>
      </c>
      <c r="CF20" s="217">
        <f>AVERAGE(CE20,CE54,CE88,CE122,CE156,CE190,CE224,CE258)</f>
        <v>213050</v>
      </c>
      <c r="CG20" s="218">
        <f>CF20/CF$36</f>
        <v>0.95720543636976296</v>
      </c>
    </row>
    <row r="21" spans="1:85" ht="18.75" customHeight="1">
      <c r="A21" s="32" t="s">
        <v>77</v>
      </c>
      <c r="B21" s="33" t="s">
        <v>113</v>
      </c>
      <c r="C21" s="237"/>
      <c r="D21" s="34" t="s">
        <v>106</v>
      </c>
      <c r="E21" s="38">
        <v>320</v>
      </c>
      <c r="F21" s="36">
        <v>330</v>
      </c>
      <c r="G21" s="36">
        <v>330</v>
      </c>
      <c r="H21" s="36">
        <v>340</v>
      </c>
      <c r="I21" s="36">
        <v>340</v>
      </c>
      <c r="J21" s="36">
        <v>340</v>
      </c>
      <c r="K21" s="36">
        <v>340</v>
      </c>
      <c r="L21" s="36">
        <v>340</v>
      </c>
      <c r="M21" s="39">
        <v>340</v>
      </c>
      <c r="N21" s="39">
        <v>360</v>
      </c>
      <c r="O21" s="40">
        <v>390</v>
      </c>
      <c r="P21" s="111"/>
      <c r="Q21" s="111"/>
      <c r="R21" s="111"/>
      <c r="S21" s="111"/>
      <c r="T21" s="35">
        <v>34130</v>
      </c>
      <c r="U21" s="36">
        <v>35200</v>
      </c>
      <c r="V21" s="36">
        <v>35440</v>
      </c>
      <c r="W21" s="36">
        <v>35720</v>
      </c>
      <c r="X21" s="36">
        <v>36090</v>
      </c>
      <c r="Y21" s="36">
        <v>36180</v>
      </c>
      <c r="Z21" s="36">
        <v>36070</v>
      </c>
      <c r="AA21" s="36">
        <v>36210</v>
      </c>
      <c r="AB21" s="37">
        <v>36610</v>
      </c>
      <c r="AC21" s="37">
        <v>38220</v>
      </c>
      <c r="AD21" s="37">
        <v>41510</v>
      </c>
      <c r="AE21" s="111"/>
      <c r="AF21" s="4">
        <f>E21/E$259</f>
        <v>1.1428571428571428</v>
      </c>
      <c r="AG21" s="4">
        <f>F21/E$259</f>
        <v>1.1785714285714286</v>
      </c>
      <c r="AH21" s="4">
        <f>G21/E$259</f>
        <v>1.1785714285714286</v>
      </c>
      <c r="AI21" s="4">
        <f>H21/E$259</f>
        <v>1.2142857142857142</v>
      </c>
      <c r="AJ21" s="4">
        <f>I21/E$259</f>
        <v>1.2142857142857142</v>
      </c>
      <c r="AK21" s="4">
        <f>J21/E$259</f>
        <v>1.2142857142857142</v>
      </c>
      <c r="AL21" s="4">
        <f>K21/E$259</f>
        <v>1.2142857142857142</v>
      </c>
      <c r="AM21" s="4">
        <f>L21/E$259</f>
        <v>1.2142857142857142</v>
      </c>
      <c r="AN21" s="4">
        <f>M21/E$259</f>
        <v>1.2142857142857142</v>
      </c>
      <c r="AO21" s="4">
        <f>N21/E$259</f>
        <v>1.2857142857142858</v>
      </c>
      <c r="AP21" s="4">
        <f>O21/E$259</f>
        <v>1.3928571428571428</v>
      </c>
      <c r="AQ21" s="218"/>
      <c r="AR21" s="218"/>
      <c r="AS21" s="218"/>
      <c r="AT21" s="218"/>
      <c r="AU21" s="218"/>
      <c r="AV21" s="218"/>
      <c r="AW21" s="218"/>
      <c r="AX21" s="218"/>
      <c r="AY21" s="218"/>
      <c r="AZ21" s="218"/>
      <c r="BA21" s="218"/>
      <c r="BC21" s="3">
        <f t="shared" si="1"/>
        <v>0</v>
      </c>
      <c r="BE21" s="3">
        <f>E21*教育人数!$K$6/教育人数!$K$34</f>
        <v>1780.7674667482036</v>
      </c>
      <c r="BF21" s="3">
        <f>F21*教育人数!$K$6/教育人数!$K$34</f>
        <v>1836.416450084085</v>
      </c>
      <c r="BG21" s="3">
        <f>G21*教育人数!$K$6/教育人数!$K$34</f>
        <v>1836.416450084085</v>
      </c>
      <c r="BH21" s="3">
        <f>H21*教育人数!$K$6/教育人数!$K$34</f>
        <v>1892.0654334199664</v>
      </c>
      <c r="BI21" s="3">
        <f>I21*教育人数!$K$6/教育人数!$K$34</f>
        <v>1892.0654334199664</v>
      </c>
      <c r="BJ21" s="3">
        <f>J21*教育人数!$K$6/教育人数!$K$34</f>
        <v>1892.0654334199664</v>
      </c>
      <c r="BK21" s="3">
        <f>K21*教育人数!$K$6/教育人数!$K$34</f>
        <v>1892.0654334199664</v>
      </c>
      <c r="BL21" s="3">
        <f>L21*教育人数!$K$6/教育人数!$K$34</f>
        <v>1892.0654334199664</v>
      </c>
      <c r="BM21" s="3">
        <f>M21*教育人数!$K$6/教育人数!$K$34</f>
        <v>1892.0654334199664</v>
      </c>
      <c r="BN21" s="3">
        <f>N21*教育人数!$K$6/教育人数!$K$34</f>
        <v>2003.3634000917291</v>
      </c>
      <c r="BO21" s="3">
        <f>O21*教育人数!$K$6/教育人数!$K$34</f>
        <v>2170.310350099373</v>
      </c>
      <c r="BP21" s="217"/>
      <c r="BQ21" s="197"/>
      <c r="BR21" s="218"/>
      <c r="BT21" s="3">
        <f>T21*教育人数!$K$6/教育人数!$K$34</f>
        <v>189929.9801253631</v>
      </c>
      <c r="BU21" s="3">
        <f>U21*教育人数!$K$6/教育人数!$K$34</f>
        <v>195884.4213423024</v>
      </c>
      <c r="BV21" s="3">
        <f>V21*教育人数!$K$6/教育人数!$K$34</f>
        <v>197219.99694236356</v>
      </c>
      <c r="BW21" s="3">
        <f>W21*教育人数!$K$6/教育人数!$K$34</f>
        <v>198778.16847576824</v>
      </c>
      <c r="BX21" s="3">
        <f>X21*教育人数!$K$6/教育人数!$K$34</f>
        <v>200837.18085919583</v>
      </c>
      <c r="BY21" s="3">
        <f>Y21*教育人数!$K$6/教育人数!$K$34</f>
        <v>201338.02170921877</v>
      </c>
      <c r="BZ21" s="3">
        <f>Z21*教育人数!$K$6/教育人数!$K$34</f>
        <v>200725.88289252407</v>
      </c>
      <c r="CA21" s="3">
        <f>AA21*教育人数!$K$6/教育人数!$K$34</f>
        <v>201504.9686592264</v>
      </c>
      <c r="CB21" s="3">
        <f>AB21*教育人数!$K$6/教育人数!$K$34</f>
        <v>203730.92799266166</v>
      </c>
      <c r="CC21" s="3">
        <f>AC21*教育人数!$K$6/教育人数!$K$34</f>
        <v>212690.41430973858</v>
      </c>
      <c r="CD21" s="3">
        <f>AD21*教育人数!$K$6/教育人数!$K$34</f>
        <v>230998.92982724353</v>
      </c>
      <c r="CE21" s="217"/>
      <c r="CF21" s="197"/>
      <c r="CG21" s="218"/>
    </row>
    <row r="22" spans="1:85" ht="18.75" customHeight="1">
      <c r="A22" s="32" t="s">
        <v>77</v>
      </c>
      <c r="B22" s="33" t="s">
        <v>114</v>
      </c>
      <c r="C22" s="237" t="s">
        <v>104</v>
      </c>
      <c r="D22" s="34" t="s">
        <v>105</v>
      </c>
      <c r="E22" s="38">
        <v>240</v>
      </c>
      <c r="F22" s="36">
        <v>240</v>
      </c>
      <c r="G22" s="36">
        <v>250</v>
      </c>
      <c r="H22" s="36">
        <v>250</v>
      </c>
      <c r="I22" s="36">
        <v>250</v>
      </c>
      <c r="J22" s="36">
        <v>250</v>
      </c>
      <c r="K22" s="36">
        <v>250</v>
      </c>
      <c r="L22" s="36">
        <v>250</v>
      </c>
      <c r="M22" s="39">
        <v>250</v>
      </c>
      <c r="N22" s="39">
        <v>260</v>
      </c>
      <c r="O22" s="40">
        <v>290</v>
      </c>
      <c r="P22" s="111"/>
      <c r="Q22" s="111"/>
      <c r="R22" s="111"/>
      <c r="S22" s="111"/>
      <c r="T22" s="35">
        <v>25770</v>
      </c>
      <c r="U22" s="36">
        <v>26520</v>
      </c>
      <c r="V22" s="36">
        <v>26680</v>
      </c>
      <c r="W22" s="36">
        <v>26880</v>
      </c>
      <c r="X22" s="36">
        <v>27140</v>
      </c>
      <c r="Y22" s="36">
        <v>27210</v>
      </c>
      <c r="Z22" s="36">
        <v>27140</v>
      </c>
      <c r="AA22" s="36">
        <v>27240</v>
      </c>
      <c r="AB22" s="37">
        <v>27520</v>
      </c>
      <c r="AC22" s="37">
        <v>28690</v>
      </c>
      <c r="AD22" s="37">
        <v>31010</v>
      </c>
      <c r="AE22" s="111"/>
      <c r="AF22" s="4">
        <f>E22/E$260</f>
        <v>1.1428571428571428</v>
      </c>
      <c r="AG22" s="4">
        <f>F22/E$260</f>
        <v>1.1428571428571428</v>
      </c>
      <c r="AH22" s="4">
        <f>G22/E$260</f>
        <v>1.1904761904761905</v>
      </c>
      <c r="AI22" s="4">
        <f>H22/E$260</f>
        <v>1.1904761904761905</v>
      </c>
      <c r="AJ22" s="4">
        <f>I22/E$260</f>
        <v>1.1904761904761905</v>
      </c>
      <c r="AK22" s="4">
        <f>J22/E$260</f>
        <v>1.1904761904761905</v>
      </c>
      <c r="AL22" s="4">
        <f>K22/E$260</f>
        <v>1.1904761904761905</v>
      </c>
      <c r="AM22" s="4">
        <f>L22/E$260</f>
        <v>1.1904761904761905</v>
      </c>
      <c r="AN22" s="4">
        <f>M22/E$260</f>
        <v>1.1904761904761905</v>
      </c>
      <c r="AO22" s="4">
        <f>N22/E$260</f>
        <v>1.2380952380952381</v>
      </c>
      <c r="AP22" s="4">
        <f>O22/E$260</f>
        <v>1.3809523809523809</v>
      </c>
      <c r="AQ22" s="218"/>
      <c r="AR22" s="218"/>
      <c r="AS22" s="218"/>
      <c r="AT22" s="218"/>
      <c r="AU22" s="218"/>
      <c r="AV22" s="218"/>
      <c r="AW22" s="218"/>
      <c r="AX22" s="218"/>
      <c r="AY22" s="218"/>
      <c r="AZ22" s="218"/>
      <c r="BA22" s="218"/>
      <c r="BC22" s="3">
        <f t="shared" si="1"/>
        <v>0</v>
      </c>
      <c r="BE22" s="3">
        <f>E22*(教育人数!$L$7+教育人数!$L$8)/教育人数!$L$34</f>
        <v>2628.7519747235388</v>
      </c>
      <c r="BF22" s="3">
        <f>F22*(教育人数!$L$7+教育人数!$L$8)/教育人数!$L$34</f>
        <v>2628.7519747235388</v>
      </c>
      <c r="BG22" s="3">
        <f>G22*(教育人数!$L$7+教育人数!$L$8)/教育人数!$L$34</f>
        <v>2738.2833070036863</v>
      </c>
      <c r="BH22" s="3">
        <f>H22*(教育人数!$L$7+教育人数!$L$8)/教育人数!$L$34</f>
        <v>2738.2833070036863</v>
      </c>
      <c r="BI22" s="3">
        <f>I22*(教育人数!$L$7+教育人数!$L$8)/教育人数!$L$34</f>
        <v>2738.2833070036863</v>
      </c>
      <c r="BJ22" s="3">
        <f>J22*(教育人数!$L$7+教育人数!$L$8)/教育人数!$L$34</f>
        <v>2738.2833070036863</v>
      </c>
      <c r="BK22" s="3">
        <f>K22*(教育人数!$L$7+教育人数!$L$8)/教育人数!$L$34</f>
        <v>2738.2833070036863</v>
      </c>
      <c r="BL22" s="3">
        <f>L22*(教育人数!$L$7+教育人数!$L$8)/教育人数!$L$34</f>
        <v>2738.2833070036863</v>
      </c>
      <c r="BM22" s="3">
        <f>M22*(教育人数!$L$7+教育人数!$L$8)/教育人数!$L$34</f>
        <v>2738.2833070036863</v>
      </c>
      <c r="BN22" s="3">
        <f>N22*(教育人数!$L$7+教育人数!$L$8)/教育人数!$L$34</f>
        <v>2847.8146392838335</v>
      </c>
      <c r="BO22" s="3">
        <f>O22*(教育人数!$L$7+教育人数!$L$8)/教育人数!$L$34</f>
        <v>3176.4086361242762</v>
      </c>
      <c r="BP22" s="217">
        <f>AVERAGE(BE22:BO22)+AVERAGE(BE23:BO23)</f>
        <v>4590.3585619225441</v>
      </c>
      <c r="BQ22" s="217">
        <f>AVERAGE(BP22,BP56,BP90,BP124,BP158,BP192,BP226,BP260)</f>
        <v>4293.5037579587352</v>
      </c>
      <c r="BR22" s="218">
        <f>BQ22/BQ$36</f>
        <v>0.92544540799939579</v>
      </c>
      <c r="BT22" s="3">
        <f>T22*(教育人数!$L$7+教育人数!$L$8)/教育人数!$L$34</f>
        <v>282262.24328593997</v>
      </c>
      <c r="BU22" s="3">
        <f>U22*(教育人数!$L$7+教育人数!$L$8)/教育人数!$L$34</f>
        <v>290477.09320695105</v>
      </c>
      <c r="BV22" s="3">
        <f>V22*(教育人数!$L$7+教育人数!$L$8)/教育人数!$L$34</f>
        <v>292229.59452343342</v>
      </c>
      <c r="BW22" s="3">
        <f>W22*(教育人数!$L$7+教育人数!$L$8)/教育人数!$L$34</f>
        <v>294420.22116903635</v>
      </c>
      <c r="BX22" s="3">
        <f>X22*(教育人数!$L$7+教育人数!$L$8)/教育人数!$L$34</f>
        <v>297268.03580832016</v>
      </c>
      <c r="BY22" s="3">
        <f>Y22*(教育人数!$L$7+教育人数!$L$8)/教育人数!$L$34</f>
        <v>298034.75513428124</v>
      </c>
      <c r="BZ22" s="3">
        <f>Z22*(教育人数!$L$7+教育人数!$L$8)/教育人数!$L$34</f>
        <v>297268.03580832016</v>
      </c>
      <c r="CA22" s="3">
        <f>AA22*(教育人数!$L$7+教育人数!$L$8)/教育人数!$L$34</f>
        <v>298363.34913112165</v>
      </c>
      <c r="CB22" s="3">
        <f>AB22*(教育人数!$L$7+教育人数!$L$8)/教育人数!$L$34</f>
        <v>301430.22643496579</v>
      </c>
      <c r="CC22" s="3">
        <f>AC22*(教育人数!$L$7+教育人数!$L$8)/教育人数!$L$34</f>
        <v>314245.39231174305</v>
      </c>
      <c r="CD22" s="3">
        <f>AD22*(教育人数!$L$7+教育人数!$L$8)/教育人数!$L$34</f>
        <v>339656.66140073724</v>
      </c>
      <c r="CE22" s="217">
        <f t="shared" ref="CE22" si="9">ROUNDDOWN((AVERAGE(BT22:CD22)+AVERAGE(BT23:CD23))*$CH$2*12/16,-2)</f>
        <v>215900</v>
      </c>
      <c r="CF22" s="217">
        <f>AVERAGE(CE22,CE56,CE90,CE124,CE158,CE192,CE226,CE260)</f>
        <v>203062.5</v>
      </c>
      <c r="CG22" s="218">
        <f>CF22/CF$36</f>
        <v>0.91233292148713918</v>
      </c>
    </row>
    <row r="23" spans="1:85" ht="18.75" customHeight="1">
      <c r="A23" s="32" t="s">
        <v>77</v>
      </c>
      <c r="B23" s="33" t="s">
        <v>114</v>
      </c>
      <c r="C23" s="237"/>
      <c r="D23" s="34" t="s">
        <v>106</v>
      </c>
      <c r="E23" s="38">
        <v>310</v>
      </c>
      <c r="F23" s="36">
        <v>320</v>
      </c>
      <c r="G23" s="36">
        <v>320</v>
      </c>
      <c r="H23" s="36">
        <v>330</v>
      </c>
      <c r="I23" s="36">
        <v>330</v>
      </c>
      <c r="J23" s="36">
        <v>330</v>
      </c>
      <c r="K23" s="36">
        <v>330</v>
      </c>
      <c r="L23" s="36">
        <v>330</v>
      </c>
      <c r="M23" s="39">
        <v>330</v>
      </c>
      <c r="N23" s="39">
        <v>350</v>
      </c>
      <c r="O23" s="40">
        <v>380</v>
      </c>
      <c r="P23" s="111"/>
      <c r="Q23" s="111"/>
      <c r="R23" s="111"/>
      <c r="S23" s="111"/>
      <c r="T23" s="35">
        <v>33200</v>
      </c>
      <c r="U23" s="36">
        <v>34240</v>
      </c>
      <c r="V23" s="36">
        <v>34480</v>
      </c>
      <c r="W23" s="36">
        <v>34760</v>
      </c>
      <c r="X23" s="36">
        <v>35120</v>
      </c>
      <c r="Y23" s="36">
        <v>35200</v>
      </c>
      <c r="Z23" s="36">
        <v>35100</v>
      </c>
      <c r="AA23" s="36">
        <v>35240</v>
      </c>
      <c r="AB23" s="37">
        <v>35630</v>
      </c>
      <c r="AC23" s="37">
        <v>37220</v>
      </c>
      <c r="AD23" s="37">
        <v>40450</v>
      </c>
      <c r="AE23" s="111"/>
      <c r="AF23" s="4">
        <f>E23/E$261</f>
        <v>1.1481481481481481</v>
      </c>
      <c r="AG23" s="4">
        <f>F23/E$261</f>
        <v>1.1851851851851851</v>
      </c>
      <c r="AH23" s="4">
        <f>G23/E$261</f>
        <v>1.1851851851851851</v>
      </c>
      <c r="AI23" s="4">
        <f>H23/E$261</f>
        <v>1.2222222222222223</v>
      </c>
      <c r="AJ23" s="4">
        <f>I23/E$261</f>
        <v>1.2222222222222223</v>
      </c>
      <c r="AK23" s="4">
        <f>J23/E$261</f>
        <v>1.2222222222222223</v>
      </c>
      <c r="AL23" s="4">
        <f>K23/E$261</f>
        <v>1.2222222222222223</v>
      </c>
      <c r="AM23" s="4">
        <f>L23/E$261</f>
        <v>1.2222222222222223</v>
      </c>
      <c r="AN23" s="4">
        <f>M23/E$261</f>
        <v>1.2222222222222223</v>
      </c>
      <c r="AO23" s="4">
        <f>N23/E$261</f>
        <v>1.2962962962962963</v>
      </c>
      <c r="AP23" s="4">
        <f>O23/E$261</f>
        <v>1.4074074074074074</v>
      </c>
      <c r="AQ23" s="218"/>
      <c r="AR23" s="218"/>
      <c r="AS23" s="218"/>
      <c r="AT23" s="218"/>
      <c r="AU23" s="218"/>
      <c r="AV23" s="218"/>
      <c r="AW23" s="218"/>
      <c r="AX23" s="218"/>
      <c r="AY23" s="218"/>
      <c r="AZ23" s="218"/>
      <c r="BA23" s="218"/>
      <c r="BC23" s="3">
        <f t="shared" si="1"/>
        <v>0</v>
      </c>
      <c r="BE23" s="3">
        <f>E23*教育人数!$L$6/教育人数!$L$34</f>
        <v>1697.7356503422855</v>
      </c>
      <c r="BF23" s="3">
        <f>F23*教育人数!$L$6/教育人数!$L$34</f>
        <v>1752.5013164823592</v>
      </c>
      <c r="BG23" s="3">
        <f>G23*教育人数!$L$6/教育人数!$L$34</f>
        <v>1752.5013164823592</v>
      </c>
      <c r="BH23" s="3">
        <f>H23*教育人数!$L$6/教育人数!$L$34</f>
        <v>1807.2669826224328</v>
      </c>
      <c r="BI23" s="3">
        <f>I23*教育人数!$L$6/教育人数!$L$34</f>
        <v>1807.2669826224328</v>
      </c>
      <c r="BJ23" s="3">
        <f>J23*教育人数!$L$6/教育人数!$L$34</f>
        <v>1807.2669826224328</v>
      </c>
      <c r="BK23" s="3">
        <f>K23*教育人数!$L$6/教育人数!$L$34</f>
        <v>1807.2669826224328</v>
      </c>
      <c r="BL23" s="3">
        <f>L23*教育人数!$L$6/教育人数!$L$34</f>
        <v>1807.2669826224328</v>
      </c>
      <c r="BM23" s="3">
        <f>M23*教育人数!$L$6/教育人数!$L$34</f>
        <v>1807.2669826224328</v>
      </c>
      <c r="BN23" s="3">
        <f>N23*教育人数!$L$6/教育人数!$L$34</f>
        <v>1916.7983149025804</v>
      </c>
      <c r="BO23" s="3">
        <f>O23*教育人数!$L$6/教育人数!$L$34</f>
        <v>2081.0953133228013</v>
      </c>
      <c r="BP23" s="217"/>
      <c r="BQ23" s="197"/>
      <c r="BR23" s="218"/>
      <c r="BT23" s="3">
        <f>T23*教育人数!$L$6/教育人数!$L$34</f>
        <v>181822.01158504476</v>
      </c>
      <c r="BU23" s="3">
        <f>U23*教育人数!$L$6/教育人数!$L$34</f>
        <v>187517.64086361244</v>
      </c>
      <c r="BV23" s="3">
        <f>V23*教育人数!$L$6/教育人数!$L$34</f>
        <v>188832.01685097421</v>
      </c>
      <c r="BW23" s="3">
        <f>W23*教育人数!$L$6/教育人数!$L$34</f>
        <v>190365.45550289628</v>
      </c>
      <c r="BX23" s="3">
        <f>X23*教育人数!$L$6/教育人数!$L$34</f>
        <v>192337.01948393893</v>
      </c>
      <c r="BY23" s="3">
        <f>Y23*教育人数!$L$6/教育人数!$L$34</f>
        <v>192775.14481305951</v>
      </c>
      <c r="BZ23" s="3">
        <f>Z23*教育人数!$L$6/教育人数!$L$34</f>
        <v>192227.48815165876</v>
      </c>
      <c r="CA23" s="3">
        <f>AA23*教育人数!$L$6/教育人数!$L$34</f>
        <v>192994.20747761981</v>
      </c>
      <c r="CB23" s="3">
        <f>AB23*教育人数!$L$6/教育人数!$L$34</f>
        <v>195130.06845708267</v>
      </c>
      <c r="CC23" s="3">
        <f>AC23*教育人数!$L$6/教育人数!$L$34</f>
        <v>203837.80937335439</v>
      </c>
      <c r="CD23" s="3">
        <f>AD23*教育人数!$L$6/教育人数!$L$34</f>
        <v>221527.11953659821</v>
      </c>
      <c r="CE23" s="217"/>
      <c r="CF23" s="197"/>
      <c r="CG23" s="218"/>
    </row>
    <row r="24" spans="1:85" ht="18.75" customHeight="1">
      <c r="A24" s="32" t="s">
        <v>77</v>
      </c>
      <c r="B24" s="33" t="s">
        <v>115</v>
      </c>
      <c r="C24" s="237" t="s">
        <v>104</v>
      </c>
      <c r="D24" s="34" t="s">
        <v>105</v>
      </c>
      <c r="E24" s="38">
        <v>230</v>
      </c>
      <c r="F24" s="36">
        <v>240</v>
      </c>
      <c r="G24" s="36">
        <v>240</v>
      </c>
      <c r="H24" s="36">
        <v>250</v>
      </c>
      <c r="I24" s="36">
        <v>240</v>
      </c>
      <c r="J24" s="36">
        <v>240</v>
      </c>
      <c r="K24" s="36">
        <v>240</v>
      </c>
      <c r="L24" s="36">
        <v>240</v>
      </c>
      <c r="M24" s="39">
        <v>250</v>
      </c>
      <c r="N24" s="39">
        <v>260</v>
      </c>
      <c r="O24" s="40">
        <v>280</v>
      </c>
      <c r="P24" s="111"/>
      <c r="Q24" s="111"/>
      <c r="R24" s="111"/>
      <c r="S24" s="111"/>
      <c r="T24" s="35">
        <v>25660</v>
      </c>
      <c r="U24" s="36">
        <v>26400</v>
      </c>
      <c r="V24" s="36">
        <v>26560</v>
      </c>
      <c r="W24" s="36">
        <v>26750</v>
      </c>
      <c r="X24" s="36">
        <v>26360</v>
      </c>
      <c r="Y24" s="36">
        <v>26430</v>
      </c>
      <c r="Z24" s="36">
        <v>26360</v>
      </c>
      <c r="AA24" s="36">
        <v>26460</v>
      </c>
      <c r="AB24" s="37">
        <v>26740</v>
      </c>
      <c r="AC24" s="37">
        <v>27890</v>
      </c>
      <c r="AD24" s="37">
        <v>30160</v>
      </c>
      <c r="AE24" s="111"/>
      <c r="AF24" s="4">
        <f>E24/E$262</f>
        <v>1.0952380952380953</v>
      </c>
      <c r="AG24" s="4">
        <f>F24/E$262</f>
        <v>1.1428571428571428</v>
      </c>
      <c r="AH24" s="4">
        <f>G24/E$262</f>
        <v>1.1428571428571428</v>
      </c>
      <c r="AI24" s="4">
        <f>H24/E$262</f>
        <v>1.1904761904761905</v>
      </c>
      <c r="AJ24" s="4">
        <f>I24/E$262</f>
        <v>1.1428571428571428</v>
      </c>
      <c r="AK24" s="4">
        <f>J24/E$262</f>
        <v>1.1428571428571428</v>
      </c>
      <c r="AL24" s="4">
        <f>K24/E$262</f>
        <v>1.1428571428571428</v>
      </c>
      <c r="AM24" s="4">
        <f>L24/E$262</f>
        <v>1.1428571428571428</v>
      </c>
      <c r="AN24" s="4">
        <f>M24/E$262</f>
        <v>1.1904761904761905</v>
      </c>
      <c r="AO24" s="4">
        <f>N24/E$262</f>
        <v>1.2380952380952381</v>
      </c>
      <c r="AP24" s="4">
        <f>O24/E$262</f>
        <v>1.3333333333333333</v>
      </c>
      <c r="AQ24" s="218"/>
      <c r="AR24" s="218"/>
      <c r="AS24" s="218"/>
      <c r="AT24" s="218"/>
      <c r="AU24" s="218"/>
      <c r="AV24" s="218"/>
      <c r="AW24" s="218"/>
      <c r="AX24" s="218"/>
      <c r="AY24" s="218"/>
      <c r="AZ24" s="218"/>
      <c r="BA24" s="218"/>
      <c r="BC24" s="3">
        <f t="shared" si="1"/>
        <v>0</v>
      </c>
      <c r="BE24" s="3">
        <f>E24*(教育人数!$M$7+教育人数!$M$8)/教育人数!$M$34</f>
        <v>2834.1232227488154</v>
      </c>
      <c r="BF24" s="3">
        <f>F24*(教育人数!$M$7+教育人数!$M$8)/教育人数!$M$34</f>
        <v>2957.345971563981</v>
      </c>
      <c r="BG24" s="3">
        <f>G24*(教育人数!$M$7+教育人数!$M$8)/教育人数!$M$34</f>
        <v>2957.345971563981</v>
      </c>
      <c r="BH24" s="3">
        <f>H24*(教育人数!$M$7+教育人数!$M$8)/教育人数!$M$34</f>
        <v>3080.5687203791472</v>
      </c>
      <c r="BI24" s="3">
        <f>I24*(教育人数!$M$7+教育人数!$M$8)/教育人数!$M$34</f>
        <v>2957.345971563981</v>
      </c>
      <c r="BJ24" s="3">
        <f>J24*(教育人数!$M$7+教育人数!$M$8)/教育人数!$M$34</f>
        <v>2957.345971563981</v>
      </c>
      <c r="BK24" s="3">
        <f>K24*(教育人数!$M$7+教育人数!$M$8)/教育人数!$M$34</f>
        <v>2957.345971563981</v>
      </c>
      <c r="BL24" s="3">
        <f>L24*(教育人数!$M$7+教育人数!$M$8)/教育人数!$M$34</f>
        <v>2957.345971563981</v>
      </c>
      <c r="BM24" s="3">
        <f>M24*(教育人数!$M$7+教育人数!$M$8)/教育人数!$M$34</f>
        <v>3080.5687203791472</v>
      </c>
      <c r="BN24" s="3">
        <f>N24*(教育人数!$M$7+教育人数!$M$8)/教育人数!$M$34</f>
        <v>3203.7914691943129</v>
      </c>
      <c r="BO24" s="3">
        <f>O24*(教育人数!$M$7+教育人数!$M$8)/教育人数!$M$34</f>
        <v>3450.2369668246447</v>
      </c>
      <c r="BP24" s="217">
        <f>AVERAGE(BE24:BO24)+AVERAGE(BE25:BO25)</f>
        <v>5046.5316673847474</v>
      </c>
      <c r="BQ24" s="217">
        <f>AVERAGE(BP24,BP58,BP92,BP126,BP160,BP194,BP228,BP262)</f>
        <v>4737.0745368375701</v>
      </c>
      <c r="BR24" s="218">
        <f>BQ24/BQ$36</f>
        <v>1.0210550926713147</v>
      </c>
      <c r="BT24" s="3">
        <f>T24*(教育人数!$M$7+教育人数!$M$8)/教育人数!$M$34</f>
        <v>316189.57345971564</v>
      </c>
      <c r="BU24" s="3">
        <f>U24*(教育人数!$M$7+教育人数!$M$8)/教育人数!$M$34</f>
        <v>325308.05687203794</v>
      </c>
      <c r="BV24" s="3">
        <f>V24*(教育人数!$M$7+教育人数!$M$8)/教育人数!$M$34</f>
        <v>327279.62085308059</v>
      </c>
      <c r="BW24" s="3">
        <f>W24*(教育人数!$M$7+教育人数!$M$8)/教育人数!$M$34</f>
        <v>329620.85308056872</v>
      </c>
      <c r="BX24" s="3">
        <f>X24*(教育人数!$M$7+教育人数!$M$8)/教育人数!$M$34</f>
        <v>324815.16587677726</v>
      </c>
      <c r="BY24" s="3">
        <f>Y24*(教育人数!$M$7+教育人数!$M$8)/教育人数!$M$34</f>
        <v>325677.72511848342</v>
      </c>
      <c r="BZ24" s="3">
        <f>Z24*(教育人数!$M$7+教育人数!$M$8)/教育人数!$M$34</f>
        <v>324815.16587677726</v>
      </c>
      <c r="CA24" s="3">
        <f>AA24*(教育人数!$M$7+教育人数!$M$8)/教育人数!$M$34</f>
        <v>326047.3933649289</v>
      </c>
      <c r="CB24" s="3">
        <f>AB24*(教育人数!$M$7+教育人数!$M$8)/教育人数!$M$34</f>
        <v>329497.63033175358</v>
      </c>
      <c r="CC24" s="3">
        <f>AC24*(教育人数!$M$7+教育人数!$M$8)/教育人数!$M$34</f>
        <v>343668.24644549761</v>
      </c>
      <c r="CD24" s="3">
        <f>AD24*(教育人数!$M$7+教育人数!$M$8)/教育人数!$M$34</f>
        <v>371639.81042654027</v>
      </c>
      <c r="CE24" s="217">
        <f t="shared" ref="CE24" si="10">ROUNDDOWN((AVERAGE(BT24:CD24)+AVERAGE(BT25:CD25))*$CH$2*12/16,-2)</f>
        <v>238500</v>
      </c>
      <c r="CF24" s="217">
        <f>AVERAGE(CE24,CE58,CE92,CE126,CE160,CE194,CE228,CE262)</f>
        <v>224375</v>
      </c>
      <c r="CG24" s="218">
        <f>CF24/CF$36</f>
        <v>1.0080871616309108</v>
      </c>
    </row>
    <row r="25" spans="1:85" ht="18.75" customHeight="1">
      <c r="A25" s="32" t="s">
        <v>77</v>
      </c>
      <c r="B25" s="33" t="s">
        <v>115</v>
      </c>
      <c r="C25" s="237"/>
      <c r="D25" s="34" t="s">
        <v>106</v>
      </c>
      <c r="E25" s="38">
        <v>310</v>
      </c>
      <c r="F25" s="36">
        <v>320</v>
      </c>
      <c r="G25" s="36">
        <v>320</v>
      </c>
      <c r="H25" s="36">
        <v>320</v>
      </c>
      <c r="I25" s="36">
        <v>320</v>
      </c>
      <c r="J25" s="36">
        <v>320</v>
      </c>
      <c r="K25" s="36">
        <v>320</v>
      </c>
      <c r="L25" s="36">
        <v>320</v>
      </c>
      <c r="M25" s="39">
        <v>330</v>
      </c>
      <c r="N25" s="39">
        <v>340</v>
      </c>
      <c r="O25" s="40">
        <v>370</v>
      </c>
      <c r="P25" s="111"/>
      <c r="Q25" s="111"/>
      <c r="R25" s="111"/>
      <c r="S25" s="111"/>
      <c r="T25" s="35">
        <v>33090</v>
      </c>
      <c r="U25" s="36">
        <v>34120</v>
      </c>
      <c r="V25" s="36">
        <v>34360</v>
      </c>
      <c r="W25" s="36">
        <v>34630</v>
      </c>
      <c r="X25" s="36">
        <v>34340</v>
      </c>
      <c r="Y25" s="36">
        <v>34420</v>
      </c>
      <c r="Z25" s="36">
        <v>34320</v>
      </c>
      <c r="AA25" s="36">
        <v>34460</v>
      </c>
      <c r="AB25" s="37">
        <v>34850</v>
      </c>
      <c r="AC25" s="37">
        <v>36420</v>
      </c>
      <c r="AD25" s="37">
        <v>39600</v>
      </c>
      <c r="AE25" s="111"/>
      <c r="AF25" s="4">
        <f>E25/E$263</f>
        <v>1.1481481481481481</v>
      </c>
      <c r="AG25" s="4">
        <f>F25/E$263</f>
        <v>1.1851851851851851</v>
      </c>
      <c r="AH25" s="4">
        <f>G25/E$263</f>
        <v>1.1851851851851851</v>
      </c>
      <c r="AI25" s="4">
        <f>H25/E$263</f>
        <v>1.1851851851851851</v>
      </c>
      <c r="AJ25" s="4">
        <f>I25/E$263</f>
        <v>1.1851851851851851</v>
      </c>
      <c r="AK25" s="4">
        <f>J25/E$263</f>
        <v>1.1851851851851851</v>
      </c>
      <c r="AL25" s="4">
        <f>K25/E$263</f>
        <v>1.1851851851851851</v>
      </c>
      <c r="AM25" s="4">
        <f>L25/E$263</f>
        <v>1.1851851851851851</v>
      </c>
      <c r="AN25" s="4">
        <f>M25/E$263</f>
        <v>1.2222222222222223</v>
      </c>
      <c r="AO25" s="4">
        <f>N25/E$263</f>
        <v>1.2592592592592593</v>
      </c>
      <c r="AP25" s="4">
        <f>O25/E$263</f>
        <v>1.3703703703703705</v>
      </c>
      <c r="AQ25" s="218"/>
      <c r="AR25" s="218"/>
      <c r="AS25" s="218"/>
      <c r="AT25" s="218"/>
      <c r="AU25" s="218"/>
      <c r="AV25" s="218"/>
      <c r="AW25" s="218"/>
      <c r="AX25" s="218"/>
      <c r="AY25" s="218"/>
      <c r="AZ25" s="218"/>
      <c r="BA25" s="218"/>
      <c r="BC25" s="3">
        <f t="shared" si="1"/>
        <v>0</v>
      </c>
      <c r="BE25" s="3">
        <f>E25*教育人数!$M$6/教育人数!$M$34</f>
        <v>1909.9526066350711</v>
      </c>
      <c r="BF25" s="3">
        <f>F25*教育人数!$M$6/教育人数!$M$34</f>
        <v>1971.5639810426542</v>
      </c>
      <c r="BG25" s="3">
        <f>G25*教育人数!$M$6/教育人数!$M$34</f>
        <v>1971.5639810426542</v>
      </c>
      <c r="BH25" s="3">
        <f>H25*教育人数!$M$6/教育人数!$M$34</f>
        <v>1971.5639810426542</v>
      </c>
      <c r="BI25" s="3">
        <f>I25*教育人数!$M$6/教育人数!$M$34</f>
        <v>1971.5639810426542</v>
      </c>
      <c r="BJ25" s="3">
        <f>J25*教育人数!$M$6/教育人数!$M$34</f>
        <v>1971.5639810426542</v>
      </c>
      <c r="BK25" s="3">
        <f>K25*教育人数!$M$6/教育人数!$M$34</f>
        <v>1971.5639810426542</v>
      </c>
      <c r="BL25" s="3">
        <f>L25*教育人数!$M$6/教育人数!$M$34</f>
        <v>1971.5639810426542</v>
      </c>
      <c r="BM25" s="3">
        <f>M25*教育人数!$M$6/教育人数!$M$34</f>
        <v>2033.175355450237</v>
      </c>
      <c r="BN25" s="3">
        <f>N25*教育人数!$M$6/教育人数!$M$34</f>
        <v>2094.7867298578199</v>
      </c>
      <c r="BO25" s="3">
        <f>O25*教育人数!$M$6/教育人数!$M$34</f>
        <v>2279.6208530805688</v>
      </c>
      <c r="BP25" s="217"/>
      <c r="BQ25" s="197"/>
      <c r="BR25" s="218"/>
      <c r="BT25" s="3">
        <f>T25*教育人数!$M$6/教育人数!$M$34</f>
        <v>203872.03791469196</v>
      </c>
      <c r="BU25" s="3">
        <f>U25*教育人数!$M$6/教育人数!$M$34</f>
        <v>210218.00947867299</v>
      </c>
      <c r="BV25" s="3">
        <f>V25*教育人数!$M$6/教育人数!$M$34</f>
        <v>211696.68246445499</v>
      </c>
      <c r="BW25" s="3">
        <f>W25*教育人数!$M$6/教育人数!$M$34</f>
        <v>213360.18957345973</v>
      </c>
      <c r="BX25" s="3">
        <f>X25*教育人数!$M$6/教育人数!$M$34</f>
        <v>211573.45971563982</v>
      </c>
      <c r="BY25" s="3">
        <f>Y25*教育人数!$M$6/教育人数!$M$34</f>
        <v>212066.35071090047</v>
      </c>
      <c r="BZ25" s="3">
        <f>Z25*教育人数!$M$6/教育人数!$M$34</f>
        <v>211450.23696682465</v>
      </c>
      <c r="CA25" s="3">
        <f>AA25*教育人数!$M$6/教育人数!$M$34</f>
        <v>212312.79620853081</v>
      </c>
      <c r="CB25" s="3">
        <f>AB25*教育人数!$M$6/教育人数!$M$34</f>
        <v>214715.63981042654</v>
      </c>
      <c r="CC25" s="3">
        <f>AC25*教育人数!$M$6/教育人数!$M$34</f>
        <v>224388.62559241705</v>
      </c>
      <c r="CD25" s="3">
        <f>AD25*教育人数!$M$6/教育人数!$M$34</f>
        <v>243981.04265402845</v>
      </c>
      <c r="CE25" s="217"/>
      <c r="CF25" s="197"/>
      <c r="CG25" s="218"/>
    </row>
    <row r="26" spans="1:85" ht="18.75" customHeight="1">
      <c r="A26" s="32" t="s">
        <v>77</v>
      </c>
      <c r="B26" s="33" t="s">
        <v>116</v>
      </c>
      <c r="C26" s="237" t="s">
        <v>104</v>
      </c>
      <c r="D26" s="34" t="s">
        <v>105</v>
      </c>
      <c r="E26" s="38">
        <v>230</v>
      </c>
      <c r="F26" s="36">
        <v>240</v>
      </c>
      <c r="G26" s="36">
        <v>240</v>
      </c>
      <c r="H26" s="36">
        <v>240</v>
      </c>
      <c r="I26" s="36">
        <v>240</v>
      </c>
      <c r="J26" s="36">
        <v>240</v>
      </c>
      <c r="K26" s="36">
        <v>240</v>
      </c>
      <c r="L26" s="36">
        <v>240</v>
      </c>
      <c r="M26" s="39">
        <v>240</v>
      </c>
      <c r="N26" s="39">
        <v>250</v>
      </c>
      <c r="O26" s="40">
        <v>270</v>
      </c>
      <c r="P26" s="111"/>
      <c r="Q26" s="111"/>
      <c r="R26" s="111"/>
      <c r="S26" s="111"/>
      <c r="T26" s="35">
        <v>25020</v>
      </c>
      <c r="U26" s="36">
        <v>25740</v>
      </c>
      <c r="V26" s="36">
        <v>25900</v>
      </c>
      <c r="W26" s="36">
        <v>26090</v>
      </c>
      <c r="X26" s="36">
        <v>25760</v>
      </c>
      <c r="Y26" s="36">
        <v>25830</v>
      </c>
      <c r="Z26" s="36">
        <v>25760</v>
      </c>
      <c r="AA26" s="36">
        <v>25860</v>
      </c>
      <c r="AB26" s="37">
        <v>26130</v>
      </c>
      <c r="AC26" s="37">
        <v>27270</v>
      </c>
      <c r="AD26" s="37">
        <v>29500</v>
      </c>
      <c r="AE26" s="111"/>
      <c r="AF26" s="4">
        <f>E26/E$264</f>
        <v>1.1499999999999999</v>
      </c>
      <c r="AG26" s="4">
        <f>F26/E$264</f>
        <v>1.2</v>
      </c>
      <c r="AH26" s="4">
        <f>G26/E$264</f>
        <v>1.2</v>
      </c>
      <c r="AI26" s="4">
        <f>H26/E$264</f>
        <v>1.2</v>
      </c>
      <c r="AJ26" s="4">
        <f>I26/E$264</f>
        <v>1.2</v>
      </c>
      <c r="AK26" s="4">
        <f>J26/E$264</f>
        <v>1.2</v>
      </c>
      <c r="AL26" s="4">
        <f>K26/E$264</f>
        <v>1.2</v>
      </c>
      <c r="AM26" s="4">
        <f>L26/E$264</f>
        <v>1.2</v>
      </c>
      <c r="AN26" s="4">
        <f>M26/E$264</f>
        <v>1.2</v>
      </c>
      <c r="AO26" s="4">
        <f>N26/E$264</f>
        <v>1.25</v>
      </c>
      <c r="AP26" s="4">
        <f>O26/E$264</f>
        <v>1.35</v>
      </c>
      <c r="AQ26" s="218"/>
      <c r="AR26" s="218"/>
      <c r="AS26" s="218"/>
      <c r="AT26" s="218"/>
      <c r="AU26" s="218"/>
      <c r="AV26" s="218"/>
      <c r="AW26" s="218"/>
      <c r="AX26" s="218"/>
      <c r="AY26" s="218"/>
      <c r="AZ26" s="218"/>
      <c r="BA26" s="218"/>
      <c r="BC26" s="3">
        <f t="shared" si="1"/>
        <v>0</v>
      </c>
      <c r="BE26" s="3">
        <f>E26*(教育人数!$N$7+教育人数!$N$8)/教育人数!$N$34</f>
        <v>2764.9982660964051</v>
      </c>
      <c r="BF26" s="3">
        <f>F26*(教育人数!$N$7+教育人数!$N$8)/教育人数!$N$34</f>
        <v>2885.2155820136404</v>
      </c>
      <c r="BG26" s="3">
        <f>G26*(教育人数!$N$7+教育人数!$N$8)/教育人数!$N$34</f>
        <v>2885.2155820136404</v>
      </c>
      <c r="BH26" s="3">
        <f>H26*(教育人数!$N$7+教育人数!$N$8)/教育人数!$N$34</f>
        <v>2885.2155820136404</v>
      </c>
      <c r="BI26" s="3">
        <f>I26*(教育人数!$N$7+教育人数!$N$8)/教育人数!$N$34</f>
        <v>2885.2155820136404</v>
      </c>
      <c r="BJ26" s="3">
        <f>J26*(教育人数!$N$7+教育人数!$N$8)/教育人数!$N$34</f>
        <v>2885.2155820136404</v>
      </c>
      <c r="BK26" s="3">
        <f>K26*(教育人数!$N$7+教育人数!$N$8)/教育人数!$N$34</f>
        <v>2885.2155820136404</v>
      </c>
      <c r="BL26" s="3">
        <f>L26*(教育人数!$N$7+教育人数!$N$8)/教育人数!$N$34</f>
        <v>2885.2155820136404</v>
      </c>
      <c r="BM26" s="3">
        <f>M26*(教育人数!$N$7+教育人数!$N$8)/教育人数!$N$34</f>
        <v>2885.2155820136404</v>
      </c>
      <c r="BN26" s="3">
        <f>N26*(教育人数!$N$7+教育人数!$N$8)/教育人数!$N$34</f>
        <v>3005.4328979308752</v>
      </c>
      <c r="BO26" s="3">
        <f>O26*(教育人数!$N$7+教育人数!$N$8)/教育人数!$N$34</f>
        <v>3245.8675297653454</v>
      </c>
      <c r="BP26" s="217">
        <f>AVERAGE(BE26:BO26)+AVERAGE(BE27:BO27)</f>
        <v>4857.8724477464511</v>
      </c>
      <c r="BQ26" s="217">
        <f>AVERAGE(BP26,BP60,BP94,BP128,BP162,BP196,BP230,BP264)</f>
        <v>4514.2968232784442</v>
      </c>
      <c r="BR26" s="218">
        <f>BQ26/BQ$36</f>
        <v>0.97303635933825772</v>
      </c>
      <c r="BT26" s="3">
        <f>T26*(教育人数!$N$7+教育人数!$N$8)/教育人数!$N$34</f>
        <v>300783.72442492197</v>
      </c>
      <c r="BU26" s="3">
        <f>U26*(教育人数!$N$7+教育人数!$N$8)/教育人数!$N$34</f>
        <v>309439.37117096293</v>
      </c>
      <c r="BV26" s="3">
        <f>V26*(教育人数!$N$7+教育人数!$N$8)/教育人数!$N$34</f>
        <v>311362.84822563868</v>
      </c>
      <c r="BW26" s="3">
        <f>W26*(教育人数!$N$7+教育人数!$N$8)/教育人数!$N$34</f>
        <v>313646.97722806613</v>
      </c>
      <c r="BX26" s="3">
        <f>X26*(教育人数!$N$7+教育人数!$N$8)/教育人数!$N$34</f>
        <v>309679.80580279737</v>
      </c>
      <c r="BY26" s="3">
        <f>Y26*(教育人数!$N$7+教育人数!$N$8)/教育人数!$N$34</f>
        <v>310521.32701421803</v>
      </c>
      <c r="BZ26" s="3">
        <f>Z26*(教育人数!$N$7+教育人数!$N$8)/教育人数!$N$34</f>
        <v>309679.80580279737</v>
      </c>
      <c r="CA26" s="3">
        <f>AA26*(教育人数!$N$7+教育人数!$N$8)/教育人数!$N$34</f>
        <v>310881.97896196973</v>
      </c>
      <c r="CB26" s="3">
        <f>AB26*(教育人数!$N$7+教育人数!$N$8)/教育人数!$N$34</f>
        <v>314127.84649173508</v>
      </c>
      <c r="CC26" s="3">
        <f>AC26*(教育人数!$N$7+教育人数!$N$8)/教育人数!$N$34</f>
        <v>327832.62050629989</v>
      </c>
      <c r="CD26" s="3">
        <f>AD26*(教育人数!$N$7+教育人数!$N$8)/教育人数!$N$34</f>
        <v>354641.08195584326</v>
      </c>
      <c r="CE26" s="217">
        <f t="shared" ref="CE26" si="11">ROUNDDOWN((AVERAGE(BT26:CD26)+AVERAGE(BT27:CD27))*$CH$2*12/16,-2)</f>
        <v>227700</v>
      </c>
      <c r="CF26" s="217">
        <f>AVERAGE(CE26,CE60,CE94,CE128,CE162,CE196,CE230,CE264)</f>
        <v>214237.5</v>
      </c>
      <c r="CG26" s="218">
        <f>CF26/CF$36</f>
        <v>0.96254071661237783</v>
      </c>
    </row>
    <row r="27" spans="1:85" ht="18.75" customHeight="1">
      <c r="A27" s="32" t="s">
        <v>77</v>
      </c>
      <c r="B27" s="33" t="s">
        <v>116</v>
      </c>
      <c r="C27" s="237"/>
      <c r="D27" s="34" t="s">
        <v>106</v>
      </c>
      <c r="E27" s="38">
        <v>300</v>
      </c>
      <c r="F27" s="36">
        <v>310</v>
      </c>
      <c r="G27" s="36">
        <v>320</v>
      </c>
      <c r="H27" s="36">
        <v>320</v>
      </c>
      <c r="I27" s="36">
        <v>320</v>
      </c>
      <c r="J27" s="36">
        <v>320</v>
      </c>
      <c r="K27" s="36">
        <v>320</v>
      </c>
      <c r="L27" s="36">
        <v>320</v>
      </c>
      <c r="M27" s="39">
        <v>320</v>
      </c>
      <c r="N27" s="39">
        <v>330</v>
      </c>
      <c r="O27" s="40">
        <v>370</v>
      </c>
      <c r="P27" s="111"/>
      <c r="Q27" s="111"/>
      <c r="R27" s="111"/>
      <c r="S27" s="111"/>
      <c r="T27" s="35">
        <v>32450</v>
      </c>
      <c r="U27" s="36">
        <v>33460</v>
      </c>
      <c r="V27" s="36">
        <v>33700</v>
      </c>
      <c r="W27" s="36">
        <v>33970</v>
      </c>
      <c r="X27" s="36">
        <v>33740</v>
      </c>
      <c r="Y27" s="36">
        <v>33820</v>
      </c>
      <c r="Z27" s="36">
        <v>33720</v>
      </c>
      <c r="AA27" s="36">
        <v>33860</v>
      </c>
      <c r="AB27" s="37">
        <v>34240</v>
      </c>
      <c r="AC27" s="37">
        <v>35800</v>
      </c>
      <c r="AD27" s="37">
        <v>38940</v>
      </c>
      <c r="AE27" s="111"/>
      <c r="AF27" s="4">
        <f>E27/E$265</f>
        <v>1.1538461538461537</v>
      </c>
      <c r="AG27" s="4">
        <f>F27/E$265</f>
        <v>1.1923076923076923</v>
      </c>
      <c r="AH27" s="4">
        <f>G27/E$265</f>
        <v>1.2307692307692308</v>
      </c>
      <c r="AI27" s="4">
        <f>H27/E$265</f>
        <v>1.2307692307692308</v>
      </c>
      <c r="AJ27" s="4">
        <f>I27/E$265</f>
        <v>1.2307692307692308</v>
      </c>
      <c r="AK27" s="4">
        <f>J27/E$265</f>
        <v>1.2307692307692308</v>
      </c>
      <c r="AL27" s="4">
        <f>K27/E$265</f>
        <v>1.2307692307692308</v>
      </c>
      <c r="AM27" s="4">
        <f>L27/E$265</f>
        <v>1.2307692307692308</v>
      </c>
      <c r="AN27" s="4">
        <f>M27/E$265</f>
        <v>1.2307692307692308</v>
      </c>
      <c r="AO27" s="4">
        <f>N27/E$265</f>
        <v>1.2692307692307692</v>
      </c>
      <c r="AP27" s="4">
        <f>O27/E$265</f>
        <v>1.4230769230769231</v>
      </c>
      <c r="AQ27" s="218"/>
      <c r="AR27" s="218"/>
      <c r="AS27" s="218"/>
      <c r="AT27" s="218"/>
      <c r="AU27" s="218"/>
      <c r="AV27" s="218"/>
      <c r="AW27" s="218"/>
      <c r="AX27" s="218"/>
      <c r="AY27" s="218"/>
      <c r="AZ27" s="218"/>
      <c r="BA27" s="218"/>
      <c r="BC27" s="3">
        <f t="shared" si="1"/>
        <v>0</v>
      </c>
      <c r="BE27" s="3">
        <f>E27*教育人数!$N$6/教育人数!$N$34</f>
        <v>1803.2597387585251</v>
      </c>
      <c r="BF27" s="3">
        <f>F27*教育人数!$N$6/教育人数!$N$34</f>
        <v>1863.3683967171426</v>
      </c>
      <c r="BG27" s="3">
        <f>G27*教育人数!$N$6/教育人数!$N$34</f>
        <v>1923.4770546757602</v>
      </c>
      <c r="BH27" s="3">
        <f>H27*教育人数!$N$6/教育人数!$N$34</f>
        <v>1923.4770546757602</v>
      </c>
      <c r="BI27" s="3">
        <f>I27*教育人数!$N$6/教育人数!$N$34</f>
        <v>1923.4770546757602</v>
      </c>
      <c r="BJ27" s="3">
        <f>J27*教育人数!$N$6/教育人数!$N$34</f>
        <v>1923.4770546757602</v>
      </c>
      <c r="BK27" s="3">
        <f>K27*教育人数!$N$6/教育人数!$N$34</f>
        <v>1923.4770546757602</v>
      </c>
      <c r="BL27" s="3">
        <f>L27*教育人数!$N$6/教育人数!$N$34</f>
        <v>1923.4770546757602</v>
      </c>
      <c r="BM27" s="3">
        <f>M27*教育人数!$N$6/教育人数!$N$34</f>
        <v>1923.4770546757602</v>
      </c>
      <c r="BN27" s="3">
        <f>N27*教育人数!$N$6/教育人数!$N$34</f>
        <v>1983.5857126343776</v>
      </c>
      <c r="BO27" s="3">
        <f>O27*教育人数!$N$6/教育人数!$N$34</f>
        <v>2224.0203444688477</v>
      </c>
      <c r="BP27" s="217"/>
      <c r="BQ27" s="197"/>
      <c r="BR27" s="218"/>
      <c r="BT27" s="3">
        <f>T27*教育人数!$N$6/教育人数!$N$34</f>
        <v>195052.59507571379</v>
      </c>
      <c r="BU27" s="3">
        <f>U27*教育人数!$N$6/教育人数!$N$34</f>
        <v>201123.56952953417</v>
      </c>
      <c r="BV27" s="3">
        <f>V27*教育人数!$N$6/教育人数!$N$34</f>
        <v>202566.177320541</v>
      </c>
      <c r="BW27" s="3">
        <f>W27*教育人数!$N$6/教育人数!$N$34</f>
        <v>204189.11108542368</v>
      </c>
      <c r="BX27" s="3">
        <f>X27*教育人数!$N$6/教育人数!$N$34</f>
        <v>202806.61195237545</v>
      </c>
      <c r="BY27" s="3">
        <f>Y27*教育人数!$N$6/教育人数!$N$34</f>
        <v>203287.4812160444</v>
      </c>
      <c r="BZ27" s="3">
        <f>Z27*教育人数!$N$6/教育人数!$N$34</f>
        <v>202686.39463645822</v>
      </c>
      <c r="CA27" s="3">
        <f>AA27*教育人数!$N$6/教育人数!$N$34</f>
        <v>203527.91584787887</v>
      </c>
      <c r="CB27" s="3">
        <f>AB27*教育人数!$N$6/教育人数!$N$34</f>
        <v>205812.04485030632</v>
      </c>
      <c r="CC27" s="3">
        <f>AC27*教育人数!$N$6/教育人数!$N$34</f>
        <v>215188.99549185066</v>
      </c>
      <c r="CD27" s="3">
        <f>AD27*教育人数!$N$6/教育人数!$N$34</f>
        <v>234063.11409085657</v>
      </c>
      <c r="CE27" s="217"/>
      <c r="CF27" s="197"/>
      <c r="CG27" s="218"/>
    </row>
    <row r="28" spans="1:85" ht="18.75" customHeight="1">
      <c r="A28" s="32" t="s">
        <v>77</v>
      </c>
      <c r="B28" s="33" t="s">
        <v>117</v>
      </c>
      <c r="C28" s="237" t="s">
        <v>104</v>
      </c>
      <c r="D28" s="34" t="s">
        <v>105</v>
      </c>
      <c r="E28" s="38">
        <v>220</v>
      </c>
      <c r="F28" s="36">
        <v>230</v>
      </c>
      <c r="G28" s="36">
        <v>230</v>
      </c>
      <c r="H28" s="36">
        <v>230</v>
      </c>
      <c r="I28" s="36">
        <v>230</v>
      </c>
      <c r="J28" s="36">
        <v>230</v>
      </c>
      <c r="K28" s="36">
        <v>230</v>
      </c>
      <c r="L28" s="36">
        <v>230</v>
      </c>
      <c r="M28" s="39">
        <v>230</v>
      </c>
      <c r="N28" s="39">
        <v>240</v>
      </c>
      <c r="O28" s="40">
        <v>260</v>
      </c>
      <c r="P28" s="111"/>
      <c r="Q28" s="111"/>
      <c r="R28" s="111"/>
      <c r="S28" s="111"/>
      <c r="T28" s="35">
        <v>24030</v>
      </c>
      <c r="U28" s="36">
        <v>24730</v>
      </c>
      <c r="V28" s="36">
        <v>24890</v>
      </c>
      <c r="W28" s="36">
        <v>25080</v>
      </c>
      <c r="X28" s="36">
        <v>24840</v>
      </c>
      <c r="Y28" s="36">
        <v>24910</v>
      </c>
      <c r="Z28" s="36">
        <v>24840</v>
      </c>
      <c r="AA28" s="36">
        <v>24930</v>
      </c>
      <c r="AB28" s="37">
        <v>25200</v>
      </c>
      <c r="AC28" s="37">
        <v>26320</v>
      </c>
      <c r="AD28" s="37">
        <v>28500</v>
      </c>
      <c r="AE28" s="111"/>
      <c r="AF28" s="4">
        <f>E28/E$266</f>
        <v>1.1578947368421053</v>
      </c>
      <c r="AG28" s="4">
        <f>F28/E$266</f>
        <v>1.2105263157894737</v>
      </c>
      <c r="AH28" s="4">
        <f>G28/E$266</f>
        <v>1.2105263157894737</v>
      </c>
      <c r="AI28" s="4">
        <f>H28/E$266</f>
        <v>1.2105263157894737</v>
      </c>
      <c r="AJ28" s="4">
        <f>I28/E$266</f>
        <v>1.2105263157894737</v>
      </c>
      <c r="AK28" s="4">
        <f>J28/E$266</f>
        <v>1.2105263157894737</v>
      </c>
      <c r="AL28" s="4">
        <f>K28/E$266</f>
        <v>1.2105263157894737</v>
      </c>
      <c r="AM28" s="4">
        <f>L28/E$266</f>
        <v>1.2105263157894737</v>
      </c>
      <c r="AN28" s="4">
        <f>M28/E$266</f>
        <v>1.2105263157894737</v>
      </c>
      <c r="AO28" s="4">
        <f>N28/E$266</f>
        <v>1.263157894736842</v>
      </c>
      <c r="AP28" s="4">
        <f>O28/E$266</f>
        <v>1.368421052631579</v>
      </c>
      <c r="AQ28" s="218"/>
      <c r="AR28" s="218"/>
      <c r="AS28" s="218"/>
      <c r="AT28" s="218"/>
      <c r="AU28" s="218"/>
      <c r="AV28" s="218"/>
      <c r="AW28" s="218"/>
      <c r="AX28" s="218"/>
      <c r="AY28" s="218"/>
      <c r="AZ28" s="218"/>
      <c r="BA28" s="218"/>
      <c r="BC28" s="3">
        <f t="shared" si="1"/>
        <v>0</v>
      </c>
      <c r="BE28" s="3">
        <f>E28*(教育人数!$O$7+教育人数!$O$8)/教育人数!$O$34</f>
        <v>2828.7657119307646</v>
      </c>
      <c r="BF28" s="3">
        <f>F28*(教育人数!$O$7+教育人数!$O$8)/教育人数!$O$34</f>
        <v>2957.3459715639815</v>
      </c>
      <c r="BG28" s="3">
        <f>G28*(教育人数!$O$7+教育人数!$O$8)/教育人数!$O$34</f>
        <v>2957.3459715639815</v>
      </c>
      <c r="BH28" s="3">
        <f>H28*(教育人数!$O$7+教育人数!$O$8)/教育人数!$O$34</f>
        <v>2957.3459715639815</v>
      </c>
      <c r="BI28" s="3">
        <f>I28*(教育人数!$O$7+教育人数!$O$8)/教育人数!$O$34</f>
        <v>2957.3459715639815</v>
      </c>
      <c r="BJ28" s="3">
        <f>J28*(教育人数!$O$7+教育人数!$O$8)/教育人数!$O$34</f>
        <v>2957.3459715639815</v>
      </c>
      <c r="BK28" s="3">
        <f>K28*(教育人数!$O$7+教育人数!$O$8)/教育人数!$O$34</f>
        <v>2957.3459715639815</v>
      </c>
      <c r="BL28" s="3">
        <f>L28*(教育人数!$O$7+教育人数!$O$8)/教育人数!$O$34</f>
        <v>2957.3459715639815</v>
      </c>
      <c r="BM28" s="3">
        <f>M28*(教育人数!$O$7+教育人数!$O$8)/教育人数!$O$34</f>
        <v>2957.3459715639815</v>
      </c>
      <c r="BN28" s="3">
        <f>N28*(教育人数!$O$7+教育人数!$O$8)/教育人数!$O$34</f>
        <v>3085.9262311971979</v>
      </c>
      <c r="BO28" s="3">
        <f>O28*(教育人数!$O$7+教育人数!$O$8)/教育人数!$O$34</f>
        <v>3343.0867504636312</v>
      </c>
      <c r="BP28" s="217">
        <f>AVERAGE(BE28:BO28)+AVERAGE(BE29:BO29)</f>
        <v>5002.9410111833358</v>
      </c>
      <c r="BQ28" s="217">
        <f>AVERAGE(BP28,BP62,BP96,BP130,BP164,BP198,BP232,BP266)</f>
        <v>4655.9204241050529</v>
      </c>
      <c r="BR28" s="218">
        <f>BQ28/BQ$36</f>
        <v>1.0035626889836839</v>
      </c>
      <c r="BT28" s="3">
        <f>T28*(教育人数!$O$7+教育人数!$O$8)/教育人数!$O$34</f>
        <v>308978.36389861943</v>
      </c>
      <c r="BU28" s="3">
        <f>U28*(教育人数!$O$7+教育人数!$O$8)/教育人数!$O$34</f>
        <v>317978.98207294458</v>
      </c>
      <c r="BV28" s="3">
        <f>V28*(教育人数!$O$7+教育人数!$O$8)/教育人数!$O$34</f>
        <v>320036.26622707606</v>
      </c>
      <c r="BW28" s="3">
        <f>W28*(教育人数!$O$7+教育人数!$O$8)/教育人数!$O$34</f>
        <v>322479.29116010718</v>
      </c>
      <c r="BX28" s="3">
        <f>X28*(教育人数!$O$7+教育人数!$O$8)/教育人数!$O$34</f>
        <v>319393.36492890998</v>
      </c>
      <c r="BY28" s="3">
        <f>Y28*(教育人数!$O$7+教育人数!$O$8)/教育人数!$O$34</f>
        <v>320293.42674634251</v>
      </c>
      <c r="BZ28" s="3">
        <f>Z28*(教育人数!$O$7+教育人数!$O$8)/教育人数!$O$34</f>
        <v>319393.36492890998</v>
      </c>
      <c r="CA28" s="3">
        <f>AA28*(教育人数!$O$7+教育人数!$O$8)/教育人数!$O$34</f>
        <v>320550.58726560895</v>
      </c>
      <c r="CB28" s="3">
        <f>AB28*(教育人数!$O$7+教育人数!$O$8)/教育人数!$O$34</f>
        <v>324022.25427570578</v>
      </c>
      <c r="CC28" s="3">
        <f>AC28*(教育人数!$O$7+教育人数!$O$8)/教育人数!$O$34</f>
        <v>338423.24335462606</v>
      </c>
      <c r="CD28" s="3">
        <f>AD28*(教育人数!$O$7+教育人数!$O$8)/教育人数!$O$34</f>
        <v>366453.73995466722</v>
      </c>
      <c r="CE28" s="217">
        <f t="shared" ref="CE28" si="12">ROUNDDOWN((AVERAGE(BT28:CD28)+AVERAGE(BT29:CD29))*$CH$2*12/16,-2)</f>
        <v>235500</v>
      </c>
      <c r="CF28" s="217">
        <f>AVERAGE(CE28,CE62,CE96,CE130,CE164,CE198,CE232,CE266)</f>
        <v>221500</v>
      </c>
      <c r="CG28" s="218">
        <f>CF28/CF$36</f>
        <v>0.99517016735931707</v>
      </c>
    </row>
    <row r="29" spans="1:85" ht="18.75" customHeight="1">
      <c r="A29" s="32" t="s">
        <v>77</v>
      </c>
      <c r="B29" s="33" t="s">
        <v>117</v>
      </c>
      <c r="C29" s="237"/>
      <c r="D29" s="34" t="s">
        <v>106</v>
      </c>
      <c r="E29" s="38">
        <v>290</v>
      </c>
      <c r="F29" s="36">
        <v>300</v>
      </c>
      <c r="G29" s="36">
        <v>310</v>
      </c>
      <c r="H29" s="36">
        <v>310</v>
      </c>
      <c r="I29" s="36">
        <v>310</v>
      </c>
      <c r="J29" s="36">
        <v>310</v>
      </c>
      <c r="K29" s="36">
        <v>310</v>
      </c>
      <c r="L29" s="36">
        <v>310</v>
      </c>
      <c r="M29" s="39">
        <v>310</v>
      </c>
      <c r="N29" s="39">
        <v>320</v>
      </c>
      <c r="O29" s="40">
        <v>360</v>
      </c>
      <c r="P29" s="111"/>
      <c r="Q29" s="111"/>
      <c r="R29" s="111"/>
      <c r="S29" s="111"/>
      <c r="T29" s="35">
        <v>31460</v>
      </c>
      <c r="U29" s="36">
        <v>32450</v>
      </c>
      <c r="V29" s="36">
        <v>32690</v>
      </c>
      <c r="W29" s="36">
        <v>32960</v>
      </c>
      <c r="X29" s="36">
        <v>32820</v>
      </c>
      <c r="Y29" s="36">
        <v>32900</v>
      </c>
      <c r="Z29" s="36">
        <v>32800</v>
      </c>
      <c r="AA29" s="36">
        <v>32930</v>
      </c>
      <c r="AB29" s="37">
        <v>33310</v>
      </c>
      <c r="AC29" s="37">
        <v>34850</v>
      </c>
      <c r="AD29" s="37">
        <v>37940</v>
      </c>
      <c r="AE29" s="111"/>
      <c r="AF29" s="4">
        <f>E29/E$267</f>
        <v>1.1599999999999999</v>
      </c>
      <c r="AG29" s="4">
        <f>F29/E$267</f>
        <v>1.2</v>
      </c>
      <c r="AH29" s="4">
        <f>G29/E$267</f>
        <v>1.24</v>
      </c>
      <c r="AI29" s="4">
        <f>H29/E$267</f>
        <v>1.24</v>
      </c>
      <c r="AJ29" s="4">
        <f>I29/E$267</f>
        <v>1.24</v>
      </c>
      <c r="AK29" s="4">
        <f>J29/E$267</f>
        <v>1.24</v>
      </c>
      <c r="AL29" s="4">
        <f>K29/E$267</f>
        <v>1.24</v>
      </c>
      <c r="AM29" s="4">
        <f>L29/E$267</f>
        <v>1.24</v>
      </c>
      <c r="AN29" s="4">
        <f>M29/E$267</f>
        <v>1.24</v>
      </c>
      <c r="AO29" s="4">
        <f>N29/E$267</f>
        <v>1.28</v>
      </c>
      <c r="AP29" s="4">
        <f>O29/E$267</f>
        <v>1.44</v>
      </c>
      <c r="AQ29" s="218"/>
      <c r="AR29" s="218"/>
      <c r="AS29" s="218"/>
      <c r="AT29" s="218"/>
      <c r="AU29" s="218"/>
      <c r="AV29" s="218"/>
      <c r="AW29" s="218"/>
      <c r="AX29" s="218"/>
      <c r="AY29" s="218"/>
      <c r="AZ29" s="218"/>
      <c r="BA29" s="218"/>
      <c r="BC29" s="3">
        <f t="shared" si="1"/>
        <v>0</v>
      </c>
      <c r="BE29" s="3">
        <f>E29*教育人数!$O$6/教育人数!$O$34</f>
        <v>1864.4137646816403</v>
      </c>
      <c r="BF29" s="3">
        <f>F29*教育人数!$O$6/教育人数!$O$34</f>
        <v>1928.7038944982487</v>
      </c>
      <c r="BG29" s="3">
        <f>G29*教育人数!$O$6/教育人数!$O$34</f>
        <v>1992.9940243148569</v>
      </c>
      <c r="BH29" s="3">
        <f>H29*教育人数!$O$6/教育人数!$O$34</f>
        <v>1992.9940243148569</v>
      </c>
      <c r="BI29" s="3">
        <f>I29*教育人数!$O$6/教育人数!$O$34</f>
        <v>1992.9940243148569</v>
      </c>
      <c r="BJ29" s="3">
        <f>J29*教育人数!$O$6/教育人数!$O$34</f>
        <v>1992.9940243148569</v>
      </c>
      <c r="BK29" s="3">
        <f>K29*教育人数!$O$6/教育人数!$O$34</f>
        <v>1992.9940243148569</v>
      </c>
      <c r="BL29" s="3">
        <f>L29*教育人数!$O$6/教育人数!$O$34</f>
        <v>1992.9940243148569</v>
      </c>
      <c r="BM29" s="3">
        <f>M29*教育人数!$O$6/教育人数!$O$34</f>
        <v>1992.9940243148569</v>
      </c>
      <c r="BN29" s="3">
        <f>N29*教育人数!$O$6/教育人数!$O$34</f>
        <v>2057.2841541314651</v>
      </c>
      <c r="BO29" s="3">
        <f>O29*教育人数!$O$6/教育人数!$O$34</f>
        <v>2314.4446733978984</v>
      </c>
      <c r="BP29" s="217"/>
      <c r="BQ29" s="197"/>
      <c r="BR29" s="218"/>
      <c r="BT29" s="3">
        <f>T29*教育人数!$O$6/教育人数!$O$34</f>
        <v>202256.74840304969</v>
      </c>
      <c r="BU29" s="3">
        <f>U29*教育人数!$O$6/教育人数!$O$34</f>
        <v>208621.4712548939</v>
      </c>
      <c r="BV29" s="3">
        <f>V29*教育人数!$O$6/教育人数!$O$34</f>
        <v>210164.4343704925</v>
      </c>
      <c r="BW29" s="3">
        <f>W29*教育人数!$O$6/教育人数!$O$34</f>
        <v>211900.26787554091</v>
      </c>
      <c r="BX29" s="3">
        <f>X29*教育人数!$O$6/教育人数!$O$34</f>
        <v>211000.20605810839</v>
      </c>
      <c r="BY29" s="3">
        <f>Y29*教育人数!$O$6/教育人数!$O$34</f>
        <v>211514.52709664128</v>
      </c>
      <c r="BZ29" s="3">
        <f>Z29*教育人数!$O$6/教育人数!$O$34</f>
        <v>210871.6257984752</v>
      </c>
      <c r="CA29" s="3">
        <f>AA29*教育人数!$O$6/教育人数!$O$34</f>
        <v>211707.3974860911</v>
      </c>
      <c r="CB29" s="3">
        <f>AB29*教育人数!$O$6/教育人数!$O$34</f>
        <v>214150.42241912222</v>
      </c>
      <c r="CC29" s="3">
        <f>AC29*教育人数!$O$6/教育人数!$O$34</f>
        <v>224051.10241087989</v>
      </c>
      <c r="CD29" s="3">
        <f>AD29*教育人数!$O$6/教育人数!$O$34</f>
        <v>243916.75252421186</v>
      </c>
      <c r="CE29" s="217"/>
      <c r="CF29" s="197"/>
      <c r="CG29" s="218"/>
    </row>
    <row r="30" spans="1:85" ht="18.75" customHeight="1">
      <c r="A30" s="32" t="s">
        <v>77</v>
      </c>
      <c r="B30" s="33" t="s">
        <v>118</v>
      </c>
      <c r="C30" s="237" t="s">
        <v>104</v>
      </c>
      <c r="D30" s="34" t="s">
        <v>105</v>
      </c>
      <c r="E30" s="38">
        <v>210</v>
      </c>
      <c r="F30" s="36">
        <v>220</v>
      </c>
      <c r="G30" s="36">
        <v>220</v>
      </c>
      <c r="H30" s="36">
        <v>220</v>
      </c>
      <c r="I30" s="36">
        <v>220</v>
      </c>
      <c r="J30" s="36">
        <v>220</v>
      </c>
      <c r="K30" s="36">
        <v>220</v>
      </c>
      <c r="L30" s="36">
        <v>220</v>
      </c>
      <c r="M30" s="39">
        <v>220</v>
      </c>
      <c r="N30" s="39">
        <v>230</v>
      </c>
      <c r="O30" s="40">
        <v>250</v>
      </c>
      <c r="P30" s="111"/>
      <c r="Q30" s="111"/>
      <c r="R30" s="111"/>
      <c r="S30" s="111"/>
      <c r="T30" s="35">
        <v>23320</v>
      </c>
      <c r="U30" s="36">
        <v>24000</v>
      </c>
      <c r="V30" s="36">
        <v>24160</v>
      </c>
      <c r="W30" s="36">
        <v>24340</v>
      </c>
      <c r="X30" s="36">
        <v>24170</v>
      </c>
      <c r="Y30" s="36">
        <v>24240</v>
      </c>
      <c r="Z30" s="36">
        <v>24170</v>
      </c>
      <c r="AA30" s="36">
        <v>24260</v>
      </c>
      <c r="AB30" s="37">
        <v>24520</v>
      </c>
      <c r="AC30" s="37">
        <v>25630</v>
      </c>
      <c r="AD30" s="37">
        <v>27770</v>
      </c>
      <c r="AE30" s="111"/>
      <c r="AF30" s="4">
        <f>E30/E$268</f>
        <v>1.1666666666666667</v>
      </c>
      <c r="AG30" s="4">
        <f>F30/E$268</f>
        <v>1.2222222222222223</v>
      </c>
      <c r="AH30" s="4">
        <f>G30/E$268</f>
        <v>1.2222222222222223</v>
      </c>
      <c r="AI30" s="4">
        <f>H30/E$268</f>
        <v>1.2222222222222223</v>
      </c>
      <c r="AJ30" s="4">
        <f>I30/E$268</f>
        <v>1.2222222222222223</v>
      </c>
      <c r="AK30" s="4">
        <f>J30/E$268</f>
        <v>1.2222222222222223</v>
      </c>
      <c r="AL30" s="4">
        <f>K30/E$268</f>
        <v>1.2222222222222223</v>
      </c>
      <c r="AM30" s="4">
        <f>L30/E$268</f>
        <v>1.2222222222222223</v>
      </c>
      <c r="AN30" s="4">
        <f>M30/E$268</f>
        <v>1.2222222222222223</v>
      </c>
      <c r="AO30" s="4">
        <f>N30/E$268</f>
        <v>1.2777777777777777</v>
      </c>
      <c r="AP30" s="4">
        <f>O30/E$268</f>
        <v>1.3888888888888888</v>
      </c>
      <c r="AQ30" s="218"/>
      <c r="AR30" s="218"/>
      <c r="AS30" s="218"/>
      <c r="AT30" s="218"/>
      <c r="AU30" s="218"/>
      <c r="AV30" s="218"/>
      <c r="AW30" s="218"/>
      <c r="AX30" s="218"/>
      <c r="AY30" s="218"/>
      <c r="AZ30" s="218"/>
      <c r="BA30" s="218"/>
      <c r="BC30" s="3">
        <f t="shared" si="1"/>
        <v>0</v>
      </c>
      <c r="BE30" s="3">
        <f>E30*(教育人数!$P$7+教育人数!$P$8)/教育人数!$P$34</f>
        <v>2841.3716197379426</v>
      </c>
      <c r="BF30" s="3">
        <f>F30*(教育人数!$P$7+教育人数!$P$8)/教育人数!$P$34</f>
        <v>2976.6750302016544</v>
      </c>
      <c r="BG30" s="3">
        <f>G30*(教育人数!$P$7+教育人数!$P$8)/教育人数!$P$34</f>
        <v>2976.6750302016544</v>
      </c>
      <c r="BH30" s="3">
        <f>H30*(教育人数!$P$7+教育人数!$P$8)/教育人数!$P$34</f>
        <v>2976.6750302016544</v>
      </c>
      <c r="BI30" s="3">
        <f>I30*(教育人数!$P$7+教育人数!$P$8)/教育人数!$P$34</f>
        <v>2976.6750302016544</v>
      </c>
      <c r="BJ30" s="3">
        <f>J30*(教育人数!$P$7+教育人数!$P$8)/教育人数!$P$34</f>
        <v>2976.6750302016544</v>
      </c>
      <c r="BK30" s="3">
        <f>K30*(教育人数!$P$7+教育人数!$P$8)/教育人数!$P$34</f>
        <v>2976.6750302016544</v>
      </c>
      <c r="BL30" s="3">
        <f>L30*(教育人数!$P$7+教育人数!$P$8)/教育人数!$P$34</f>
        <v>2976.6750302016544</v>
      </c>
      <c r="BM30" s="3">
        <f>M30*(教育人数!$P$7+教育人数!$P$8)/教育人数!$P$34</f>
        <v>2976.6750302016544</v>
      </c>
      <c r="BN30" s="3">
        <f>N30*(教育人数!$P$7+教育人数!$P$8)/教育人数!$P$34</f>
        <v>3111.9784406653662</v>
      </c>
      <c r="BO30" s="3">
        <f>O30*(教育人数!$P$7+教育人数!$P$8)/教育人数!$P$34</f>
        <v>3382.5852615927893</v>
      </c>
      <c r="BP30" s="217">
        <f>AVERAGE(BE30:BO30)+AVERAGE(BE31:BO31)</f>
        <v>5080.0280474102619</v>
      </c>
      <c r="BQ30" s="217">
        <f>AVERAGE(BP30,BP64,BP98,BP132,BP166,BP200,BP234,BP268)</f>
        <v>4757.144908803677</v>
      </c>
      <c r="BR30" s="218">
        <f>BQ30/BQ$36</f>
        <v>1.0253811710026641</v>
      </c>
      <c r="BT30" s="3">
        <f>T30*(教育人数!$P$7+教育人数!$P$8)/教育人数!$P$34</f>
        <v>315527.55320137535</v>
      </c>
      <c r="BU30" s="3">
        <f>U30*(教育人数!$P$7+教育人数!$P$8)/教育人数!$P$34</f>
        <v>324728.18511290773</v>
      </c>
      <c r="BV30" s="3">
        <f>V30*(教育人数!$P$7+教育人数!$P$8)/教育人数!$P$34</f>
        <v>326893.03968032711</v>
      </c>
      <c r="BW30" s="3">
        <f>W30*(教育人数!$P$7+教育人数!$P$8)/教育人数!$P$34</f>
        <v>329328.50106867397</v>
      </c>
      <c r="BX30" s="3">
        <f>X30*(教育人数!$P$7+教育人数!$P$8)/教育人数!$P$34</f>
        <v>327028.34309079085</v>
      </c>
      <c r="BY30" s="3">
        <f>Y30*(教育人数!$P$7+教育人数!$P$8)/教育人数!$P$34</f>
        <v>327975.46696403681</v>
      </c>
      <c r="BZ30" s="3">
        <f>Z30*(教育人数!$P$7+教育人数!$P$8)/教育人数!$P$34</f>
        <v>327028.34309079085</v>
      </c>
      <c r="CA30" s="3">
        <f>AA30*(教育人数!$P$7+教育人数!$P$8)/教育人数!$P$34</f>
        <v>328246.07378496428</v>
      </c>
      <c r="CB30" s="3">
        <f>AB30*(教育人数!$P$7+教育人数!$P$8)/教育人数!$P$34</f>
        <v>331763.96245702077</v>
      </c>
      <c r="CC30" s="3">
        <f>AC30*(教育人数!$P$7+教育人数!$P$8)/教育人数!$P$34</f>
        <v>346782.64101849275</v>
      </c>
      <c r="CD30" s="3">
        <f>AD30*(教育人数!$P$7+教育人数!$P$8)/教育人数!$P$34</f>
        <v>375737.57085772703</v>
      </c>
      <c r="CE30" s="217">
        <f t="shared" ref="CE30" si="13">ROUNDDOWN((AVERAGE(BT30:CD30)+AVERAGE(BT31:CD31))*$CH$2*12/16,-2)</f>
        <v>241600</v>
      </c>
      <c r="CF30" s="217">
        <f>AVERAGE(CE30,CE64,CE98,CE132,CE166,CE200,CE234,CE268)</f>
        <v>227200</v>
      </c>
      <c r="CG30" s="218">
        <f>CF30/CF$36</f>
        <v>1.0207795125238683</v>
      </c>
    </row>
    <row r="31" spans="1:85" ht="18.75" customHeight="1">
      <c r="A31" s="32" t="s">
        <v>77</v>
      </c>
      <c r="B31" s="33" t="s">
        <v>118</v>
      </c>
      <c r="C31" s="237"/>
      <c r="D31" s="34" t="s">
        <v>106</v>
      </c>
      <c r="E31" s="38">
        <v>290</v>
      </c>
      <c r="F31" s="36">
        <v>300</v>
      </c>
      <c r="G31" s="36">
        <v>300</v>
      </c>
      <c r="H31" s="36">
        <v>300</v>
      </c>
      <c r="I31" s="36">
        <v>300</v>
      </c>
      <c r="J31" s="36">
        <v>300</v>
      </c>
      <c r="K31" s="36">
        <v>300</v>
      </c>
      <c r="L31" s="36">
        <v>300</v>
      </c>
      <c r="M31" s="39">
        <v>300</v>
      </c>
      <c r="N31" s="39">
        <v>320</v>
      </c>
      <c r="O31" s="40">
        <v>350</v>
      </c>
      <c r="P31" s="111"/>
      <c r="Q31" s="111"/>
      <c r="R31" s="111"/>
      <c r="S31" s="111"/>
      <c r="T31" s="35">
        <v>30750</v>
      </c>
      <c r="U31" s="36">
        <v>31720</v>
      </c>
      <c r="V31" s="36">
        <v>31960</v>
      </c>
      <c r="W31" s="36">
        <v>32220</v>
      </c>
      <c r="X31" s="36">
        <v>32150</v>
      </c>
      <c r="Y31" s="36">
        <v>32230</v>
      </c>
      <c r="Z31" s="36">
        <v>32130</v>
      </c>
      <c r="AA31" s="36">
        <v>32260</v>
      </c>
      <c r="AB31" s="37">
        <v>32630</v>
      </c>
      <c r="AC31" s="37">
        <v>34160</v>
      </c>
      <c r="AD31" s="37">
        <v>37210</v>
      </c>
      <c r="AE31" s="111"/>
      <c r="AF31" s="4">
        <f>E31/E$269</f>
        <v>1.1599999999999999</v>
      </c>
      <c r="AG31" s="4">
        <f>F31/E$269</f>
        <v>1.2</v>
      </c>
      <c r="AH31" s="4">
        <f>G31/E$269</f>
        <v>1.2</v>
      </c>
      <c r="AI31" s="4">
        <f>H31/E$269</f>
        <v>1.2</v>
      </c>
      <c r="AJ31" s="4">
        <f>I31/E$269</f>
        <v>1.2</v>
      </c>
      <c r="AK31" s="4">
        <f>J31/E$269</f>
        <v>1.2</v>
      </c>
      <c r="AL31" s="4">
        <f>K31/E$269</f>
        <v>1.2</v>
      </c>
      <c r="AM31" s="4">
        <f>L31/E$269</f>
        <v>1.2</v>
      </c>
      <c r="AN31" s="4">
        <f>M31/E$269</f>
        <v>1.2</v>
      </c>
      <c r="AO31" s="4">
        <f>N31/E$269</f>
        <v>1.28</v>
      </c>
      <c r="AP31" s="4">
        <f>O31/E$269</f>
        <v>1.4</v>
      </c>
      <c r="AQ31" s="218"/>
      <c r="AR31" s="218"/>
      <c r="AS31" s="218"/>
      <c r="AT31" s="218"/>
      <c r="AU31" s="218"/>
      <c r="AV31" s="218"/>
      <c r="AW31" s="218"/>
      <c r="AX31" s="218"/>
      <c r="AY31" s="218"/>
      <c r="AZ31" s="218"/>
      <c r="BA31" s="218"/>
      <c r="BC31" s="3">
        <f t="shared" si="1"/>
        <v>0</v>
      </c>
      <c r="BE31" s="3">
        <f>E31*教育人数!$P$6/教育人数!$P$34</f>
        <v>1961.8994517238177</v>
      </c>
      <c r="BF31" s="3">
        <f>F31*教育人数!$P$6/教育人数!$P$34</f>
        <v>2029.5511569556734</v>
      </c>
      <c r="BG31" s="3">
        <f>G31*教育人数!$P$6/教育人数!$P$34</f>
        <v>2029.5511569556734</v>
      </c>
      <c r="BH31" s="3">
        <f>H31*教育人数!$P$6/教育人数!$P$34</f>
        <v>2029.5511569556734</v>
      </c>
      <c r="BI31" s="3">
        <f>I31*教育人数!$P$6/教育人数!$P$34</f>
        <v>2029.5511569556734</v>
      </c>
      <c r="BJ31" s="3">
        <f>J31*教育人数!$P$6/教育人数!$P$34</f>
        <v>2029.5511569556734</v>
      </c>
      <c r="BK31" s="3">
        <f>K31*教育人数!$P$6/教育人数!$P$34</f>
        <v>2029.5511569556734</v>
      </c>
      <c r="BL31" s="3">
        <f>L31*教育人数!$P$6/教育人数!$P$34</f>
        <v>2029.5511569556734</v>
      </c>
      <c r="BM31" s="3">
        <f>M31*教育人数!$P$6/教育人数!$P$34</f>
        <v>2029.5511569556734</v>
      </c>
      <c r="BN31" s="3">
        <f>N31*教育人数!$P$6/教育人数!$P$34</f>
        <v>2164.8545674193851</v>
      </c>
      <c r="BO31" s="3">
        <f>O31*教育人数!$P$6/教育人数!$P$34</f>
        <v>2367.8096831149523</v>
      </c>
      <c r="BP31" s="217"/>
      <c r="BQ31" s="197"/>
      <c r="BR31" s="218"/>
      <c r="BT31" s="3">
        <f>T31*教育人数!$P$6/教育人数!$P$34</f>
        <v>208028.99358795653</v>
      </c>
      <c r="BU31" s="3">
        <f>U31*教育人数!$P$6/教育人数!$P$34</f>
        <v>214591.20899544653</v>
      </c>
      <c r="BV31" s="3">
        <f>V31*教育人数!$P$6/教育人数!$P$34</f>
        <v>216214.84992101107</v>
      </c>
      <c r="BW31" s="3">
        <f>W31*教育人数!$P$6/教育人数!$P$34</f>
        <v>217973.79425703932</v>
      </c>
      <c r="BX31" s="3">
        <f>X31*教育人数!$P$6/教育人数!$P$34</f>
        <v>217500.23232041634</v>
      </c>
      <c r="BY31" s="3">
        <f>Y31*教育人数!$P$6/教育人数!$P$34</f>
        <v>218041.44596227119</v>
      </c>
      <c r="BZ31" s="3">
        <f>Z31*教育人数!$P$6/教育人数!$P$34</f>
        <v>217364.92890995264</v>
      </c>
      <c r="CA31" s="3">
        <f>AA31*教育人数!$P$6/教育人数!$P$34</f>
        <v>218244.40107796676</v>
      </c>
      <c r="CB31" s="3">
        <f>AB31*教育人数!$P$6/教育人数!$P$34</f>
        <v>220747.51417154542</v>
      </c>
      <c r="CC31" s="3">
        <f>AC31*教育人数!$P$6/教育人数!$P$34</f>
        <v>231098.22507201936</v>
      </c>
      <c r="CD31" s="3">
        <f>AD31*教育人数!$P$6/教育人数!$P$34</f>
        <v>251731.99516773535</v>
      </c>
      <c r="CE31" s="217"/>
      <c r="CF31" s="197"/>
      <c r="CG31" s="218"/>
    </row>
    <row r="32" spans="1:85" ht="18.75" customHeight="1">
      <c r="A32" s="32" t="s">
        <v>77</v>
      </c>
      <c r="B32" s="33" t="s">
        <v>119</v>
      </c>
      <c r="C32" s="237" t="s">
        <v>104</v>
      </c>
      <c r="D32" s="34" t="s">
        <v>105</v>
      </c>
      <c r="E32" s="38">
        <v>210</v>
      </c>
      <c r="F32" s="36">
        <v>210</v>
      </c>
      <c r="G32" s="36">
        <v>210</v>
      </c>
      <c r="H32" s="36">
        <v>220</v>
      </c>
      <c r="I32" s="36">
        <v>220</v>
      </c>
      <c r="J32" s="36">
        <v>220</v>
      </c>
      <c r="K32" s="36">
        <v>220</v>
      </c>
      <c r="L32" s="36">
        <v>220</v>
      </c>
      <c r="M32" s="39">
        <v>220</v>
      </c>
      <c r="N32" s="39">
        <v>230</v>
      </c>
      <c r="O32" s="40">
        <v>250</v>
      </c>
      <c r="P32" s="111"/>
      <c r="Q32" s="111"/>
      <c r="R32" s="111"/>
      <c r="S32" s="111"/>
      <c r="T32" s="35">
        <v>22790</v>
      </c>
      <c r="U32" s="36">
        <v>23460</v>
      </c>
      <c r="V32" s="36">
        <v>23620</v>
      </c>
      <c r="W32" s="36">
        <v>23800</v>
      </c>
      <c r="X32" s="36">
        <v>23670</v>
      </c>
      <c r="Y32" s="36">
        <v>23750</v>
      </c>
      <c r="Z32" s="36">
        <v>23680</v>
      </c>
      <c r="AA32" s="36">
        <v>23770</v>
      </c>
      <c r="AB32" s="37">
        <v>24030</v>
      </c>
      <c r="AC32" s="37">
        <v>25130</v>
      </c>
      <c r="AD32" s="37">
        <v>27230</v>
      </c>
      <c r="AE32" s="111"/>
      <c r="AF32" s="4">
        <f>E32/E$270</f>
        <v>1.1666666666666667</v>
      </c>
      <c r="AG32" s="4">
        <f>F32/E$270</f>
        <v>1.1666666666666667</v>
      </c>
      <c r="AH32" s="4">
        <f>G32/E$270</f>
        <v>1.1666666666666667</v>
      </c>
      <c r="AI32" s="4">
        <f>H32/E$270</f>
        <v>1.2222222222222223</v>
      </c>
      <c r="AJ32" s="4">
        <f>I32/E$270</f>
        <v>1.2222222222222223</v>
      </c>
      <c r="AK32" s="4">
        <f>J32/E$270</f>
        <v>1.2222222222222223</v>
      </c>
      <c r="AL32" s="4">
        <f>K32/E$270</f>
        <v>1.2222222222222223</v>
      </c>
      <c r="AM32" s="4">
        <f>L32/E$270</f>
        <v>1.2222222222222223</v>
      </c>
      <c r="AN32" s="4">
        <f>M32/E$270</f>
        <v>1.2222222222222223</v>
      </c>
      <c r="AO32" s="4">
        <f>N32/E$270</f>
        <v>1.2777777777777777</v>
      </c>
      <c r="AP32" s="4">
        <f>O32/E$270</f>
        <v>1.3888888888888888</v>
      </c>
      <c r="AQ32" s="218"/>
      <c r="AR32" s="218"/>
      <c r="AS32" s="218"/>
      <c r="AT32" s="218"/>
      <c r="AU32" s="218"/>
      <c r="AV32" s="218"/>
      <c r="AW32" s="218"/>
      <c r="AX32" s="218"/>
      <c r="AY32" s="218"/>
      <c r="AZ32" s="218"/>
      <c r="BA32" s="218"/>
      <c r="BC32" s="3">
        <f t="shared" si="1"/>
        <v>0</v>
      </c>
      <c r="BE32" s="3">
        <f>E32*(教育人数!$Q$7+教育人数!$Q$8)/教育人数!$Q$34</f>
        <v>2957.3459715639815</v>
      </c>
      <c r="BF32" s="3">
        <f>F32*(教育人数!$Q$7+教育人数!$Q$8)/教育人数!$Q$34</f>
        <v>2957.3459715639815</v>
      </c>
      <c r="BG32" s="3">
        <f>G32*(教育人数!$Q$7+教育人数!$Q$8)/教育人数!$Q$34</f>
        <v>2957.3459715639815</v>
      </c>
      <c r="BH32" s="3">
        <f>H32*(教育人数!$Q$7+教育人数!$Q$8)/教育人数!$Q$34</f>
        <v>3098.1719702098853</v>
      </c>
      <c r="BI32" s="3">
        <f>I32*(教育人数!$Q$7+教育人数!$Q$8)/教育人数!$Q$34</f>
        <v>3098.1719702098853</v>
      </c>
      <c r="BJ32" s="3">
        <f>J32*(教育人数!$Q$7+教育人数!$Q$8)/教育人数!$Q$34</f>
        <v>3098.1719702098853</v>
      </c>
      <c r="BK32" s="3">
        <f>K32*(教育人数!$Q$7+教育人数!$Q$8)/教育人数!$Q$34</f>
        <v>3098.1719702098853</v>
      </c>
      <c r="BL32" s="3">
        <f>L32*(教育人数!$Q$7+教育人数!$Q$8)/教育人数!$Q$34</f>
        <v>3098.1719702098853</v>
      </c>
      <c r="BM32" s="3">
        <f>M32*(教育人数!$Q$7+教育人数!$Q$8)/教育人数!$Q$34</f>
        <v>3098.1719702098853</v>
      </c>
      <c r="BN32" s="3">
        <f>N32*(教育人数!$Q$7+教育人数!$Q$8)/教育人数!$Q$34</f>
        <v>3238.9979688557892</v>
      </c>
      <c r="BO32" s="3">
        <f>O32*(教育人数!$Q$7+教育人数!$Q$8)/教育人数!$Q$34</f>
        <v>3520.6499661475968</v>
      </c>
      <c r="BP32" s="217">
        <f>AVERAGE(BE32:BO32)+AVERAGE(BE33:BO33)</f>
        <v>5216.9631316550749</v>
      </c>
      <c r="BQ32" s="217">
        <f>AVERAGE(BP32,BP66,BP100,BP134,BP168,BP202,BP236,BP270)</f>
        <v>4855.2963624053673</v>
      </c>
      <c r="BR32" s="218">
        <f>BQ32/BQ$36</f>
        <v>1.046537275001822</v>
      </c>
      <c r="BT32" s="3">
        <f>T32*(教育人数!$Q$7+教育人数!$Q$8)/教育人数!$Q$34</f>
        <v>320942.45091401495</v>
      </c>
      <c r="BU32" s="3">
        <f>U32*(教育人数!$Q$7+教育人数!$Q$8)/教育人数!$Q$34</f>
        <v>330377.79282329051</v>
      </c>
      <c r="BV32" s="3">
        <f>V32*(教育人数!$Q$7+教育人数!$Q$8)/教育人数!$Q$34</f>
        <v>332631.00880162494</v>
      </c>
      <c r="BW32" s="3">
        <f>W32*(教育人数!$Q$7+教育人数!$Q$8)/教育人数!$Q$34</f>
        <v>335165.87677725125</v>
      </c>
      <c r="BX32" s="3">
        <f>X32*(教育人数!$Q$7+教育人数!$Q$8)/教育人数!$Q$34</f>
        <v>333335.13879485446</v>
      </c>
      <c r="BY32" s="3">
        <f>Y32*(教育人数!$Q$7+教育人数!$Q$8)/教育人数!$Q$34</f>
        <v>334461.74678402173</v>
      </c>
      <c r="BZ32" s="3">
        <f>Z32*(教育人数!$Q$7+教育人数!$Q$8)/教育人数!$Q$34</f>
        <v>333475.96479350037</v>
      </c>
      <c r="CA32" s="3">
        <f>AA32*(教育人数!$Q$7+教育人数!$Q$8)/教育人数!$Q$34</f>
        <v>334743.3987813135</v>
      </c>
      <c r="CB32" s="3">
        <f>AB32*(教育人数!$Q$7+教育人数!$Q$8)/教育人数!$Q$34</f>
        <v>338404.87474610703</v>
      </c>
      <c r="CC32" s="3">
        <f>AC32*(教育人数!$Q$7+教育人数!$Q$8)/教育人数!$Q$34</f>
        <v>353895.73459715646</v>
      </c>
      <c r="CD32" s="3">
        <f>AD32*(教育人数!$Q$7+教育人数!$Q$8)/教育人数!$Q$34</f>
        <v>383469.19431279623</v>
      </c>
      <c r="CE32" s="217">
        <f t="shared" ref="CE32" si="14">ROUNDDOWN((AVERAGE(BT32:CD32)+AVERAGE(BT33:CD33))*$CH$2*12/16,-2)</f>
        <v>246700</v>
      </c>
      <c r="CF32" s="217">
        <f>AVERAGE(CE32,CE66,CE100,CE134,CE168,CE202,CE236,CE270)</f>
        <v>232025</v>
      </c>
      <c r="CG32" s="218">
        <f>CF32/CF$36</f>
        <v>1.0424575985622824</v>
      </c>
    </row>
    <row r="33" spans="1:85" ht="18.75" customHeight="1">
      <c r="A33" s="32" t="s">
        <v>77</v>
      </c>
      <c r="B33" s="33" t="s">
        <v>119</v>
      </c>
      <c r="C33" s="237"/>
      <c r="D33" s="34" t="s">
        <v>106</v>
      </c>
      <c r="E33" s="38">
        <v>280</v>
      </c>
      <c r="F33" s="36">
        <v>290</v>
      </c>
      <c r="G33" s="36">
        <v>290</v>
      </c>
      <c r="H33" s="36">
        <v>300</v>
      </c>
      <c r="I33" s="36">
        <v>290</v>
      </c>
      <c r="J33" s="36">
        <v>300</v>
      </c>
      <c r="K33" s="36">
        <v>290</v>
      </c>
      <c r="L33" s="36">
        <v>300</v>
      </c>
      <c r="M33" s="39">
        <v>300</v>
      </c>
      <c r="N33" s="39">
        <v>310</v>
      </c>
      <c r="O33" s="40">
        <v>340</v>
      </c>
      <c r="P33" s="111"/>
      <c r="Q33" s="111"/>
      <c r="R33" s="111"/>
      <c r="S33" s="111"/>
      <c r="T33" s="35">
        <v>30220</v>
      </c>
      <c r="U33" s="36">
        <v>31180</v>
      </c>
      <c r="V33" s="36">
        <v>31420</v>
      </c>
      <c r="W33" s="36">
        <v>31680</v>
      </c>
      <c r="X33" s="36">
        <v>31650</v>
      </c>
      <c r="Y33" s="36">
        <v>31740</v>
      </c>
      <c r="Z33" s="36">
        <v>31640</v>
      </c>
      <c r="AA33" s="36">
        <v>31770</v>
      </c>
      <c r="AB33" s="37">
        <v>32140</v>
      </c>
      <c r="AC33" s="37">
        <v>33660</v>
      </c>
      <c r="AD33" s="37">
        <v>36670</v>
      </c>
      <c r="AE33" s="111"/>
      <c r="AF33" s="4">
        <f>E33/E$271</f>
        <v>1.1666666666666667</v>
      </c>
      <c r="AG33" s="4">
        <f>F33/E$271</f>
        <v>1.2083333333333333</v>
      </c>
      <c r="AH33" s="4">
        <f>G33/E$271</f>
        <v>1.2083333333333333</v>
      </c>
      <c r="AI33" s="4">
        <f>H33/E$271</f>
        <v>1.25</v>
      </c>
      <c r="AJ33" s="4">
        <f>I33/E$271</f>
        <v>1.2083333333333333</v>
      </c>
      <c r="AK33" s="4">
        <f>J33/E$271</f>
        <v>1.25</v>
      </c>
      <c r="AL33" s="4">
        <f>K33/E$271</f>
        <v>1.2083333333333333</v>
      </c>
      <c r="AM33" s="4">
        <f>L33/E$271</f>
        <v>1.25</v>
      </c>
      <c r="AN33" s="4">
        <f>M33/E$271</f>
        <v>1.25</v>
      </c>
      <c r="AO33" s="4">
        <f>N33/E$271</f>
        <v>1.2916666666666667</v>
      </c>
      <c r="AP33" s="4">
        <f>O33/E$271</f>
        <v>1.4166666666666667</v>
      </c>
      <c r="AQ33" s="218"/>
      <c r="AR33" s="218"/>
      <c r="AS33" s="218"/>
      <c r="AT33" s="218"/>
      <c r="AU33" s="218"/>
      <c r="AV33" s="218"/>
      <c r="AW33" s="218"/>
      <c r="AX33" s="218"/>
      <c r="AY33" s="218"/>
      <c r="AZ33" s="218"/>
      <c r="BA33" s="218"/>
      <c r="BC33" s="3">
        <f t="shared" si="1"/>
        <v>0</v>
      </c>
      <c r="BE33" s="3">
        <f>E33*教育人数!$Q$6/教育人数!$Q$34</f>
        <v>1971.5639810426542</v>
      </c>
      <c r="BF33" s="3">
        <f>F33*教育人数!$Q$6/教育人数!$Q$34</f>
        <v>2041.9769803656061</v>
      </c>
      <c r="BG33" s="3">
        <f>G33*教育人数!$Q$6/教育人数!$Q$34</f>
        <v>2041.9769803656061</v>
      </c>
      <c r="BH33" s="3">
        <f>H33*教育人数!$Q$6/教育人数!$Q$34</f>
        <v>2112.389979688558</v>
      </c>
      <c r="BI33" s="3">
        <f>I33*教育人数!$Q$6/教育人数!$Q$34</f>
        <v>2041.9769803656061</v>
      </c>
      <c r="BJ33" s="3">
        <f>J33*教育人数!$Q$6/教育人数!$Q$34</f>
        <v>2112.389979688558</v>
      </c>
      <c r="BK33" s="3">
        <f>K33*教育人数!$Q$6/教育人数!$Q$34</f>
        <v>2041.9769803656061</v>
      </c>
      <c r="BL33" s="3">
        <f>L33*教育人数!$Q$6/教育人数!$Q$34</f>
        <v>2112.389979688558</v>
      </c>
      <c r="BM33" s="3">
        <f>M33*教育人数!$Q$6/教育人数!$Q$34</f>
        <v>2112.389979688558</v>
      </c>
      <c r="BN33" s="3">
        <f>N33*教育人数!$Q$6/教育人数!$Q$34</f>
        <v>2182.8029790115102</v>
      </c>
      <c r="BO33" s="3">
        <f>O33*教育人数!$Q$6/教育人数!$Q$34</f>
        <v>2394.0419769803657</v>
      </c>
      <c r="BP33" s="217"/>
      <c r="BQ33" s="197"/>
      <c r="BR33" s="218"/>
      <c r="BT33" s="3">
        <f>T33*教育人数!$Q$6/教育人数!$Q$34</f>
        <v>212788.08395396077</v>
      </c>
      <c r="BU33" s="3">
        <f>U33*教育人数!$Q$6/教育人数!$Q$34</f>
        <v>219547.73188896413</v>
      </c>
      <c r="BV33" s="3">
        <f>V33*教育人数!$Q$6/教育人数!$Q$34</f>
        <v>221237.64387271498</v>
      </c>
      <c r="BW33" s="3">
        <f>W33*教育人数!$Q$6/教育人数!$Q$34</f>
        <v>223068.38185511174</v>
      </c>
      <c r="BX33" s="3">
        <f>X33*教育人数!$Q$6/教育人数!$Q$34</f>
        <v>222857.14285714287</v>
      </c>
      <c r="BY33" s="3">
        <f>Y33*教育人数!$Q$6/教育人数!$Q$34</f>
        <v>223490.85985104946</v>
      </c>
      <c r="BZ33" s="3">
        <f>Z33*教育人数!$Q$6/教育人数!$Q$34</f>
        <v>222786.72985781994</v>
      </c>
      <c r="CA33" s="3">
        <f>AA33*教育人数!$Q$6/教育人数!$Q$34</f>
        <v>223702.09884901831</v>
      </c>
      <c r="CB33" s="3">
        <f>AB33*教育人数!$Q$6/教育人数!$Q$34</f>
        <v>226307.37982396752</v>
      </c>
      <c r="CC33" s="3">
        <f>AC33*教育人数!$Q$6/教育人数!$Q$34</f>
        <v>237010.15572105622</v>
      </c>
      <c r="CD33" s="3">
        <f>AD33*教育人数!$Q$6/教育人数!$Q$34</f>
        <v>258204.46851726476</v>
      </c>
      <c r="CE33" s="217"/>
      <c r="CF33" s="197"/>
      <c r="CG33" s="218"/>
    </row>
    <row r="34" spans="1:85" ht="18.75" customHeight="1">
      <c r="A34" s="32" t="s">
        <v>77</v>
      </c>
      <c r="B34" s="33" t="s">
        <v>120</v>
      </c>
      <c r="C34" s="237" t="s">
        <v>104</v>
      </c>
      <c r="D34" s="34" t="s">
        <v>105</v>
      </c>
      <c r="E34" s="38">
        <v>200</v>
      </c>
      <c r="F34" s="36">
        <v>210</v>
      </c>
      <c r="G34" s="36">
        <v>210</v>
      </c>
      <c r="H34" s="36">
        <v>210</v>
      </c>
      <c r="I34" s="36">
        <v>210</v>
      </c>
      <c r="J34" s="36">
        <v>210</v>
      </c>
      <c r="K34" s="36">
        <v>210</v>
      </c>
      <c r="L34" s="36">
        <v>210</v>
      </c>
      <c r="M34" s="39">
        <v>210</v>
      </c>
      <c r="N34" s="39">
        <v>220</v>
      </c>
      <c r="O34" s="40">
        <v>240</v>
      </c>
      <c r="P34" s="111"/>
      <c r="Q34" s="111"/>
      <c r="R34" s="111"/>
      <c r="S34" s="111"/>
      <c r="T34" s="35">
        <v>22380</v>
      </c>
      <c r="U34" s="36">
        <v>23040</v>
      </c>
      <c r="V34" s="36">
        <v>23200</v>
      </c>
      <c r="W34" s="36">
        <v>23380</v>
      </c>
      <c r="X34" s="36">
        <v>23290</v>
      </c>
      <c r="Y34" s="36">
        <v>23360</v>
      </c>
      <c r="Z34" s="36">
        <v>23300</v>
      </c>
      <c r="AA34" s="36">
        <v>23390</v>
      </c>
      <c r="AB34" s="37">
        <v>23640</v>
      </c>
      <c r="AC34" s="37">
        <v>24730</v>
      </c>
      <c r="AD34" s="37">
        <v>26820</v>
      </c>
      <c r="AE34" s="111"/>
      <c r="AF34" s="4">
        <f>E34/E$272</f>
        <v>1.1111111111111112</v>
      </c>
      <c r="AG34" s="4">
        <f>F34/E$272</f>
        <v>1.1666666666666667</v>
      </c>
      <c r="AH34" s="4">
        <f>G34/E$272</f>
        <v>1.1666666666666667</v>
      </c>
      <c r="AI34" s="4">
        <f>H34/E$272</f>
        <v>1.1666666666666667</v>
      </c>
      <c r="AJ34" s="4">
        <f>I34/E$272</f>
        <v>1.1666666666666667</v>
      </c>
      <c r="AK34" s="4">
        <f>J34/E$272</f>
        <v>1.1666666666666667</v>
      </c>
      <c r="AL34" s="4">
        <f>K34/E$272</f>
        <v>1.1666666666666667</v>
      </c>
      <c r="AM34" s="4">
        <f>L34/E$272</f>
        <v>1.1666666666666667</v>
      </c>
      <c r="AN34" s="4">
        <f>M34/E$272</f>
        <v>1.1666666666666667</v>
      </c>
      <c r="AO34" s="4">
        <f>N34/E$272</f>
        <v>1.2222222222222223</v>
      </c>
      <c r="AP34" s="4">
        <f>O34/E$272</f>
        <v>1.3333333333333333</v>
      </c>
      <c r="AQ34" s="218"/>
      <c r="AR34" s="218"/>
      <c r="AS34" s="218"/>
      <c r="AT34" s="218"/>
      <c r="AU34" s="218"/>
      <c r="AV34" s="218"/>
      <c r="AW34" s="218"/>
      <c r="AX34" s="218"/>
      <c r="AY34" s="218"/>
      <c r="AZ34" s="218"/>
      <c r="BA34" s="218"/>
      <c r="BC34" s="3">
        <f t="shared" si="1"/>
        <v>0</v>
      </c>
      <c r="BE34" s="3">
        <f>E34*(教育人数!$R$7+教育人数!$R$8)/教育人数!$R$34</f>
        <v>2688.4963377854374</v>
      </c>
      <c r="BF34" s="3">
        <f>F34*(教育人数!$R$7+教育人数!$R$8)/教育人数!$R$34</f>
        <v>2822.9211546747092</v>
      </c>
      <c r="BG34" s="3">
        <f>G34*(教育人数!$R$7+教育人数!$R$8)/教育人数!$R$34</f>
        <v>2822.9211546747092</v>
      </c>
      <c r="BH34" s="3">
        <f>H34*(教育人数!$R$7+教育人数!$R$8)/教育人数!$R$34</f>
        <v>2822.9211546747092</v>
      </c>
      <c r="BI34" s="3">
        <f>I34*(教育人数!$R$7+教育人数!$R$8)/教育人数!$R$34</f>
        <v>2822.9211546747092</v>
      </c>
      <c r="BJ34" s="3">
        <f>J34*(教育人数!$R$7+教育人数!$R$8)/教育人数!$R$34</f>
        <v>2822.9211546747092</v>
      </c>
      <c r="BK34" s="3">
        <f>K34*(教育人数!$R$7+教育人数!$R$8)/教育人数!$R$34</f>
        <v>2822.9211546747092</v>
      </c>
      <c r="BL34" s="3">
        <f>L34*(教育人数!$R$7+教育人数!$R$8)/教育人数!$R$34</f>
        <v>2822.9211546747092</v>
      </c>
      <c r="BM34" s="3">
        <f>M34*(教育人数!$R$7+教育人数!$R$8)/教育人数!$R$34</f>
        <v>2822.9211546747092</v>
      </c>
      <c r="BN34" s="3">
        <f>N34*(教育人数!$R$7+教育人数!$R$8)/教育人数!$R$34</f>
        <v>2957.345971563981</v>
      </c>
      <c r="BO34" s="3">
        <f>O34*(教育人数!$R$7+教育人数!$R$8)/教育人数!$R$34</f>
        <v>3226.1956053425247</v>
      </c>
      <c r="BP34" s="217">
        <f>AVERAGE(BE34:BO34)+AVERAGE(BE35:BO35)</f>
        <v>4851.513845912812</v>
      </c>
      <c r="BQ34" s="217">
        <f>AVERAGE(BP34,BP68,BP102,BP136,BP170,BP204,BP238,BP272)</f>
        <v>4557.45955896753</v>
      </c>
      <c r="BR34" s="218">
        <f>BQ34/BQ$36</f>
        <v>0.98233989272078059</v>
      </c>
      <c r="BT34" s="3">
        <f>T34*(教育人数!$R$7+教育人数!$R$8)/教育人数!$R$34</f>
        <v>300842.74019819044</v>
      </c>
      <c r="BU34" s="3">
        <f>U34*(教育人数!$R$7+教育人数!$R$8)/教育人数!$R$34</f>
        <v>309714.7781128824</v>
      </c>
      <c r="BV34" s="3">
        <f>V34*(教育人数!$R$7+教育人数!$R$8)/教育人数!$R$34</f>
        <v>311865.57518311072</v>
      </c>
      <c r="BW34" s="3">
        <f>W34*(教育人数!$R$7+教育人数!$R$8)/教育人数!$R$34</f>
        <v>314285.2218871176</v>
      </c>
      <c r="BX34" s="3">
        <f>X34*(教育人数!$R$7+教育人数!$R$8)/教育人数!$R$34</f>
        <v>313075.39853511419</v>
      </c>
      <c r="BY34" s="3">
        <f>Y34*(教育人数!$R$7+教育人数!$R$8)/教育人数!$R$34</f>
        <v>314016.3722533391</v>
      </c>
      <c r="BZ34" s="3">
        <f>Z34*(教育人数!$R$7+教育人数!$R$8)/教育人数!$R$34</f>
        <v>313209.82335200347</v>
      </c>
      <c r="CA34" s="3">
        <f>AA34*(教育人数!$R$7+教育人数!$R$8)/教育人数!$R$34</f>
        <v>314419.64670400688</v>
      </c>
      <c r="CB34" s="3">
        <f>AB34*(教育人数!$R$7+教育人数!$R$8)/教育人数!$R$34</f>
        <v>317780.26712623867</v>
      </c>
      <c r="CC34" s="3">
        <f>AC34*(教育人数!$R$7+教育人数!$R$8)/教育人数!$R$34</f>
        <v>332432.5721671693</v>
      </c>
      <c r="CD34" s="3">
        <f>AD34*(教育人数!$R$7+教育人数!$R$8)/教育人数!$R$34</f>
        <v>360527.35889702715</v>
      </c>
      <c r="CE34" s="217">
        <f t="shared" ref="CE34" si="15">ROUNDDOWN((AVERAGE(BT34:CD34)+AVERAGE(BT35:CD35))*$CH$2*12/16,-2)</f>
        <v>232000</v>
      </c>
      <c r="CF34" s="217">
        <f>AVERAGE(CE34,CE68,CE102,CE136,CE170,CE204,CE238,CE272)</f>
        <v>218150</v>
      </c>
      <c r="CG34" s="218">
        <f>CF34/CF$36</f>
        <v>0.98011906099067725</v>
      </c>
    </row>
    <row r="35" spans="1:85" ht="18.75" customHeight="1">
      <c r="A35" s="32" t="s">
        <v>77</v>
      </c>
      <c r="B35" s="33" t="s">
        <v>120</v>
      </c>
      <c r="C35" s="237"/>
      <c r="D35" s="34" t="s">
        <v>106</v>
      </c>
      <c r="E35" s="38">
        <v>280</v>
      </c>
      <c r="F35" s="36">
        <v>290</v>
      </c>
      <c r="G35" s="36">
        <v>290</v>
      </c>
      <c r="H35" s="36">
        <v>290</v>
      </c>
      <c r="I35" s="36">
        <v>290</v>
      </c>
      <c r="J35" s="36">
        <v>290</v>
      </c>
      <c r="K35" s="36">
        <v>290</v>
      </c>
      <c r="L35" s="36">
        <v>290</v>
      </c>
      <c r="M35" s="39">
        <v>300</v>
      </c>
      <c r="N35" s="39">
        <v>310</v>
      </c>
      <c r="O35" s="40">
        <v>340</v>
      </c>
      <c r="P35" s="111"/>
      <c r="Q35" s="111"/>
      <c r="R35" s="111"/>
      <c r="S35" s="111"/>
      <c r="T35" s="35">
        <v>29810</v>
      </c>
      <c r="U35" s="36">
        <v>30760</v>
      </c>
      <c r="V35" s="36">
        <v>31000</v>
      </c>
      <c r="W35" s="36">
        <v>31260</v>
      </c>
      <c r="X35" s="36">
        <v>31270</v>
      </c>
      <c r="Y35" s="36">
        <v>31350</v>
      </c>
      <c r="Z35" s="36">
        <v>31260</v>
      </c>
      <c r="AA35" s="36">
        <v>31390</v>
      </c>
      <c r="AB35" s="37">
        <v>31750</v>
      </c>
      <c r="AC35" s="37">
        <v>33260</v>
      </c>
      <c r="AD35" s="37">
        <v>36260</v>
      </c>
      <c r="AE35" s="111"/>
      <c r="AF35" s="4">
        <f>E35/E$273</f>
        <v>1.1666666666666667</v>
      </c>
      <c r="AG35" s="4">
        <f>F35/E$273</f>
        <v>1.2083333333333333</v>
      </c>
      <c r="AH35" s="4">
        <f>G35/E$273</f>
        <v>1.2083333333333333</v>
      </c>
      <c r="AI35" s="4">
        <f>H35/E$273</f>
        <v>1.2083333333333333</v>
      </c>
      <c r="AJ35" s="4">
        <f>I35/E$273</f>
        <v>1.2083333333333333</v>
      </c>
      <c r="AK35" s="4">
        <f>J35/E$273</f>
        <v>1.2083333333333333</v>
      </c>
      <c r="AL35" s="4">
        <f>K35/E$273</f>
        <v>1.2083333333333333</v>
      </c>
      <c r="AM35" s="4">
        <f>L35/E$273</f>
        <v>1.2083333333333333</v>
      </c>
      <c r="AN35" s="4">
        <f>M35/E$273</f>
        <v>1.25</v>
      </c>
      <c r="AO35" s="4">
        <f>N35/E$273</f>
        <v>1.2916666666666667</v>
      </c>
      <c r="AP35" s="4">
        <f>O35/E$273</f>
        <v>1.4166666666666667</v>
      </c>
      <c r="AQ35" s="218"/>
      <c r="AR35" s="218"/>
      <c r="AS35" s="218"/>
      <c r="AT35" s="218"/>
      <c r="AU35" s="218"/>
      <c r="AV35" s="218"/>
      <c r="AW35" s="218"/>
      <c r="AX35" s="218"/>
      <c r="AY35" s="218"/>
      <c r="AZ35" s="218"/>
      <c r="BA35" s="218"/>
      <c r="BC35" s="3">
        <f t="shared" si="1"/>
        <v>0</v>
      </c>
      <c r="BE35" s="3">
        <f>E35*教育人数!$R$6/教育人数!$R$34</f>
        <v>1881.9474364498062</v>
      </c>
      <c r="BF35" s="3">
        <f>F35*教育人数!$R$6/教育人数!$R$34</f>
        <v>1949.1598448944421</v>
      </c>
      <c r="BG35" s="3">
        <f>G35*教育人数!$R$6/教育人数!$R$34</f>
        <v>1949.1598448944421</v>
      </c>
      <c r="BH35" s="3">
        <f>H35*教育人数!$R$6/教育人数!$R$34</f>
        <v>1949.1598448944421</v>
      </c>
      <c r="BI35" s="3">
        <f>I35*教育人数!$R$6/教育人数!$R$34</f>
        <v>1949.1598448944421</v>
      </c>
      <c r="BJ35" s="3">
        <f>J35*教育人数!$R$6/教育人数!$R$34</f>
        <v>1949.1598448944421</v>
      </c>
      <c r="BK35" s="3">
        <f>K35*教育人数!$R$6/教育人数!$R$34</f>
        <v>1949.1598448944421</v>
      </c>
      <c r="BL35" s="3">
        <f>L35*教育人数!$R$6/教育人数!$R$34</f>
        <v>1949.1598448944421</v>
      </c>
      <c r="BM35" s="3">
        <f>M35*教育人数!$R$6/教育人数!$R$34</f>
        <v>2016.372253339078</v>
      </c>
      <c r="BN35" s="3">
        <f>N35*教育人数!$R$6/教育人数!$R$34</f>
        <v>2083.5846617837137</v>
      </c>
      <c r="BO35" s="3">
        <f>O35*教育人数!$R$6/教育人数!$R$34</f>
        <v>2285.2218871176219</v>
      </c>
      <c r="BP35" s="217"/>
      <c r="BQ35" s="197"/>
      <c r="BR35" s="218"/>
      <c r="BT35" s="3">
        <f>T35*教育人数!$R$6/教育人数!$R$34</f>
        <v>200360.18957345971</v>
      </c>
      <c r="BU35" s="3">
        <f>U35*教育人数!$R$6/教育人数!$R$34</f>
        <v>206745.36837570014</v>
      </c>
      <c r="BV35" s="3">
        <f>V35*教育人数!$R$6/教育人数!$R$34</f>
        <v>208358.4661783714</v>
      </c>
      <c r="BW35" s="3">
        <f>W35*教育人数!$R$6/教育人数!$R$34</f>
        <v>210105.98879793193</v>
      </c>
      <c r="BX35" s="3">
        <f>X35*教育人数!$R$6/教育人数!$R$34</f>
        <v>210173.20120637657</v>
      </c>
      <c r="BY35" s="3">
        <f>Y35*教育人数!$R$6/教育人数!$R$34</f>
        <v>210710.90047393364</v>
      </c>
      <c r="BZ35" s="3">
        <f>Z35*教育人数!$R$6/教育人数!$R$34</f>
        <v>210105.98879793193</v>
      </c>
      <c r="CA35" s="3">
        <f>AA35*教育人数!$R$6/教育人数!$R$34</f>
        <v>210979.7501077122</v>
      </c>
      <c r="CB35" s="3">
        <f>AB35*教育人数!$R$6/教育人数!$R$34</f>
        <v>213399.39681171908</v>
      </c>
      <c r="CC35" s="3">
        <f>AC35*教育人数!$R$6/教育人数!$R$34</f>
        <v>223548.47048685912</v>
      </c>
      <c r="CD35" s="3">
        <f>AD35*教育人数!$R$6/教育人数!$R$34</f>
        <v>243712.19302024989</v>
      </c>
      <c r="CE35" s="217"/>
      <c r="CF35" s="197"/>
      <c r="CG35" s="218"/>
    </row>
    <row r="36" spans="1:85" ht="18.75" customHeight="1">
      <c r="A36" s="32" t="s">
        <v>77</v>
      </c>
      <c r="B36" s="33" t="s">
        <v>121</v>
      </c>
      <c r="C36" s="237" t="s">
        <v>104</v>
      </c>
      <c r="D36" s="34" t="s">
        <v>105</v>
      </c>
      <c r="E36" s="38">
        <v>200</v>
      </c>
      <c r="F36" s="36">
        <v>210</v>
      </c>
      <c r="G36" s="36">
        <v>210</v>
      </c>
      <c r="H36" s="36">
        <v>210</v>
      </c>
      <c r="I36" s="36">
        <v>210</v>
      </c>
      <c r="J36" s="36">
        <v>210</v>
      </c>
      <c r="K36" s="36">
        <v>210</v>
      </c>
      <c r="L36" s="36">
        <v>210</v>
      </c>
      <c r="M36" s="39">
        <v>210</v>
      </c>
      <c r="N36" s="39">
        <v>220</v>
      </c>
      <c r="O36" s="40">
        <v>240</v>
      </c>
      <c r="P36" s="111"/>
      <c r="Q36" s="111"/>
      <c r="R36" s="111"/>
      <c r="S36" s="111"/>
      <c r="T36" s="35">
        <v>22060</v>
      </c>
      <c r="U36" s="36">
        <v>22710</v>
      </c>
      <c r="V36" s="36">
        <v>22870</v>
      </c>
      <c r="W36" s="36">
        <v>23050</v>
      </c>
      <c r="X36" s="36">
        <v>22990</v>
      </c>
      <c r="Y36" s="36">
        <v>23060</v>
      </c>
      <c r="Z36" s="36">
        <v>22990</v>
      </c>
      <c r="AA36" s="36">
        <v>23080</v>
      </c>
      <c r="AB36" s="37">
        <v>23330</v>
      </c>
      <c r="AC36" s="37">
        <v>24420</v>
      </c>
      <c r="AD36" s="37">
        <v>26480</v>
      </c>
      <c r="AE36" s="111"/>
      <c r="AF36" s="4">
        <f>E36/E$274</f>
        <v>1.1764705882352942</v>
      </c>
      <c r="AG36" s="4">
        <f>F36/E$274</f>
        <v>1.2352941176470589</v>
      </c>
      <c r="AH36" s="4">
        <f>G36/E$274</f>
        <v>1.2352941176470589</v>
      </c>
      <c r="AI36" s="4">
        <f>H36/E$274</f>
        <v>1.2352941176470589</v>
      </c>
      <c r="AJ36" s="4">
        <f>I36/E$274</f>
        <v>1.2352941176470589</v>
      </c>
      <c r="AK36" s="4">
        <f>J36/E$274</f>
        <v>1.2352941176470589</v>
      </c>
      <c r="AL36" s="4">
        <f>K36/E$274</f>
        <v>1.2352941176470589</v>
      </c>
      <c r="AM36" s="4">
        <f>L36/E$274</f>
        <v>1.2352941176470589</v>
      </c>
      <c r="AN36" s="4">
        <f>M36/E$274</f>
        <v>1.2352941176470589</v>
      </c>
      <c r="AO36" s="4">
        <f>N36/E$274</f>
        <v>1.2941176470588236</v>
      </c>
      <c r="AP36" s="4">
        <f>O36/E$274</f>
        <v>1.411764705882353</v>
      </c>
      <c r="AQ36" s="218"/>
      <c r="AR36" s="218"/>
      <c r="AS36" s="218"/>
      <c r="AT36" s="218"/>
      <c r="AU36" s="218"/>
      <c r="AV36" s="218"/>
      <c r="AW36" s="218"/>
      <c r="AX36" s="218"/>
      <c r="AY36" s="218"/>
      <c r="AZ36" s="218"/>
      <c r="BA36" s="218"/>
      <c r="BC36" s="3">
        <f t="shared" si="1"/>
        <v>0</v>
      </c>
      <c r="BE36" s="3">
        <f>E36*(教育人数!$S$7+教育人数!$S$8)/教育人数!$S$34</f>
        <v>2776.8506775248648</v>
      </c>
      <c r="BF36" s="3">
        <f>F36*(教育人数!$S$7+教育人数!$S$8)/教育人数!$S$34</f>
        <v>2915.6932114011083</v>
      </c>
      <c r="BG36" s="3">
        <f>G36*(教育人数!$S$7+教育人数!$S$8)/教育人数!$S$34</f>
        <v>2915.6932114011083</v>
      </c>
      <c r="BH36" s="3">
        <f>H36*(教育人数!$S$7+教育人数!$S$8)/教育人数!$S$34</f>
        <v>2915.6932114011083</v>
      </c>
      <c r="BI36" s="3">
        <f>I36*(教育人数!$S$7+教育人数!$S$8)/教育人数!$S$34</f>
        <v>2915.6932114011083</v>
      </c>
      <c r="BJ36" s="3">
        <f>J36*(教育人数!$S$7+教育人数!$S$8)/教育人数!$S$34</f>
        <v>2915.6932114011083</v>
      </c>
      <c r="BK36" s="3">
        <f>K36*(教育人数!$S$7+教育人数!$S$8)/教育人数!$S$34</f>
        <v>2915.6932114011083</v>
      </c>
      <c r="BL36" s="3">
        <f>L36*(教育人数!$S$7+教育人数!$S$8)/教育人数!$S$34</f>
        <v>2915.6932114011083</v>
      </c>
      <c r="BM36" s="3">
        <f>M36*(教育人数!$S$7+教育人数!$S$8)/教育人数!$S$34</f>
        <v>2915.6932114011083</v>
      </c>
      <c r="BN36" s="3">
        <f>N36*(教育人数!$S$7+教育人数!$S$8)/教育人数!$S$34</f>
        <v>3054.5357452773515</v>
      </c>
      <c r="BO36" s="3">
        <f>O36*(教育人数!$S$7+教育人数!$S$8)/教育人数!$S$34</f>
        <v>3332.2208130298377</v>
      </c>
      <c r="BP36" s="217">
        <f>AVERAGE(BE36:BO36)+AVERAGE(BE37:BO37)</f>
        <v>4985.7091710105524</v>
      </c>
      <c r="BQ36" s="217">
        <f>AVERAGE(BP36,BP70,BP104,BP138,BP172,BP206,BP240,BP274)</f>
        <v>4639.3917143533317</v>
      </c>
      <c r="BR36" s="218">
        <f>BQ36/BQ$36</f>
        <v>1</v>
      </c>
      <c r="BT36" s="3">
        <f>T36*(教育人数!$S$7+教育人数!$S$8)/教育人数!$S$34</f>
        <v>306286.6297309926</v>
      </c>
      <c r="BU36" s="3">
        <f>U36*(教育人数!$S$7+教育人数!$S$8)/教育人数!$S$34</f>
        <v>315311.39443294844</v>
      </c>
      <c r="BV36" s="3">
        <f>V36*(教育人数!$S$7+教育人数!$S$8)/教育人数!$S$34</f>
        <v>317532.87497496832</v>
      </c>
      <c r="BW36" s="3">
        <f>W36*(教育人数!$S$7+教育人数!$S$8)/教育人数!$S$34</f>
        <v>320032.04058474069</v>
      </c>
      <c r="BX36" s="3">
        <f>X36*(教育人数!$S$7+教育人数!$S$8)/教育人数!$S$34</f>
        <v>319198.98538148322</v>
      </c>
      <c r="BY36" s="3">
        <f>Y36*(教育人数!$S$7+教育人数!$S$8)/教育人数!$S$34</f>
        <v>320170.88311861694</v>
      </c>
      <c r="BZ36" s="3">
        <f>Z36*(教育人数!$S$7+教育人数!$S$8)/教育人数!$S$34</f>
        <v>319198.98538148322</v>
      </c>
      <c r="CA36" s="3">
        <f>AA36*(教育人数!$S$7+教育人数!$S$8)/教育人数!$S$34</f>
        <v>320448.56818636943</v>
      </c>
      <c r="CB36" s="3">
        <f>AB36*(教育人数!$S$7+教育人数!$S$8)/教育人数!$S$34</f>
        <v>323919.63153327547</v>
      </c>
      <c r="CC36" s="3">
        <f>AC36*(教育人数!$S$7+教育人数!$S$8)/教育人数!$S$34</f>
        <v>339053.46772578603</v>
      </c>
      <c r="CD36" s="3">
        <f>AD36*(教育人数!$S$7+教育人数!$S$8)/教育人数!$S$34</f>
        <v>367655.02970429213</v>
      </c>
      <c r="CE36" s="217">
        <f t="shared" ref="CE36" si="16">ROUNDDOWN((AVERAGE(BT36:CD36)+AVERAGE(BT37:CD37))*$CH$2*12/16,-2)</f>
        <v>236700</v>
      </c>
      <c r="CF36" s="217">
        <f>AVERAGE(CE36,CE70,CE104,CE138,CE172,CE206,CE240,CE274)</f>
        <v>222575</v>
      </c>
      <c r="CG36" s="218">
        <f>CF36/CF$36</f>
        <v>1</v>
      </c>
    </row>
    <row r="37" spans="1:85" ht="18.75" customHeight="1">
      <c r="A37" s="32" t="s">
        <v>77</v>
      </c>
      <c r="B37" s="33" t="s">
        <v>121</v>
      </c>
      <c r="C37" s="237"/>
      <c r="D37" s="34" t="s">
        <v>106</v>
      </c>
      <c r="E37" s="38">
        <v>270</v>
      </c>
      <c r="F37" s="36">
        <v>280</v>
      </c>
      <c r="G37" s="36">
        <v>290</v>
      </c>
      <c r="H37" s="36">
        <v>290</v>
      </c>
      <c r="I37" s="36">
        <v>290</v>
      </c>
      <c r="J37" s="36">
        <v>290</v>
      </c>
      <c r="K37" s="36">
        <v>290</v>
      </c>
      <c r="L37" s="36">
        <v>290</v>
      </c>
      <c r="M37" s="39">
        <v>290</v>
      </c>
      <c r="N37" s="39">
        <v>310</v>
      </c>
      <c r="O37" s="40">
        <v>330</v>
      </c>
      <c r="P37" s="111"/>
      <c r="Q37" s="111"/>
      <c r="R37" s="111"/>
      <c r="S37" s="111"/>
      <c r="T37" s="35">
        <v>29490</v>
      </c>
      <c r="U37" s="36">
        <v>30430</v>
      </c>
      <c r="V37" s="36">
        <v>30670</v>
      </c>
      <c r="W37" s="36">
        <v>30930</v>
      </c>
      <c r="X37" s="36">
        <v>30970</v>
      </c>
      <c r="Y37" s="36">
        <v>31050</v>
      </c>
      <c r="Z37" s="36">
        <v>30950</v>
      </c>
      <c r="AA37" s="36">
        <v>31080</v>
      </c>
      <c r="AB37" s="37">
        <v>31440</v>
      </c>
      <c r="AC37" s="37">
        <v>32950</v>
      </c>
      <c r="AD37" s="37">
        <v>35920</v>
      </c>
      <c r="AE37" s="111"/>
      <c r="AF37" s="4">
        <f>E37/E$275</f>
        <v>1.125</v>
      </c>
      <c r="AG37" s="4">
        <f>F37/E$275</f>
        <v>1.1666666666666667</v>
      </c>
      <c r="AH37" s="4">
        <f>G37/E$275</f>
        <v>1.2083333333333333</v>
      </c>
      <c r="AI37" s="4">
        <f>H37/E$275</f>
        <v>1.2083333333333333</v>
      </c>
      <c r="AJ37" s="4">
        <f>I37/E$275</f>
        <v>1.2083333333333333</v>
      </c>
      <c r="AK37" s="4">
        <f>J37/E$275</f>
        <v>1.2083333333333333</v>
      </c>
      <c r="AL37" s="4">
        <f>K37/E$275</f>
        <v>1.2083333333333333</v>
      </c>
      <c r="AM37" s="4">
        <f>L37/E$275</f>
        <v>1.2083333333333333</v>
      </c>
      <c r="AN37" s="4">
        <f>M37/E$275</f>
        <v>1.2083333333333333</v>
      </c>
      <c r="AO37" s="4">
        <f>N37/E$275</f>
        <v>1.2916666666666667</v>
      </c>
      <c r="AP37" s="4">
        <f>O37/E$275</f>
        <v>1.375</v>
      </c>
      <c r="AQ37" s="218"/>
      <c r="AR37" s="218"/>
      <c r="AS37" s="218"/>
      <c r="AT37" s="218"/>
      <c r="AU37" s="218"/>
      <c r="AV37" s="218"/>
      <c r="AW37" s="218"/>
      <c r="AX37" s="218"/>
      <c r="AY37" s="218"/>
      <c r="AZ37" s="218"/>
      <c r="BA37" s="218"/>
      <c r="BC37" s="3">
        <f t="shared" si="1"/>
        <v>0</v>
      </c>
      <c r="BE37" s="3">
        <f>E37*教育人数!$S$6/教育人数!$S$34</f>
        <v>1874.3742073292838</v>
      </c>
      <c r="BF37" s="3">
        <f>F37*教育人数!$S$6/教育人数!$S$34</f>
        <v>1943.7954742674053</v>
      </c>
      <c r="BG37" s="3">
        <f>G37*教育人数!$S$6/教育人数!$S$34</f>
        <v>2013.2167412055271</v>
      </c>
      <c r="BH37" s="3">
        <f>H37*教育人数!$S$6/教育人数!$S$34</f>
        <v>2013.2167412055271</v>
      </c>
      <c r="BI37" s="3">
        <f>I37*教育人数!$S$6/教育人数!$S$34</f>
        <v>2013.2167412055271</v>
      </c>
      <c r="BJ37" s="3">
        <f>J37*教育人数!$S$6/教育人数!$S$34</f>
        <v>2013.2167412055271</v>
      </c>
      <c r="BK37" s="3">
        <f>K37*教育人数!$S$6/教育人数!$S$34</f>
        <v>2013.2167412055271</v>
      </c>
      <c r="BL37" s="3">
        <f>L37*教育人数!$S$6/教育人数!$S$34</f>
        <v>2013.2167412055271</v>
      </c>
      <c r="BM37" s="3">
        <f>M37*教育人数!$S$6/教育人数!$S$34</f>
        <v>2013.2167412055271</v>
      </c>
      <c r="BN37" s="3">
        <f>N37*教育人数!$S$6/教育人数!$S$34</f>
        <v>2152.0592750817705</v>
      </c>
      <c r="BO37" s="3">
        <f>O37*教育人数!$S$6/教育人数!$S$34</f>
        <v>2290.9018089580136</v>
      </c>
      <c r="BP37" s="217"/>
      <c r="BQ37" s="197"/>
      <c r="BR37" s="218"/>
      <c r="BT37" s="3">
        <f>T37*教育人数!$S$6/教育人数!$S$34</f>
        <v>204723.31620052067</v>
      </c>
      <c r="BU37" s="3">
        <f>U37*教育人数!$S$6/教育人数!$S$34</f>
        <v>211248.9152927041</v>
      </c>
      <c r="BV37" s="3">
        <f>V37*教育人数!$S$6/教育人数!$S$34</f>
        <v>212915.02569921903</v>
      </c>
      <c r="BW37" s="3">
        <f>W37*教育人数!$S$6/教育人数!$S$34</f>
        <v>214719.97863961017</v>
      </c>
      <c r="BX37" s="3">
        <f>X37*教育人数!$S$6/教育人数!$S$34</f>
        <v>214997.66370736266</v>
      </c>
      <c r="BY37" s="3">
        <f>Y37*教育人数!$S$6/教育人数!$S$34</f>
        <v>215553.03384286765</v>
      </c>
      <c r="BZ37" s="3">
        <f>Z37*教育人数!$S$6/教育人数!$S$34</f>
        <v>214858.82117348642</v>
      </c>
      <c r="CA37" s="3">
        <f>AA37*教育人数!$S$6/教育人数!$S$34</f>
        <v>215761.29764368199</v>
      </c>
      <c r="CB37" s="3">
        <f>AB37*教育人数!$S$6/教育人数!$S$34</f>
        <v>218260.46325345439</v>
      </c>
      <c r="CC37" s="3">
        <f>AC37*教育人数!$S$6/教育人数!$S$34</f>
        <v>228743.07456111076</v>
      </c>
      <c r="CD37" s="3">
        <f>AD37*教育人数!$S$6/教育人数!$S$34</f>
        <v>249361.19084173287</v>
      </c>
      <c r="CE37" s="217"/>
      <c r="CF37" s="197"/>
      <c r="CG37" s="218"/>
    </row>
    <row r="38" spans="1:85" ht="18.75" customHeight="1">
      <c r="A38" s="32" t="s">
        <v>77</v>
      </c>
      <c r="B38" s="33" t="s">
        <v>78</v>
      </c>
      <c r="C38" s="237" t="s">
        <v>104</v>
      </c>
      <c r="D38" s="34" t="s">
        <v>105</v>
      </c>
      <c r="E38" s="38">
        <v>200</v>
      </c>
      <c r="F38" s="36">
        <v>200</v>
      </c>
      <c r="G38" s="36">
        <v>200</v>
      </c>
      <c r="H38" s="36">
        <v>210</v>
      </c>
      <c r="I38" s="36">
        <v>210</v>
      </c>
      <c r="J38" s="36">
        <v>210</v>
      </c>
      <c r="K38" s="36">
        <v>210</v>
      </c>
      <c r="L38" s="36">
        <v>210</v>
      </c>
      <c r="M38" s="39">
        <v>210</v>
      </c>
      <c r="N38" s="39">
        <v>220</v>
      </c>
      <c r="O38" s="40">
        <v>240</v>
      </c>
      <c r="P38" s="111"/>
      <c r="Q38" s="111"/>
      <c r="R38" s="111"/>
      <c r="S38" s="111"/>
      <c r="T38" s="35">
        <v>21790</v>
      </c>
      <c r="U38" s="36">
        <v>22430</v>
      </c>
      <c r="V38" s="36">
        <v>22600</v>
      </c>
      <c r="W38" s="36">
        <v>22770</v>
      </c>
      <c r="X38" s="36">
        <v>22740</v>
      </c>
      <c r="Y38" s="36">
        <v>22810</v>
      </c>
      <c r="Z38" s="36">
        <v>22740</v>
      </c>
      <c r="AA38" s="36">
        <v>22830</v>
      </c>
      <c r="AB38" s="37">
        <v>23080</v>
      </c>
      <c r="AC38" s="37">
        <v>24160</v>
      </c>
      <c r="AD38" s="37">
        <v>26210</v>
      </c>
      <c r="AE38" s="111"/>
      <c r="AF38" s="4">
        <f>E38/E$276</f>
        <v>1.1764705882352942</v>
      </c>
      <c r="AG38" s="4">
        <f>F38/E$276</f>
        <v>1.1764705882352942</v>
      </c>
      <c r="AH38" s="4">
        <f>G38/E$276</f>
        <v>1.1764705882352942</v>
      </c>
      <c r="AI38" s="4">
        <f>H38/E$276</f>
        <v>1.2352941176470589</v>
      </c>
      <c r="AJ38" s="4">
        <f>I38/E$276</f>
        <v>1.2352941176470589</v>
      </c>
      <c r="AK38" s="4">
        <f>J38/E$276</f>
        <v>1.2352941176470589</v>
      </c>
      <c r="AL38" s="4">
        <f>K38/E$276</f>
        <v>1.2352941176470589</v>
      </c>
      <c r="AM38" s="4">
        <f>L38/E$276</f>
        <v>1.2352941176470589</v>
      </c>
      <c r="AN38" s="4">
        <f>M38/E$276</f>
        <v>1.2352941176470589</v>
      </c>
      <c r="AO38" s="4">
        <f>N38/E$276</f>
        <v>1.2941176470588236</v>
      </c>
      <c r="AP38" s="4">
        <f>O38/E$276</f>
        <v>1.411764705882353</v>
      </c>
      <c r="AQ38" s="218"/>
      <c r="AR38" s="218"/>
      <c r="AS38" s="218"/>
      <c r="AT38" s="218"/>
      <c r="AU38" s="218"/>
      <c r="AV38" s="218"/>
      <c r="AW38" s="218"/>
      <c r="AX38" s="218"/>
      <c r="AY38" s="218"/>
      <c r="AZ38" s="218"/>
      <c r="BA38" s="218"/>
      <c r="BC38" s="3">
        <f t="shared" si="1"/>
        <v>0</v>
      </c>
      <c r="BE38" s="3">
        <f>E38*(教育人数!$S$7+教育人数!$S$8)/教育人数!$S$34</f>
        <v>2776.8506775248648</v>
      </c>
      <c r="BF38" s="3">
        <f>F38*(教育人数!$S$7+教育人数!$S$8)/教育人数!$S$34</f>
        <v>2776.8506775248648</v>
      </c>
      <c r="BG38" s="3">
        <f>G38*(教育人数!$S$7+教育人数!$S$8)/教育人数!$S$34</f>
        <v>2776.8506775248648</v>
      </c>
      <c r="BH38" s="3">
        <f>H38*(教育人数!$S$7+教育人数!$S$8)/教育人数!$S$34</f>
        <v>2915.6932114011083</v>
      </c>
      <c r="BI38" s="3">
        <f>I38*(教育人数!$S$7+教育人数!$S$8)/教育人数!$S$34</f>
        <v>2915.6932114011083</v>
      </c>
      <c r="BJ38" s="3">
        <f>J38*(教育人数!$S$7+教育人数!$S$8)/教育人数!$S$34</f>
        <v>2915.6932114011083</v>
      </c>
      <c r="BK38" s="3">
        <f>K38*(教育人数!$S$7+教育人数!$S$8)/教育人数!$S$34</f>
        <v>2915.6932114011083</v>
      </c>
      <c r="BL38" s="3">
        <f>L38*(教育人数!$S$7+教育人数!$S$8)/教育人数!$S$34</f>
        <v>2915.6932114011083</v>
      </c>
      <c r="BM38" s="3">
        <f>M38*(教育人数!$S$7+教育人数!$S$8)/教育人数!$S$34</f>
        <v>2915.6932114011083</v>
      </c>
      <c r="BN38" s="3">
        <f>N38*(教育人数!$S$7+教育人数!$S$8)/教育人数!$S$34</f>
        <v>3054.5357452773515</v>
      </c>
      <c r="BO38" s="3">
        <f>O38*(教育人数!$S$7+教育人数!$S$8)/教育人数!$S$34</f>
        <v>3332.2208130298377</v>
      </c>
      <c r="BP38" s="217">
        <f>AVERAGE(BE38:BO38)+AVERAGE(BE39:BO39)</f>
        <v>4941.5320011408394</v>
      </c>
      <c r="BQ38" s="217">
        <f>AVERAGE(BP38,BP72,BP106,BP140,BP174,BP208,BP242,BP276)</f>
        <v>4546.3041064135787</v>
      </c>
      <c r="BR38" s="218">
        <f>BQ38/BQ$36</f>
        <v>0.97993538513858203</v>
      </c>
      <c r="BT38" s="3">
        <f>T38*(教育人数!$S$7+教育人数!$S$8)/教育人数!$S$34</f>
        <v>302537.88131633401</v>
      </c>
      <c r="BU38" s="3">
        <f>U38*(教育人数!$S$7+教育人数!$S$8)/教育人数!$S$34</f>
        <v>311423.8034844136</v>
      </c>
      <c r="BV38" s="3">
        <f>V38*(教育人数!$S$7+教育人数!$S$8)/教育人数!$S$34</f>
        <v>313784.12656030973</v>
      </c>
      <c r="BW38" s="3">
        <f>W38*(教育人数!$S$7+教育人数!$S$8)/教育人数!$S$34</f>
        <v>316144.44963620586</v>
      </c>
      <c r="BX38" s="3">
        <f>X38*(教育人数!$S$7+教育人数!$S$8)/教育人数!$S$34</f>
        <v>315727.92203457712</v>
      </c>
      <c r="BY38" s="3">
        <f>Y38*(教育人数!$S$7+教育人数!$S$8)/教育人数!$S$34</f>
        <v>316699.81977171084</v>
      </c>
      <c r="BZ38" s="3">
        <f>Z38*(教育人数!$S$7+教育人数!$S$8)/教育人数!$S$34</f>
        <v>315727.92203457712</v>
      </c>
      <c r="CA38" s="3">
        <f>AA38*(教育人数!$S$7+教育人数!$S$8)/教育人数!$S$34</f>
        <v>316977.50483946333</v>
      </c>
      <c r="CB38" s="3">
        <f>AB38*(教育人数!$S$7+教育人数!$S$8)/教育人数!$S$34</f>
        <v>320448.56818636943</v>
      </c>
      <c r="CC38" s="3">
        <f>AC38*(教育人数!$S$7+教育人数!$S$8)/教育人数!$S$34</f>
        <v>335443.56184500369</v>
      </c>
      <c r="CD38" s="3">
        <f>AD38*(教育人数!$S$7+教育人数!$S$8)/教育人数!$S$34</f>
        <v>363906.28128963354</v>
      </c>
      <c r="CE38" s="217">
        <f t="shared" ref="CE38" si="17">ROUNDDOWN((AVERAGE(BT38:CD38)+AVERAGE(BT39:CD39))*$CH$2*12/16,-2)</f>
        <v>234400</v>
      </c>
      <c r="CF38" s="217">
        <f>AVERAGE(CE38,CE72,CE106,CE140,CE174,CE208,CE242,CE276)</f>
        <v>220350</v>
      </c>
      <c r="CG38" s="218">
        <f>CF38/CF$36</f>
        <v>0.99000336965067959</v>
      </c>
    </row>
    <row r="39" spans="1:85" ht="18.75" customHeight="1" thickBot="1">
      <c r="A39" s="32" t="s">
        <v>77</v>
      </c>
      <c r="B39" s="42" t="s">
        <v>78</v>
      </c>
      <c r="C39" s="238"/>
      <c r="D39" s="44" t="s">
        <v>106</v>
      </c>
      <c r="E39" s="48">
        <v>270</v>
      </c>
      <c r="F39" s="46">
        <v>280</v>
      </c>
      <c r="G39" s="46">
        <v>280</v>
      </c>
      <c r="H39" s="46">
        <v>280</v>
      </c>
      <c r="I39" s="46">
        <v>290</v>
      </c>
      <c r="J39" s="46">
        <v>290</v>
      </c>
      <c r="K39" s="46">
        <v>290</v>
      </c>
      <c r="L39" s="46">
        <v>290</v>
      </c>
      <c r="M39" s="49">
        <v>290</v>
      </c>
      <c r="N39" s="49">
        <v>300</v>
      </c>
      <c r="O39" s="50">
        <v>330</v>
      </c>
      <c r="P39" s="111"/>
      <c r="Q39" s="111"/>
      <c r="R39" s="111"/>
      <c r="S39" s="111"/>
      <c r="T39" s="45">
        <v>29220</v>
      </c>
      <c r="U39" s="46">
        <v>30150</v>
      </c>
      <c r="V39" s="46">
        <v>30400</v>
      </c>
      <c r="W39" s="46">
        <v>30650</v>
      </c>
      <c r="X39" s="46">
        <v>30720</v>
      </c>
      <c r="Y39" s="46">
        <v>30800</v>
      </c>
      <c r="Z39" s="46">
        <v>30700</v>
      </c>
      <c r="AA39" s="46">
        <v>30830</v>
      </c>
      <c r="AB39" s="47">
        <v>31190</v>
      </c>
      <c r="AC39" s="47">
        <v>32690</v>
      </c>
      <c r="AD39" s="47">
        <v>35650</v>
      </c>
      <c r="AE39" s="111"/>
      <c r="AF39" s="4">
        <f>E39/E$277</f>
        <v>1.173913043478261</v>
      </c>
      <c r="AG39" s="4">
        <f>F39/E$277</f>
        <v>1.2173913043478262</v>
      </c>
      <c r="AH39" s="4">
        <f>G39/E$277</f>
        <v>1.2173913043478262</v>
      </c>
      <c r="AI39" s="4">
        <f>H39/E$277</f>
        <v>1.2173913043478262</v>
      </c>
      <c r="AJ39" s="4">
        <f>I39/E$277</f>
        <v>1.2608695652173914</v>
      </c>
      <c r="AK39" s="4">
        <f>J39/E$277</f>
        <v>1.2608695652173914</v>
      </c>
      <c r="AL39" s="4">
        <f>K39/E$277</f>
        <v>1.2608695652173914</v>
      </c>
      <c r="AM39" s="4">
        <f>L39/E$277</f>
        <v>1.2608695652173914</v>
      </c>
      <c r="AN39" s="4">
        <f>M39/E$277</f>
        <v>1.2608695652173914</v>
      </c>
      <c r="AO39" s="4">
        <f>N39/E$277</f>
        <v>1.3043478260869565</v>
      </c>
      <c r="AP39" s="4">
        <f>O39/E$277</f>
        <v>1.4347826086956521</v>
      </c>
      <c r="AQ39" s="218"/>
      <c r="AR39" s="218"/>
      <c r="AS39" s="218"/>
      <c r="AT39" s="218"/>
      <c r="AU39" s="218"/>
      <c r="AV39" s="218"/>
      <c r="AW39" s="218"/>
      <c r="AX39" s="218"/>
      <c r="AY39" s="218"/>
      <c r="AZ39" s="218"/>
      <c r="BA39" s="218"/>
      <c r="BC39" s="3">
        <f t="shared" si="1"/>
        <v>0</v>
      </c>
      <c r="BE39" s="3">
        <f>E39*教育人数!$S$6/教育人数!$S$34</f>
        <v>1874.3742073292838</v>
      </c>
      <c r="BF39" s="3">
        <f>F39*教育人数!$S$6/教育人数!$S$34</f>
        <v>1943.7954742674053</v>
      </c>
      <c r="BG39" s="3">
        <f>G39*教育人数!$S$6/教育人数!$S$34</f>
        <v>1943.7954742674053</v>
      </c>
      <c r="BH39" s="3">
        <f>H39*教育人数!$S$6/教育人数!$S$34</f>
        <v>1943.7954742674053</v>
      </c>
      <c r="BI39" s="3">
        <f>I39*教育人数!$S$6/教育人数!$S$34</f>
        <v>2013.2167412055271</v>
      </c>
      <c r="BJ39" s="3">
        <f>J39*教育人数!$S$6/教育人数!$S$34</f>
        <v>2013.2167412055271</v>
      </c>
      <c r="BK39" s="3">
        <f>K39*教育人数!$S$6/教育人数!$S$34</f>
        <v>2013.2167412055271</v>
      </c>
      <c r="BL39" s="3">
        <f>L39*教育人数!$S$6/教育人数!$S$34</f>
        <v>2013.2167412055271</v>
      </c>
      <c r="BM39" s="3">
        <f>M39*教育人数!$S$6/教育人数!$S$34</f>
        <v>2013.2167412055271</v>
      </c>
      <c r="BN39" s="3">
        <f>N39*教育人数!$S$6/教育人数!$S$34</f>
        <v>2082.6380081436487</v>
      </c>
      <c r="BO39" s="3">
        <f>O39*教育人数!$S$6/教育人数!$S$34</f>
        <v>2290.9018089580136</v>
      </c>
      <c r="BP39" s="217"/>
      <c r="BQ39" s="197"/>
      <c r="BR39" s="218"/>
      <c r="BT39" s="3">
        <f>T39*教育人数!$S$6/教育人数!$S$34</f>
        <v>202848.94199319137</v>
      </c>
      <c r="BU39" s="3">
        <f>U39*教育人数!$S$6/教育人数!$S$34</f>
        <v>209305.11981843668</v>
      </c>
      <c r="BV39" s="3">
        <f>V39*教育人数!$S$6/教育人数!$S$34</f>
        <v>211040.65149188973</v>
      </c>
      <c r="BW39" s="3">
        <f>W39*教育人数!$S$6/教育人数!$S$34</f>
        <v>212776.18316534278</v>
      </c>
      <c r="BX39" s="3">
        <f>X39*教育人数!$S$6/教育人数!$S$34</f>
        <v>213262.13203390961</v>
      </c>
      <c r="BY39" s="3">
        <f>Y39*教育人数!$S$6/教育人数!$S$34</f>
        <v>213817.5021694146</v>
      </c>
      <c r="BZ39" s="3">
        <f>Z39*教育人数!$S$6/教育人数!$S$34</f>
        <v>213123.28950003337</v>
      </c>
      <c r="CA39" s="3">
        <f>AA39*教育人数!$S$6/教育人数!$S$34</f>
        <v>214025.76597022897</v>
      </c>
      <c r="CB39" s="3">
        <f>AB39*教育人数!$S$6/教育人数!$S$34</f>
        <v>216524.93158000134</v>
      </c>
      <c r="CC39" s="3">
        <f>AC39*教育人数!$S$6/教育人数!$S$34</f>
        <v>226938.12162071958</v>
      </c>
      <c r="CD39" s="3">
        <f>AD39*教育人数!$S$6/教育人数!$S$34</f>
        <v>247486.81663440357</v>
      </c>
      <c r="CE39" s="217"/>
      <c r="CF39" s="197"/>
      <c r="CG39" s="218"/>
    </row>
    <row r="40" spans="1:85" ht="18.75" customHeight="1">
      <c r="A40" s="53" t="s">
        <v>79</v>
      </c>
      <c r="B40" s="23" t="s">
        <v>103</v>
      </c>
      <c r="C40" s="239" t="s">
        <v>104</v>
      </c>
      <c r="D40" s="54" t="s">
        <v>105</v>
      </c>
      <c r="E40" s="58">
        <v>830</v>
      </c>
      <c r="F40" s="56">
        <v>860</v>
      </c>
      <c r="G40" s="56">
        <v>870</v>
      </c>
      <c r="H40" s="56">
        <v>870</v>
      </c>
      <c r="I40" s="56">
        <v>820</v>
      </c>
      <c r="J40" s="56">
        <v>820</v>
      </c>
      <c r="K40" s="56">
        <v>820</v>
      </c>
      <c r="L40" s="56">
        <v>820</v>
      </c>
      <c r="M40" s="59">
        <v>830</v>
      </c>
      <c r="N40" s="59">
        <v>860</v>
      </c>
      <c r="O40" s="60">
        <v>930</v>
      </c>
      <c r="P40" s="111"/>
      <c r="Q40" s="111"/>
      <c r="R40" s="111"/>
      <c r="S40" s="111"/>
      <c r="T40" s="55">
        <v>85600</v>
      </c>
      <c r="U40" s="56">
        <v>88080</v>
      </c>
      <c r="V40" s="56">
        <v>88810</v>
      </c>
      <c r="W40" s="56">
        <v>89400</v>
      </c>
      <c r="X40" s="56">
        <v>84390</v>
      </c>
      <c r="Y40" s="56">
        <v>84540</v>
      </c>
      <c r="Z40" s="56">
        <v>84290</v>
      </c>
      <c r="AA40" s="56">
        <v>84610</v>
      </c>
      <c r="AB40" s="57">
        <v>85450</v>
      </c>
      <c r="AC40" s="57">
        <v>88390</v>
      </c>
      <c r="AD40" s="57">
        <v>95240</v>
      </c>
      <c r="AE40" s="111"/>
      <c r="AF40" s="4">
        <f>E40/E$244</f>
        <v>1.1066666666666667</v>
      </c>
      <c r="AG40" s="4">
        <f>F40/E$244</f>
        <v>1.1466666666666667</v>
      </c>
      <c r="AH40" s="4">
        <f>G40/E$244</f>
        <v>1.1599999999999999</v>
      </c>
      <c r="AI40" s="4">
        <f>H40/E$244</f>
        <v>1.1599999999999999</v>
      </c>
      <c r="AJ40" s="4">
        <f>I40/E$244</f>
        <v>1.0933333333333333</v>
      </c>
      <c r="AK40" s="4">
        <f>J40/E$244</f>
        <v>1.0933333333333333</v>
      </c>
      <c r="AL40" s="4">
        <f>K40/E$244</f>
        <v>1.0933333333333333</v>
      </c>
      <c r="AM40" s="4">
        <f>L40/E$244</f>
        <v>1.0933333333333333</v>
      </c>
      <c r="AN40" s="4">
        <f>M40/E$244</f>
        <v>1.1066666666666667</v>
      </c>
      <c r="AO40" s="4">
        <f>N40/E$244</f>
        <v>1.1466666666666667</v>
      </c>
      <c r="AP40" s="4">
        <f>O40/E$244</f>
        <v>1.24</v>
      </c>
      <c r="AQ40" s="227">
        <f t="shared" ref="AQ40:BA40" si="18">AVERAGE(AF40:AF73)</f>
        <v>1.1181476668904247</v>
      </c>
      <c r="AR40" s="227">
        <f t="shared" si="18"/>
        <v>1.1560668503714937</v>
      </c>
      <c r="AS40" s="227">
        <f t="shared" si="18"/>
        <v>1.1628492190509285</v>
      </c>
      <c r="AT40" s="227">
        <f t="shared" si="18"/>
        <v>1.1763068117201654</v>
      </c>
      <c r="AU40" s="227">
        <f t="shared" si="18"/>
        <v>1.1658866651325281</v>
      </c>
      <c r="AV40" s="227">
        <f t="shared" si="18"/>
        <v>1.1678827976258224</v>
      </c>
      <c r="AW40" s="227">
        <f t="shared" si="18"/>
        <v>1.1658866651325281</v>
      </c>
      <c r="AX40" s="227">
        <f t="shared" si="18"/>
        <v>1.1695167845539269</v>
      </c>
      <c r="AY40" s="227">
        <f t="shared" si="18"/>
        <v>1.1826534998991272</v>
      </c>
      <c r="AZ40" s="227">
        <f t="shared" si="18"/>
        <v>1.2294230037074683</v>
      </c>
      <c r="BA40" s="227">
        <f t="shared" si="18"/>
        <v>1.3386653374462429</v>
      </c>
      <c r="BB40" s="87">
        <f t="shared" ref="BB40:BB103" si="19">AVERAGE(AQ40:BA73)</f>
        <v>1.1848441183209688</v>
      </c>
      <c r="BC40" s="3">
        <f t="shared" si="1"/>
        <v>13100</v>
      </c>
      <c r="BE40" s="3">
        <f>E40*(教育人数!$D$7+教育人数!$D$8)/教育人数!$D$34</f>
        <v>2556.8720379146921</v>
      </c>
      <c r="BF40" s="3">
        <f>F40*(教育人数!$D$7+教育人数!$D$8)/教育人数!$D$34</f>
        <v>2649.2890995260664</v>
      </c>
      <c r="BG40" s="3">
        <f>G40*(教育人数!$D$7+教育人数!$D$8)/教育人数!$D$34</f>
        <v>2680.0947867298578</v>
      </c>
      <c r="BH40" s="3">
        <f>H40*(教育人数!$D$7+教育人数!$D$8)/教育人数!$D$34</f>
        <v>2680.0947867298578</v>
      </c>
      <c r="BI40" s="3">
        <f>I40*(教育人数!$D$7+教育人数!$D$8)/教育人数!$D$34</f>
        <v>2526.0663507109007</v>
      </c>
      <c r="BJ40" s="3">
        <f>J40*(教育人数!$D$7+教育人数!$D$8)/教育人数!$D$34</f>
        <v>2526.0663507109007</v>
      </c>
      <c r="BK40" s="3">
        <f>K40*(教育人数!$D$7+教育人数!$D$8)/教育人数!$D$34</f>
        <v>2526.0663507109007</v>
      </c>
      <c r="BL40" s="3">
        <f>L40*(教育人数!$D$7+教育人数!$D$8)/教育人数!$D$34</f>
        <v>2526.0663507109007</v>
      </c>
      <c r="BM40" s="3">
        <f>M40*(教育人数!$D$7+教育人数!$D$8)/教育人数!$D$34</f>
        <v>2556.8720379146921</v>
      </c>
      <c r="BN40" s="3">
        <f>N40*(教育人数!$D$7+教育人数!$D$8)/教育人数!$D$34</f>
        <v>2649.2890995260664</v>
      </c>
      <c r="BO40" s="3">
        <f>O40*(教育人数!$D$7+教育人数!$D$8)/教育人数!$D$34</f>
        <v>2864.9289099526068</v>
      </c>
      <c r="BP40" s="217">
        <f>AVERAGE(BE40:BO40)+AVERAGE(BE41:BO41)</f>
        <v>4041.1460577337357</v>
      </c>
      <c r="BT40" s="3">
        <f>T40*(教育人数!$D$7+教育人数!$D$8)/教育人数!$D$34</f>
        <v>263696.68246445496</v>
      </c>
      <c r="BU40" s="3">
        <f>U40*(教育人数!$D$7+教育人数!$D$8)/教育人数!$D$34</f>
        <v>271336.49289099529</v>
      </c>
      <c r="BV40" s="3">
        <f>V40*(教育人数!$D$7+教育人数!$D$8)/教育人数!$D$34</f>
        <v>273585.30805687205</v>
      </c>
      <c r="BW40" s="3">
        <f>W40*(教育人数!$D$7+教育人数!$D$8)/教育人数!$D$34</f>
        <v>275402.84360189573</v>
      </c>
      <c r="BX40" s="3">
        <f>X40*(教育人数!$D$7+教育人数!$D$8)/教育人数!$D$34</f>
        <v>259969.1943127962</v>
      </c>
      <c r="BY40" s="3">
        <f>Y40*(教育人数!$D$7+教育人数!$D$8)/教育人数!$D$34</f>
        <v>260431.27962085308</v>
      </c>
      <c r="BZ40" s="3">
        <f>Z40*(教育人数!$D$7+教育人数!$D$8)/教育人数!$D$34</f>
        <v>259661.13744075829</v>
      </c>
      <c r="CA40" s="3">
        <f>AA40*(教育人数!$D$7+教育人数!$D$8)/教育人数!$D$34</f>
        <v>260646.91943127962</v>
      </c>
      <c r="CB40" s="3">
        <f>AB40*(教育人数!$D$7+教育人数!$D$8)/教育人数!$D$34</f>
        <v>263234.59715639811</v>
      </c>
      <c r="CC40" s="3">
        <f>AC40*(教育人数!$D$7+教育人数!$D$8)/教育人数!$D$34</f>
        <v>272291.46919431281</v>
      </c>
      <c r="CD40" s="3">
        <f>AD40*(教育人数!$D$7+教育人数!$D$8)/教育人数!$D$34</f>
        <v>293393.36492890993</v>
      </c>
      <c r="CE40" s="217">
        <f t="shared" ref="CE40" si="20">ROUNDDOWN((AVERAGE(BT40:CD40)+AVERAGE(BT41:CD41))*$CH$2*12/16,-2)</f>
        <v>180900</v>
      </c>
      <c r="CF40" s="217">
        <f>AVERAGE(CE40,CE74,CE108,CE142,CE176,CE210,CE244,CE278)</f>
        <v>172428.57142857142</v>
      </c>
      <c r="CG40" s="218">
        <f>CF40/CF$36</f>
        <v>0.77469873718329296</v>
      </c>
    </row>
    <row r="41" spans="1:85" ht="18.75" customHeight="1">
      <c r="A41" s="32" t="s">
        <v>79</v>
      </c>
      <c r="B41" s="33" t="s">
        <v>103</v>
      </c>
      <c r="C41" s="237"/>
      <c r="D41" s="34" t="s">
        <v>106</v>
      </c>
      <c r="E41" s="38">
        <v>910</v>
      </c>
      <c r="F41" s="36">
        <v>930</v>
      </c>
      <c r="G41" s="36">
        <v>940</v>
      </c>
      <c r="H41" s="36">
        <v>950</v>
      </c>
      <c r="I41" s="36">
        <v>900</v>
      </c>
      <c r="J41" s="36">
        <v>900</v>
      </c>
      <c r="K41" s="36">
        <v>900</v>
      </c>
      <c r="L41" s="36">
        <v>900</v>
      </c>
      <c r="M41" s="39">
        <v>910</v>
      </c>
      <c r="N41" s="39">
        <v>940</v>
      </c>
      <c r="O41" s="40">
        <v>1020</v>
      </c>
      <c r="P41" s="111"/>
      <c r="Q41" s="111"/>
      <c r="R41" s="111"/>
      <c r="S41" s="111"/>
      <c r="T41" s="35">
        <v>92800</v>
      </c>
      <c r="U41" s="36">
        <v>95560</v>
      </c>
      <c r="V41" s="36">
        <v>96370</v>
      </c>
      <c r="W41" s="36">
        <v>97040</v>
      </c>
      <c r="X41" s="36">
        <v>92130</v>
      </c>
      <c r="Y41" s="36">
        <v>92290</v>
      </c>
      <c r="Z41" s="36">
        <v>92010</v>
      </c>
      <c r="AA41" s="36">
        <v>92360</v>
      </c>
      <c r="AB41" s="37">
        <v>93310</v>
      </c>
      <c r="AC41" s="37">
        <v>96660</v>
      </c>
      <c r="AD41" s="37">
        <v>104390</v>
      </c>
      <c r="AE41" s="111"/>
      <c r="AF41" s="4">
        <f>E41/E$245</f>
        <v>1.1234567901234569</v>
      </c>
      <c r="AG41" s="4">
        <f>F41/E$245</f>
        <v>1.1481481481481481</v>
      </c>
      <c r="AH41" s="4">
        <f>G41/E$245</f>
        <v>1.1604938271604939</v>
      </c>
      <c r="AI41" s="4">
        <f>H41/E$245</f>
        <v>1.1728395061728396</v>
      </c>
      <c r="AJ41" s="4">
        <f>I41/E$245</f>
        <v>1.1111111111111112</v>
      </c>
      <c r="AK41" s="4">
        <f>J41/E$245</f>
        <v>1.1111111111111112</v>
      </c>
      <c r="AL41" s="4">
        <f>K41/E$245</f>
        <v>1.1111111111111112</v>
      </c>
      <c r="AM41" s="4">
        <f>L41/E$245</f>
        <v>1.1111111111111112</v>
      </c>
      <c r="AN41" s="4">
        <f>M41/E$245</f>
        <v>1.1234567901234569</v>
      </c>
      <c r="AO41" s="4">
        <f>N41/E$245</f>
        <v>1.1604938271604939</v>
      </c>
      <c r="AP41" s="4">
        <f>O41/E$245</f>
        <v>1.2592592592592593</v>
      </c>
      <c r="AQ41" s="218"/>
      <c r="AR41" s="218"/>
      <c r="AS41" s="218"/>
      <c r="AT41" s="218"/>
      <c r="AU41" s="218"/>
      <c r="AV41" s="218"/>
      <c r="AW41" s="218"/>
      <c r="AX41" s="218"/>
      <c r="AY41" s="218"/>
      <c r="AZ41" s="218"/>
      <c r="BA41" s="218"/>
      <c r="BB41" s="87">
        <f t="shared" si="19"/>
        <v>1.177020930393837</v>
      </c>
      <c r="BC41" s="3">
        <f t="shared" si="1"/>
        <v>13000</v>
      </c>
      <c r="BE41" s="3">
        <f>E41*教育人数!$D$6/教育人数!$D$34</f>
        <v>1401.6587677725117</v>
      </c>
      <c r="BF41" s="3">
        <f>F41*教育人数!$D$6/教育人数!$D$34</f>
        <v>1432.4644549763034</v>
      </c>
      <c r="BG41" s="3">
        <f>G41*教育人数!$D$6/教育人数!$D$34</f>
        <v>1447.8672985781991</v>
      </c>
      <c r="BH41" s="3">
        <f>H41*教育人数!$D$6/教育人数!$D$34</f>
        <v>1463.2701421800948</v>
      </c>
      <c r="BI41" s="3">
        <f>I41*教育人数!$D$6/教育人数!$D$34</f>
        <v>1386.255924170616</v>
      </c>
      <c r="BJ41" s="3">
        <f>J41*教育人数!$D$6/教育人数!$D$34</f>
        <v>1386.255924170616</v>
      </c>
      <c r="BK41" s="3">
        <f>K41*教育人数!$D$6/教育人数!$D$34</f>
        <v>1386.255924170616</v>
      </c>
      <c r="BL41" s="3">
        <f>L41*教育人数!$D$6/教育人数!$D$34</f>
        <v>1386.255924170616</v>
      </c>
      <c r="BM41" s="3">
        <f>M41*教育人数!$D$6/教育人数!$D$34</f>
        <v>1401.6587677725117</v>
      </c>
      <c r="BN41" s="3">
        <f>N41*教育人数!$D$6/教育人数!$D$34</f>
        <v>1447.8672985781991</v>
      </c>
      <c r="BO41" s="3">
        <f>O41*教育人数!$D$6/教育人数!$D$34</f>
        <v>1571.090047393365</v>
      </c>
      <c r="BP41" s="217"/>
      <c r="BT41" s="3">
        <f>T41*教育人数!$D$6/教育人数!$D$34</f>
        <v>142938.38862559243</v>
      </c>
      <c r="BU41" s="3">
        <f>U41*教育人数!$D$6/教育人数!$D$34</f>
        <v>147189.57345971564</v>
      </c>
      <c r="BV41" s="3">
        <f>V41*教育人数!$D$6/教育人数!$D$34</f>
        <v>148437.20379146919</v>
      </c>
      <c r="BW41" s="3">
        <f>W41*教育人数!$D$6/教育人数!$D$34</f>
        <v>149469.1943127962</v>
      </c>
      <c r="BX41" s="3">
        <f>X41*教育人数!$D$6/教育人数!$D$34</f>
        <v>141906.39810426539</v>
      </c>
      <c r="BY41" s="3">
        <f>Y41*教育人数!$D$6/教育人数!$D$34</f>
        <v>142152.84360189573</v>
      </c>
      <c r="BZ41" s="3">
        <f>Z41*教育人数!$D$6/教育人数!$D$34</f>
        <v>141721.56398104265</v>
      </c>
      <c r="CA41" s="3">
        <f>AA41*教育人数!$D$6/教育人数!$D$34</f>
        <v>142260.66350710901</v>
      </c>
      <c r="CB41" s="3">
        <f>AB41*教育人数!$D$6/教育人数!$D$34</f>
        <v>143723.9336492891</v>
      </c>
      <c r="CC41" s="3">
        <f>AC41*教育人数!$D$6/教育人数!$D$34</f>
        <v>148883.88625592418</v>
      </c>
      <c r="CD41" s="3">
        <f>AD41*教育人数!$D$6/教育人数!$D$34</f>
        <v>160790.28436018957</v>
      </c>
      <c r="CE41" s="217"/>
      <c r="CF41" s="197"/>
      <c r="CG41" s="218"/>
    </row>
    <row r="42" spans="1:85" ht="18.75" customHeight="1">
      <c r="A42" s="32" t="s">
        <v>79</v>
      </c>
      <c r="B42" s="33" t="s">
        <v>107</v>
      </c>
      <c r="C42" s="237" t="s">
        <v>104</v>
      </c>
      <c r="D42" s="34" t="s">
        <v>105</v>
      </c>
      <c r="E42" s="38">
        <v>510</v>
      </c>
      <c r="F42" s="36">
        <v>520</v>
      </c>
      <c r="G42" s="36">
        <v>530</v>
      </c>
      <c r="H42" s="36">
        <v>530</v>
      </c>
      <c r="I42" s="36">
        <v>500</v>
      </c>
      <c r="J42" s="36">
        <v>500</v>
      </c>
      <c r="K42" s="36">
        <v>500</v>
      </c>
      <c r="L42" s="36">
        <v>500</v>
      </c>
      <c r="M42" s="39">
        <v>510</v>
      </c>
      <c r="N42" s="39">
        <v>520</v>
      </c>
      <c r="O42" s="40">
        <v>570</v>
      </c>
      <c r="P42" s="111"/>
      <c r="Q42" s="111"/>
      <c r="R42" s="111"/>
      <c r="S42" s="111"/>
      <c r="T42" s="35">
        <v>53050</v>
      </c>
      <c r="U42" s="36">
        <v>54540</v>
      </c>
      <c r="V42" s="36">
        <v>54970</v>
      </c>
      <c r="W42" s="36">
        <v>55330</v>
      </c>
      <c r="X42" s="36">
        <v>52320</v>
      </c>
      <c r="Y42" s="36">
        <v>52430</v>
      </c>
      <c r="Z42" s="36">
        <v>52280</v>
      </c>
      <c r="AA42" s="36">
        <v>52480</v>
      </c>
      <c r="AB42" s="37">
        <v>52980</v>
      </c>
      <c r="AC42" s="37">
        <v>54820</v>
      </c>
      <c r="AD42" s="37">
        <v>58950</v>
      </c>
      <c r="AE42" s="111"/>
      <c r="AF42" s="4">
        <f>E42/E$246</f>
        <v>1.1086956521739131</v>
      </c>
      <c r="AG42" s="4">
        <f>F42/E$246</f>
        <v>1.1304347826086956</v>
      </c>
      <c r="AH42" s="4">
        <f>G42/E$246</f>
        <v>1.1521739130434783</v>
      </c>
      <c r="AI42" s="4">
        <f>H42/E$246</f>
        <v>1.1521739130434783</v>
      </c>
      <c r="AJ42" s="4">
        <f>I42/E$246</f>
        <v>1.0869565217391304</v>
      </c>
      <c r="AK42" s="4">
        <f>J42/E$246</f>
        <v>1.0869565217391304</v>
      </c>
      <c r="AL42" s="4">
        <f>K42/E$246</f>
        <v>1.0869565217391304</v>
      </c>
      <c r="AM42" s="4">
        <f>L42/E$246</f>
        <v>1.0869565217391304</v>
      </c>
      <c r="AN42" s="4">
        <f>M42/E$246</f>
        <v>1.1086956521739131</v>
      </c>
      <c r="AO42" s="4">
        <f>N42/E$246</f>
        <v>1.1304347826086956</v>
      </c>
      <c r="AP42" s="4">
        <f>O42/E$246</f>
        <v>1.2391304347826086</v>
      </c>
      <c r="AQ42" s="218"/>
      <c r="AR42" s="218"/>
      <c r="AS42" s="218"/>
      <c r="AT42" s="218"/>
      <c r="AU42" s="218"/>
      <c r="AV42" s="218"/>
      <c r="AW42" s="218"/>
      <c r="AX42" s="218"/>
      <c r="AY42" s="218"/>
      <c r="AZ42" s="218"/>
      <c r="BA42" s="218"/>
      <c r="BB42" s="87">
        <f t="shared" si="19"/>
        <v>1.177020930393837</v>
      </c>
      <c r="BC42" s="3">
        <f t="shared" si="1"/>
        <v>13000</v>
      </c>
      <c r="BE42" s="3">
        <f>E42*(教育人数!$E$7+教育人数!$E$8)/教育人数!$E$34</f>
        <v>2827.9620853080569</v>
      </c>
      <c r="BF42" s="3">
        <f>F42*(教育人数!$E$7+教育人数!$E$8)/教育人数!$E$34</f>
        <v>2883.4123222748817</v>
      </c>
      <c r="BG42" s="3">
        <f>G42*(教育人数!$E$7+教育人数!$E$8)/教育人数!$E$34</f>
        <v>2938.8625592417061</v>
      </c>
      <c r="BH42" s="3">
        <f>H42*(教育人数!$E$7+教育人数!$E$8)/教育人数!$E$34</f>
        <v>2938.8625592417061</v>
      </c>
      <c r="BI42" s="3">
        <f>I42*(教育人数!$E$7+教育人数!$E$8)/教育人数!$E$34</f>
        <v>2772.5118483412321</v>
      </c>
      <c r="BJ42" s="3">
        <f>J42*(教育人数!$E$7+教育人数!$E$8)/教育人数!$E$34</f>
        <v>2772.5118483412321</v>
      </c>
      <c r="BK42" s="3">
        <f>K42*(教育人数!$E$7+教育人数!$E$8)/教育人数!$E$34</f>
        <v>2772.5118483412321</v>
      </c>
      <c r="BL42" s="3">
        <f>L42*(教育人数!$E$7+教育人数!$E$8)/教育人数!$E$34</f>
        <v>2772.5118483412321</v>
      </c>
      <c r="BM42" s="3">
        <f>M42*(教育人数!$E$7+教育人数!$E$8)/教育人数!$E$34</f>
        <v>2827.9620853080569</v>
      </c>
      <c r="BN42" s="3">
        <f>N42*(教育人数!$E$7+教育人数!$E$8)/教育人数!$E$34</f>
        <v>2883.4123222748817</v>
      </c>
      <c r="BO42" s="3">
        <f>O42*(教育人数!$E$7+教育人数!$E$8)/教育人数!$E$34</f>
        <v>3160.6635071090045</v>
      </c>
      <c r="BP42" s="217">
        <f>AVERAGE(BE42:BO42)+AVERAGE(BE43:BO43)</f>
        <v>4156.2473071951754</v>
      </c>
      <c r="BT42" s="3">
        <f>T42*(教育人数!$E$7+教育人数!$E$8)/教育人数!$E$34</f>
        <v>294163.50710900471</v>
      </c>
      <c r="BU42" s="3">
        <f>U42*(教育人数!$E$7+教育人数!$E$8)/教育人数!$E$34</f>
        <v>302425.59241706162</v>
      </c>
      <c r="BV42" s="3">
        <f>V42*(教育人数!$E$7+教育人数!$E$8)/教育人数!$E$34</f>
        <v>304809.95260663505</v>
      </c>
      <c r="BW42" s="3">
        <f>W42*(教育人数!$E$7+教育人数!$E$8)/教育人数!$E$34</f>
        <v>306806.16113744077</v>
      </c>
      <c r="BX42" s="3">
        <f>X42*(教育人数!$E$7+教育人数!$E$8)/教育人数!$E$34</f>
        <v>290115.63981042657</v>
      </c>
      <c r="BY42" s="3">
        <f>Y42*(教育人数!$E$7+教育人数!$E$8)/教育人数!$E$34</f>
        <v>290725.59241706162</v>
      </c>
      <c r="BZ42" s="3">
        <f>Z42*(教育人数!$E$7+教育人数!$E$8)/教育人数!$E$34</f>
        <v>289893.83886255923</v>
      </c>
      <c r="CA42" s="3">
        <f>AA42*(教育人数!$E$7+教育人数!$E$8)/教育人数!$E$34</f>
        <v>291002.84360189573</v>
      </c>
      <c r="CB42" s="3">
        <f>AB42*(教育人数!$E$7+教育人数!$E$8)/教育人数!$E$34</f>
        <v>293775.35545023694</v>
      </c>
      <c r="CC42" s="3">
        <f>AC42*(教育人数!$E$7+教育人数!$E$8)/教育人数!$E$34</f>
        <v>303978.19905213272</v>
      </c>
      <c r="CD42" s="3">
        <f>AD42*(教育人数!$E$7+教育人数!$E$8)/教育人数!$E$34</f>
        <v>326879.14691943128</v>
      </c>
      <c r="CE42" s="217">
        <f t="shared" ref="CE42" si="21">ROUNDDOWN((AVERAGE(BT42:CD42)+AVERAGE(BT43:CD43))*$CH$2*12/16,-2)</f>
        <v>188800</v>
      </c>
      <c r="CF42" s="217">
        <f>AVERAGE(CE42,CE76,CE110,CE144,CE178,CE212,CE246,CE280)</f>
        <v>180185.71428571429</v>
      </c>
      <c r="CG42" s="218">
        <f>CF42/CF$36</f>
        <v>0.80955055278317101</v>
      </c>
    </row>
    <row r="43" spans="1:85" ht="18.75" customHeight="1">
      <c r="A43" s="32" t="s">
        <v>79</v>
      </c>
      <c r="B43" s="33" t="s">
        <v>107</v>
      </c>
      <c r="C43" s="237"/>
      <c r="D43" s="34" t="s">
        <v>106</v>
      </c>
      <c r="E43" s="38">
        <v>580</v>
      </c>
      <c r="F43" s="36">
        <v>600</v>
      </c>
      <c r="G43" s="36">
        <v>600</v>
      </c>
      <c r="H43" s="36">
        <v>610</v>
      </c>
      <c r="I43" s="36">
        <v>580</v>
      </c>
      <c r="J43" s="36">
        <v>580</v>
      </c>
      <c r="K43" s="36">
        <v>580</v>
      </c>
      <c r="L43" s="36">
        <v>580</v>
      </c>
      <c r="M43" s="39">
        <v>590</v>
      </c>
      <c r="N43" s="39">
        <v>610</v>
      </c>
      <c r="O43" s="40">
        <v>660</v>
      </c>
      <c r="P43" s="111"/>
      <c r="Q43" s="111"/>
      <c r="R43" s="111"/>
      <c r="S43" s="111"/>
      <c r="T43" s="35">
        <v>60250</v>
      </c>
      <c r="U43" s="36">
        <v>62020</v>
      </c>
      <c r="V43" s="36">
        <v>62530</v>
      </c>
      <c r="W43" s="36">
        <v>62970</v>
      </c>
      <c r="X43" s="36">
        <v>60060</v>
      </c>
      <c r="Y43" s="36">
        <v>60180</v>
      </c>
      <c r="Z43" s="36">
        <v>60000</v>
      </c>
      <c r="AA43" s="36">
        <v>60230</v>
      </c>
      <c r="AB43" s="37">
        <v>60840</v>
      </c>
      <c r="AC43" s="37">
        <v>63090</v>
      </c>
      <c r="AD43" s="37">
        <v>68100</v>
      </c>
      <c r="AE43" s="111"/>
      <c r="AF43" s="4">
        <f>E43/E$247</f>
        <v>1.1153846153846154</v>
      </c>
      <c r="AG43" s="4">
        <f>F43/E$247</f>
        <v>1.1538461538461537</v>
      </c>
      <c r="AH43" s="4">
        <f>G43/E$247</f>
        <v>1.1538461538461537</v>
      </c>
      <c r="AI43" s="4">
        <f>H43/E$247</f>
        <v>1.1730769230769231</v>
      </c>
      <c r="AJ43" s="4">
        <f>I43/E$247</f>
        <v>1.1153846153846154</v>
      </c>
      <c r="AK43" s="4">
        <f>J43/E$247</f>
        <v>1.1153846153846154</v>
      </c>
      <c r="AL43" s="4">
        <f>K43/E$247</f>
        <v>1.1153846153846154</v>
      </c>
      <c r="AM43" s="4">
        <f>L43/E$247</f>
        <v>1.1153846153846154</v>
      </c>
      <c r="AN43" s="4">
        <f>M43/E$247</f>
        <v>1.1346153846153846</v>
      </c>
      <c r="AO43" s="4">
        <f>N43/E$247</f>
        <v>1.1730769230769231</v>
      </c>
      <c r="AP43" s="4">
        <f>O43/E$247</f>
        <v>1.2692307692307692</v>
      </c>
      <c r="AQ43" s="218"/>
      <c r="AR43" s="218"/>
      <c r="AS43" s="218"/>
      <c r="AT43" s="218"/>
      <c r="AU43" s="218"/>
      <c r="AV43" s="218"/>
      <c r="AW43" s="218"/>
      <c r="AX43" s="218"/>
      <c r="AY43" s="218"/>
      <c r="AZ43" s="218"/>
      <c r="BA43" s="218"/>
      <c r="BB43" s="87">
        <f t="shared" si="19"/>
        <v>1.177020930393837</v>
      </c>
      <c r="BC43" s="3">
        <f t="shared" si="1"/>
        <v>13000</v>
      </c>
      <c r="BE43" s="3">
        <f>E43*教育人数!$E$6/教育人数!$E$34</f>
        <v>1250.7109004739336</v>
      </c>
      <c r="BF43" s="3">
        <f>F43*教育人数!$E$6/教育人数!$E$34</f>
        <v>1293.8388625592418</v>
      </c>
      <c r="BG43" s="3">
        <f>G43*教育人数!$E$6/教育人数!$E$34</f>
        <v>1293.8388625592418</v>
      </c>
      <c r="BH43" s="3">
        <f>H43*教育人数!$E$6/教育人数!$E$34</f>
        <v>1315.4028436018957</v>
      </c>
      <c r="BI43" s="3">
        <f>I43*教育人数!$E$6/教育人数!$E$34</f>
        <v>1250.7109004739336</v>
      </c>
      <c r="BJ43" s="3">
        <f>J43*教育人数!$E$6/教育人数!$E$34</f>
        <v>1250.7109004739336</v>
      </c>
      <c r="BK43" s="3">
        <f>K43*教育人数!$E$6/教育人数!$E$34</f>
        <v>1250.7109004739336</v>
      </c>
      <c r="BL43" s="3">
        <f>L43*教育人数!$E$6/教育人数!$E$34</f>
        <v>1250.7109004739336</v>
      </c>
      <c r="BM43" s="3">
        <f>M43*教育人数!$E$6/教育人数!$E$34</f>
        <v>1272.2748815165876</v>
      </c>
      <c r="BN43" s="3">
        <f>N43*教育人数!$E$6/教育人数!$E$34</f>
        <v>1315.4028436018957</v>
      </c>
      <c r="BO43" s="3">
        <f>O43*教育人数!$E$6/教育人数!$E$34</f>
        <v>1423.2227488151659</v>
      </c>
      <c r="BP43" s="217"/>
      <c r="BT43" s="3">
        <f>T43*教育人数!$E$6/教育人数!$E$34</f>
        <v>129922.98578199052</v>
      </c>
      <c r="BU43" s="3">
        <f>U43*教育人数!$E$6/教育人数!$E$34</f>
        <v>133739.81042654029</v>
      </c>
      <c r="BV43" s="3">
        <f>V43*教育人数!$E$6/教育人数!$E$34</f>
        <v>134839.57345971564</v>
      </c>
      <c r="BW43" s="3">
        <f>W43*教育人数!$E$6/教育人数!$E$34</f>
        <v>135788.38862559243</v>
      </c>
      <c r="BX43" s="3">
        <f>X43*教育人数!$E$6/教育人数!$E$34</f>
        <v>129513.27014218009</v>
      </c>
      <c r="BY43" s="3">
        <f>Y43*教育人数!$E$6/教育人数!$E$34</f>
        <v>129772.03791469194</v>
      </c>
      <c r="BZ43" s="3">
        <f>Z43*教育人数!$E$6/教育人数!$E$34</f>
        <v>129383.88625592417</v>
      </c>
      <c r="CA43" s="3">
        <f>AA43*教育人数!$E$6/教育人数!$E$34</f>
        <v>129879.85781990521</v>
      </c>
      <c r="CB43" s="3">
        <f>AB43*教育人数!$E$6/教育人数!$E$34</f>
        <v>131195.2606635071</v>
      </c>
      <c r="CC43" s="3">
        <f>AC43*教育人数!$E$6/教育人数!$E$34</f>
        <v>136047.15639810427</v>
      </c>
      <c r="CD43" s="3">
        <f>AD43*教育人数!$E$6/教育人数!$E$34</f>
        <v>146850.71090047393</v>
      </c>
      <c r="CE43" s="217"/>
      <c r="CF43" s="197"/>
      <c r="CG43" s="218"/>
    </row>
    <row r="44" spans="1:85" ht="18.75" customHeight="1">
      <c r="A44" s="32" t="s">
        <v>79</v>
      </c>
      <c r="B44" s="33" t="s">
        <v>108</v>
      </c>
      <c r="C44" s="237" t="s">
        <v>104</v>
      </c>
      <c r="D44" s="34" t="s">
        <v>105</v>
      </c>
      <c r="E44" s="38">
        <v>390</v>
      </c>
      <c r="F44" s="36">
        <v>400</v>
      </c>
      <c r="G44" s="36">
        <v>410</v>
      </c>
      <c r="H44" s="36">
        <v>410</v>
      </c>
      <c r="I44" s="36">
        <v>390</v>
      </c>
      <c r="J44" s="36">
        <v>390</v>
      </c>
      <c r="K44" s="36">
        <v>390</v>
      </c>
      <c r="L44" s="36">
        <v>390</v>
      </c>
      <c r="M44" s="39">
        <v>390</v>
      </c>
      <c r="N44" s="39">
        <v>400</v>
      </c>
      <c r="O44" s="40">
        <v>440</v>
      </c>
      <c r="P44" s="111"/>
      <c r="Q44" s="111"/>
      <c r="R44" s="111"/>
      <c r="S44" s="111"/>
      <c r="T44" s="35">
        <v>41190</v>
      </c>
      <c r="U44" s="36">
        <v>42330</v>
      </c>
      <c r="V44" s="36">
        <v>42670</v>
      </c>
      <c r="W44" s="36">
        <v>42940</v>
      </c>
      <c r="X44" s="36">
        <v>40830</v>
      </c>
      <c r="Y44" s="36">
        <v>40920</v>
      </c>
      <c r="Z44" s="36">
        <v>40800</v>
      </c>
      <c r="AA44" s="36">
        <v>40960</v>
      </c>
      <c r="AB44" s="37">
        <v>41350</v>
      </c>
      <c r="AC44" s="37">
        <v>42830</v>
      </c>
      <c r="AD44" s="37">
        <v>46060</v>
      </c>
      <c r="AE44" s="111"/>
      <c r="AF44" s="4">
        <f>E44/E$248</f>
        <v>1.1142857142857143</v>
      </c>
      <c r="AG44" s="4">
        <f>F44/E$248</f>
        <v>1.1428571428571428</v>
      </c>
      <c r="AH44" s="4">
        <f>G44/E$248</f>
        <v>1.1714285714285715</v>
      </c>
      <c r="AI44" s="4">
        <f>H44/E$248</f>
        <v>1.1714285714285715</v>
      </c>
      <c r="AJ44" s="4">
        <f>I44/E$248</f>
        <v>1.1142857142857143</v>
      </c>
      <c r="AK44" s="4">
        <f>J44/E$248</f>
        <v>1.1142857142857143</v>
      </c>
      <c r="AL44" s="4">
        <f>K44/E$248</f>
        <v>1.1142857142857143</v>
      </c>
      <c r="AM44" s="4">
        <f>L44/E$248</f>
        <v>1.1142857142857143</v>
      </c>
      <c r="AN44" s="4">
        <f>M44/E$248</f>
        <v>1.1142857142857143</v>
      </c>
      <c r="AO44" s="4">
        <f>N44/E$248</f>
        <v>1.1428571428571428</v>
      </c>
      <c r="AP44" s="4">
        <f>O44/E$248</f>
        <v>1.2571428571428571</v>
      </c>
      <c r="AQ44" s="218"/>
      <c r="AR44" s="218"/>
      <c r="AS44" s="218"/>
      <c r="AT44" s="218"/>
      <c r="AU44" s="218"/>
      <c r="AV44" s="218"/>
      <c r="AW44" s="218"/>
      <c r="AX44" s="218"/>
      <c r="AY44" s="218"/>
      <c r="AZ44" s="218"/>
      <c r="BA44" s="218"/>
      <c r="BB44" s="87">
        <f t="shared" si="19"/>
        <v>1.177020930393837</v>
      </c>
      <c r="BC44" s="3">
        <f t="shared" si="1"/>
        <v>13000</v>
      </c>
      <c r="BE44" s="3">
        <f>E44*(教育人数!$F$7+教育人数!$F$8)/教育人数!$F$34</f>
        <v>2883.4123222748817</v>
      </c>
      <c r="BF44" s="3">
        <f>F44*(教育人数!$F$7+教育人数!$F$8)/教育人数!$F$34</f>
        <v>2957.345971563981</v>
      </c>
      <c r="BG44" s="3">
        <f>G44*(教育人数!$F$7+教育人数!$F$8)/教育人数!$F$34</f>
        <v>3031.2796208530804</v>
      </c>
      <c r="BH44" s="3">
        <f>H44*(教育人数!$F$7+教育人数!$F$8)/教育人数!$F$34</f>
        <v>3031.2796208530804</v>
      </c>
      <c r="BI44" s="3">
        <f>I44*(教育人数!$F$7+教育人数!$F$8)/教育人数!$F$34</f>
        <v>2883.4123222748817</v>
      </c>
      <c r="BJ44" s="3">
        <f>J44*(教育人数!$F$7+教育人数!$F$8)/教育人数!$F$34</f>
        <v>2883.4123222748817</v>
      </c>
      <c r="BK44" s="3">
        <f>K44*(教育人数!$F$7+教育人数!$F$8)/教育人数!$F$34</f>
        <v>2883.4123222748817</v>
      </c>
      <c r="BL44" s="3">
        <f>L44*(教育人数!$F$7+教育人数!$F$8)/教育人数!$F$34</f>
        <v>2883.4123222748817</v>
      </c>
      <c r="BM44" s="3">
        <f>M44*(教育人数!$F$7+教育人数!$F$8)/教育人数!$F$34</f>
        <v>2883.4123222748817</v>
      </c>
      <c r="BN44" s="3">
        <f>N44*(教育人数!$F$7+教育人数!$F$8)/教育人数!$F$34</f>
        <v>2957.345971563981</v>
      </c>
      <c r="BO44" s="3">
        <f>O44*(教育人数!$F$7+教育人数!$F$8)/教育人数!$F$34</f>
        <v>3253.0805687203792</v>
      </c>
      <c r="BP44" s="217">
        <f>AVERAGE(BE44:BO44)+AVERAGE(BE45:BO45)</f>
        <v>4574.644549763033</v>
      </c>
      <c r="BT44" s="3">
        <f>T44*(教育人数!$F$7+教育人数!$F$8)/教育人数!$F$34</f>
        <v>304532.70142180094</v>
      </c>
      <c r="BU44" s="3">
        <f>U44*(教育人数!$F$7+教育人数!$F$8)/教育人数!$F$34</f>
        <v>312961.13744075829</v>
      </c>
      <c r="BV44" s="3">
        <f>V44*(教育人数!$F$7+教育人数!$F$8)/教育人数!$F$34</f>
        <v>315474.88151658769</v>
      </c>
      <c r="BW44" s="3">
        <f>W44*(教育人数!$F$7+教育人数!$F$8)/教育人数!$F$34</f>
        <v>317471.09004739334</v>
      </c>
      <c r="BX44" s="3">
        <f>X44*(教育人数!$F$7+教育人数!$F$8)/教育人数!$F$34</f>
        <v>301871.09004739334</v>
      </c>
      <c r="BY44" s="3">
        <f>Y44*(教育人数!$F$7+教育人数!$F$8)/教育人数!$F$34</f>
        <v>302536.49289099529</v>
      </c>
      <c r="BZ44" s="3">
        <f>Z44*(教育人数!$F$7+教育人数!$F$8)/教育人数!$F$34</f>
        <v>301649.28909952607</v>
      </c>
      <c r="CA44" s="3">
        <f>AA44*(教育人数!$F$7+教育人数!$F$8)/教育人数!$F$34</f>
        <v>302832.22748815164</v>
      </c>
      <c r="CB44" s="3">
        <f>AB44*(教育人数!$F$7+教育人数!$F$8)/教育人数!$F$34</f>
        <v>305715.63981042651</v>
      </c>
      <c r="CC44" s="3">
        <f>AC44*(教育人数!$F$7+教育人数!$F$8)/教育人数!$F$34</f>
        <v>316657.81990521325</v>
      </c>
      <c r="CD44" s="3">
        <f>AD44*(教育人数!$F$7+教育人数!$F$8)/教育人数!$F$34</f>
        <v>340538.3886255924</v>
      </c>
      <c r="CE44" s="217">
        <f t="shared" ref="CE44" si="22">ROUNDDOWN((AVERAGE(BT44:CD44)+AVERAGE(BT45:CD45))*$CH$2*12/16,-2)</f>
        <v>209500</v>
      </c>
      <c r="CF44" s="217">
        <f>AVERAGE(CE44,CE78,CE112,CE146,CE180,CE214,CE248,CE282)</f>
        <v>200028.57142857142</v>
      </c>
      <c r="CG44" s="218">
        <f>CF44/CF$36</f>
        <v>0.89870188219059377</v>
      </c>
    </row>
    <row r="45" spans="1:85" ht="18.75" customHeight="1">
      <c r="A45" s="32" t="s">
        <v>79</v>
      </c>
      <c r="B45" s="33" t="s">
        <v>108</v>
      </c>
      <c r="C45" s="237"/>
      <c r="D45" s="34" t="s">
        <v>106</v>
      </c>
      <c r="E45" s="38">
        <v>460</v>
      </c>
      <c r="F45" s="36">
        <v>480</v>
      </c>
      <c r="G45" s="36">
        <v>480</v>
      </c>
      <c r="H45" s="36">
        <v>480</v>
      </c>
      <c r="I45" s="36">
        <v>460</v>
      </c>
      <c r="J45" s="36">
        <v>470</v>
      </c>
      <c r="K45" s="36">
        <v>460</v>
      </c>
      <c r="L45" s="36">
        <v>470</v>
      </c>
      <c r="M45" s="39">
        <v>470</v>
      </c>
      <c r="N45" s="39">
        <v>490</v>
      </c>
      <c r="O45" s="40">
        <v>530</v>
      </c>
      <c r="P45" s="111"/>
      <c r="Q45" s="111"/>
      <c r="R45" s="111"/>
      <c r="S45" s="111"/>
      <c r="T45" s="35">
        <v>48390</v>
      </c>
      <c r="U45" s="36">
        <v>49810</v>
      </c>
      <c r="V45" s="36">
        <v>50230</v>
      </c>
      <c r="W45" s="36">
        <v>50580</v>
      </c>
      <c r="X45" s="36">
        <v>48570</v>
      </c>
      <c r="Y45" s="36">
        <v>48670</v>
      </c>
      <c r="Z45" s="36">
        <v>48520</v>
      </c>
      <c r="AA45" s="36">
        <v>48710</v>
      </c>
      <c r="AB45" s="37">
        <v>49210</v>
      </c>
      <c r="AC45" s="37">
        <v>51100</v>
      </c>
      <c r="AD45" s="37">
        <v>55210</v>
      </c>
      <c r="AE45" s="111"/>
      <c r="AF45" s="4">
        <f>E45/E$249</f>
        <v>1.1219512195121952</v>
      </c>
      <c r="AG45" s="4">
        <f>F45/E$249</f>
        <v>1.1707317073170731</v>
      </c>
      <c r="AH45" s="4">
        <f>G45/E$249</f>
        <v>1.1707317073170731</v>
      </c>
      <c r="AI45" s="4">
        <f>H45/E$249</f>
        <v>1.1707317073170731</v>
      </c>
      <c r="AJ45" s="4">
        <f>I45/E$249</f>
        <v>1.1219512195121952</v>
      </c>
      <c r="AK45" s="4">
        <f>J45/E$249</f>
        <v>1.1463414634146341</v>
      </c>
      <c r="AL45" s="4">
        <f>K45/E$249</f>
        <v>1.1219512195121952</v>
      </c>
      <c r="AM45" s="4">
        <f>L45/E$249</f>
        <v>1.1463414634146341</v>
      </c>
      <c r="AN45" s="4">
        <f>M45/E$249</f>
        <v>1.1463414634146341</v>
      </c>
      <c r="AO45" s="4">
        <f>N45/E$249</f>
        <v>1.1951219512195121</v>
      </c>
      <c r="AP45" s="4">
        <f>O45/E$249</f>
        <v>1.2926829268292683</v>
      </c>
      <c r="AQ45" s="218"/>
      <c r="AR45" s="218"/>
      <c r="AS45" s="218"/>
      <c r="AT45" s="218"/>
      <c r="AU45" s="218"/>
      <c r="AV45" s="218"/>
      <c r="AW45" s="218"/>
      <c r="AX45" s="218"/>
      <c r="AY45" s="218"/>
      <c r="AZ45" s="218"/>
      <c r="BA45" s="218"/>
      <c r="BB45" s="87">
        <f t="shared" si="19"/>
        <v>1.177020930393837</v>
      </c>
      <c r="BC45" s="3">
        <f t="shared" si="1"/>
        <v>13000</v>
      </c>
      <c r="BE45" s="3">
        <f>E45*教育人数!$F$6/教育人数!$F$34</f>
        <v>1558.7677725118483</v>
      </c>
      <c r="BF45" s="3">
        <f>F45*教育人数!$F$6/教育人数!$F$34</f>
        <v>1626.5402843601896</v>
      </c>
      <c r="BG45" s="3">
        <f>G45*教育人数!$F$6/教育人数!$F$34</f>
        <v>1626.5402843601896</v>
      </c>
      <c r="BH45" s="3">
        <f>H45*教育人数!$F$6/教育人数!$F$34</f>
        <v>1626.5402843601896</v>
      </c>
      <c r="BI45" s="3">
        <f>I45*教育人数!$F$6/教育人数!$F$34</f>
        <v>1558.7677725118483</v>
      </c>
      <c r="BJ45" s="3">
        <f>J45*教育人数!$F$6/教育人数!$F$34</f>
        <v>1592.654028436019</v>
      </c>
      <c r="BK45" s="3">
        <f>K45*教育人数!$F$6/教育人数!$F$34</f>
        <v>1558.7677725118483</v>
      </c>
      <c r="BL45" s="3">
        <f>L45*教育人数!$F$6/教育人数!$F$34</f>
        <v>1592.654028436019</v>
      </c>
      <c r="BM45" s="3">
        <f>M45*教育人数!$F$6/教育人数!$F$34</f>
        <v>1592.654028436019</v>
      </c>
      <c r="BN45" s="3">
        <f>N45*教育人数!$F$6/教育人数!$F$34</f>
        <v>1660.4265402843603</v>
      </c>
      <c r="BO45" s="3">
        <f>O45*教育人数!$F$6/教育人数!$F$34</f>
        <v>1795.9715639810427</v>
      </c>
      <c r="BP45" s="217"/>
      <c r="BT45" s="3">
        <f>T45*教育人数!$F$6/教育人数!$F$34</f>
        <v>163975.59241706162</v>
      </c>
      <c r="BU45" s="3">
        <f>U45*教育人数!$F$6/教育人数!$F$34</f>
        <v>168787.44075829384</v>
      </c>
      <c r="BV45" s="3">
        <f>V45*教育人数!$F$6/教育人数!$F$34</f>
        <v>170210.66350710901</v>
      </c>
      <c r="BW45" s="3">
        <f>W45*教育人数!$F$6/教育人数!$F$34</f>
        <v>171396.68246445496</v>
      </c>
      <c r="BX45" s="3">
        <f>X45*教育人数!$F$6/教育人数!$F$34</f>
        <v>164585.54502369667</v>
      </c>
      <c r="BY45" s="3">
        <f>Y45*教育人数!$F$6/教育人数!$F$34</f>
        <v>164924.40758293838</v>
      </c>
      <c r="BZ45" s="3">
        <f>Z45*教育人数!$F$6/教育人数!$F$34</f>
        <v>164416.11374407582</v>
      </c>
      <c r="CA45" s="3">
        <f>AA45*教育人数!$F$6/教育人数!$F$34</f>
        <v>165059.95260663508</v>
      </c>
      <c r="CB45" s="3">
        <f>AB45*教育人数!$F$6/教育人数!$F$34</f>
        <v>166754.26540284359</v>
      </c>
      <c r="CC45" s="3">
        <f>AC45*教育人数!$F$6/教育人数!$F$34</f>
        <v>173158.76777251184</v>
      </c>
      <c r="CD45" s="3">
        <f>AD45*教育人数!$F$6/教育人数!$F$34</f>
        <v>187086.01895734598</v>
      </c>
      <c r="CE45" s="217"/>
      <c r="CF45" s="197"/>
      <c r="CG45" s="218"/>
    </row>
    <row r="46" spans="1:85" ht="18.75" customHeight="1">
      <c r="A46" s="32" t="s">
        <v>79</v>
      </c>
      <c r="B46" s="33" t="s">
        <v>109</v>
      </c>
      <c r="C46" s="237" t="s">
        <v>104</v>
      </c>
      <c r="D46" s="34" t="s">
        <v>105</v>
      </c>
      <c r="E46" s="38">
        <v>320</v>
      </c>
      <c r="F46" s="36">
        <v>330</v>
      </c>
      <c r="G46" s="36">
        <v>330</v>
      </c>
      <c r="H46" s="36">
        <v>340</v>
      </c>
      <c r="I46" s="36">
        <v>340</v>
      </c>
      <c r="J46" s="36">
        <v>340</v>
      </c>
      <c r="K46" s="36">
        <v>340</v>
      </c>
      <c r="L46" s="36">
        <v>340</v>
      </c>
      <c r="M46" s="39">
        <v>340</v>
      </c>
      <c r="N46" s="39">
        <v>360</v>
      </c>
      <c r="O46" s="40">
        <v>390</v>
      </c>
      <c r="P46" s="111"/>
      <c r="Q46" s="111"/>
      <c r="R46" s="111"/>
      <c r="S46" s="111"/>
      <c r="T46" s="35">
        <v>34300</v>
      </c>
      <c r="U46" s="36">
        <v>35310</v>
      </c>
      <c r="V46" s="36">
        <v>35610</v>
      </c>
      <c r="W46" s="36">
        <v>35860</v>
      </c>
      <c r="X46" s="36">
        <v>36190</v>
      </c>
      <c r="Y46" s="36">
        <v>36270</v>
      </c>
      <c r="Z46" s="36">
        <v>36170</v>
      </c>
      <c r="AA46" s="36">
        <v>36310</v>
      </c>
      <c r="AB46" s="37">
        <v>36670</v>
      </c>
      <c r="AC46" s="37">
        <v>38040</v>
      </c>
      <c r="AD46" s="37">
        <v>40950</v>
      </c>
      <c r="AE46" s="111"/>
      <c r="AF46" s="4">
        <f>E46/E$250</f>
        <v>1.103448275862069</v>
      </c>
      <c r="AG46" s="4">
        <f>F46/E$250</f>
        <v>1.1379310344827587</v>
      </c>
      <c r="AH46" s="4">
        <f>G46/E$250</f>
        <v>1.1379310344827587</v>
      </c>
      <c r="AI46" s="4">
        <f>H46/E$250</f>
        <v>1.1724137931034482</v>
      </c>
      <c r="AJ46" s="4">
        <f>I46/E$250</f>
        <v>1.1724137931034482</v>
      </c>
      <c r="AK46" s="4">
        <f>J46/E$250</f>
        <v>1.1724137931034482</v>
      </c>
      <c r="AL46" s="4">
        <f>K46/E$250</f>
        <v>1.1724137931034482</v>
      </c>
      <c r="AM46" s="4">
        <f>L46/E$250</f>
        <v>1.1724137931034482</v>
      </c>
      <c r="AN46" s="4">
        <f>M46/E$250</f>
        <v>1.1724137931034482</v>
      </c>
      <c r="AO46" s="4">
        <f>N46/E$250</f>
        <v>1.2413793103448276</v>
      </c>
      <c r="AP46" s="4">
        <f>O46/E$250</f>
        <v>1.3448275862068966</v>
      </c>
      <c r="AQ46" s="218"/>
      <c r="AR46" s="218"/>
      <c r="AS46" s="218"/>
      <c r="AT46" s="218"/>
      <c r="AU46" s="218"/>
      <c r="AV46" s="218"/>
      <c r="AW46" s="218"/>
      <c r="AX46" s="218"/>
      <c r="AY46" s="218"/>
      <c r="AZ46" s="218"/>
      <c r="BA46" s="218"/>
      <c r="BB46" s="87">
        <f t="shared" si="19"/>
        <v>1.177020930393837</v>
      </c>
      <c r="BC46" s="3">
        <f t="shared" si="1"/>
        <v>13000</v>
      </c>
      <c r="BE46" s="3">
        <f>E46*(教育人数!$G$7+教育人数!$G$8)/教育人数!$G$34</f>
        <v>2253.2159783344619</v>
      </c>
      <c r="BF46" s="3">
        <f>F46*(教育人数!$G$7+教育人数!$G$8)/教育人数!$G$34</f>
        <v>2323.628977657414</v>
      </c>
      <c r="BG46" s="3">
        <f>G46*(教育人数!$G$7+教育人数!$G$8)/教育人数!$G$34</f>
        <v>2323.628977657414</v>
      </c>
      <c r="BH46" s="3">
        <f>H46*(教育人数!$G$7+教育人数!$G$8)/教育人数!$G$34</f>
        <v>2394.0419769803657</v>
      </c>
      <c r="BI46" s="3">
        <f>I46*(教育人数!$G$7+教育人数!$G$8)/教育人数!$G$34</f>
        <v>2394.0419769803657</v>
      </c>
      <c r="BJ46" s="3">
        <f>J46*(教育人数!$G$7+教育人数!$G$8)/教育人数!$G$34</f>
        <v>2394.0419769803657</v>
      </c>
      <c r="BK46" s="3">
        <f>K46*(教育人数!$G$7+教育人数!$G$8)/教育人数!$G$34</f>
        <v>2394.0419769803657</v>
      </c>
      <c r="BL46" s="3">
        <f>L46*(教育人数!$G$7+教育人数!$G$8)/教育人数!$G$34</f>
        <v>2394.0419769803657</v>
      </c>
      <c r="BM46" s="3">
        <f>M46*(教育人数!$G$7+教育人数!$G$8)/教育人数!$G$34</f>
        <v>2394.0419769803657</v>
      </c>
      <c r="BN46" s="3">
        <f>N46*(教育人数!$G$7+教育人数!$G$8)/教育人数!$G$34</f>
        <v>2534.8679756262695</v>
      </c>
      <c r="BO46" s="3">
        <f>O46*(教育人数!$G$7+教育人数!$G$8)/教育人数!$G$34</f>
        <v>2746.1069735951255</v>
      </c>
      <c r="BP46" s="217">
        <f>AVERAGE(BE46:BO46)+AVERAGE(BE47:BO47)</f>
        <v>3898.3196897888843</v>
      </c>
      <c r="BT46" s="3">
        <f>T46*(教育人数!$G$7+教育人数!$G$8)/教育人数!$G$34</f>
        <v>241516.58767772513</v>
      </c>
      <c r="BU46" s="3">
        <f>U46*(教育人数!$G$7+教育人数!$G$8)/教育人数!$G$34</f>
        <v>248628.30060934328</v>
      </c>
      <c r="BV46" s="3">
        <f>V46*(教育人数!$G$7+教育人数!$G$8)/教育人数!$G$34</f>
        <v>250740.69058903184</v>
      </c>
      <c r="BW46" s="3">
        <f>W46*(教育人数!$G$7+教育人数!$G$8)/教育人数!$G$34</f>
        <v>252501.01557210562</v>
      </c>
      <c r="BX46" s="3">
        <f>X46*(教育人数!$G$7+教育人数!$G$8)/教育人数!$G$34</f>
        <v>254824.64454976306</v>
      </c>
      <c r="BY46" s="3">
        <f>Y46*(教育人数!$G$7+教育人数!$G$8)/教育人数!$G$34</f>
        <v>255387.94854434667</v>
      </c>
      <c r="BZ46" s="3">
        <f>Z46*(教育人数!$G$7+教育人数!$G$8)/教育人数!$G$34</f>
        <v>254683.81855111715</v>
      </c>
      <c r="CA46" s="3">
        <f>AA46*(教育人数!$G$7+教育人数!$G$8)/教育人数!$G$34</f>
        <v>255669.60054163847</v>
      </c>
      <c r="CB46" s="3">
        <f>AB46*(教育人数!$G$7+教育人数!$G$8)/教育人数!$G$34</f>
        <v>258204.46851726473</v>
      </c>
      <c r="CC46" s="3">
        <f>AC46*(教育人数!$G$7+教育人数!$G$8)/教育人数!$G$34</f>
        <v>267851.04942450917</v>
      </c>
      <c r="CD46" s="3">
        <f>AD46*(教育人数!$G$7+教育人数!$G$8)/教育人数!$G$34</f>
        <v>288341.23222748819</v>
      </c>
      <c r="CE46" s="217">
        <f t="shared" ref="CE46" si="23">ROUNDDOWN((AVERAGE(BT46:CD46)+AVERAGE(BT47:CD47))*$CH$2*12/16,-2)</f>
        <v>180300</v>
      </c>
      <c r="CF46" s="217">
        <f>AVERAGE(CE46,CE80,CE114,CE148,CE182,CE216,CE250,CE284)</f>
        <v>171985.71428571429</v>
      </c>
      <c r="CG46" s="218">
        <f>CF46/CF$36</f>
        <v>0.77270903868679897</v>
      </c>
    </row>
    <row r="47" spans="1:85" ht="18.75" customHeight="1">
      <c r="A47" s="32" t="s">
        <v>79</v>
      </c>
      <c r="B47" s="33" t="s">
        <v>109</v>
      </c>
      <c r="C47" s="237"/>
      <c r="D47" s="34" t="s">
        <v>106</v>
      </c>
      <c r="E47" s="38">
        <v>390</v>
      </c>
      <c r="F47" s="36">
        <v>410</v>
      </c>
      <c r="G47" s="36">
        <v>410</v>
      </c>
      <c r="H47" s="36">
        <v>410</v>
      </c>
      <c r="I47" s="36">
        <v>420</v>
      </c>
      <c r="J47" s="36">
        <v>420</v>
      </c>
      <c r="K47" s="36">
        <v>420</v>
      </c>
      <c r="L47" s="36">
        <v>420</v>
      </c>
      <c r="M47" s="39">
        <v>420</v>
      </c>
      <c r="N47" s="39">
        <v>440</v>
      </c>
      <c r="O47" s="40">
        <v>480</v>
      </c>
      <c r="P47" s="111"/>
      <c r="Q47" s="111"/>
      <c r="R47" s="111"/>
      <c r="S47" s="111"/>
      <c r="T47" s="35">
        <v>41500</v>
      </c>
      <c r="U47" s="36">
        <v>42790</v>
      </c>
      <c r="V47" s="36">
        <v>43170</v>
      </c>
      <c r="W47" s="36">
        <v>43500</v>
      </c>
      <c r="X47" s="36">
        <v>43930</v>
      </c>
      <c r="Y47" s="36">
        <v>44020</v>
      </c>
      <c r="Z47" s="36">
        <v>43890</v>
      </c>
      <c r="AA47" s="36">
        <v>44060</v>
      </c>
      <c r="AB47" s="37">
        <v>44530</v>
      </c>
      <c r="AC47" s="37">
        <v>46310</v>
      </c>
      <c r="AD47" s="37">
        <v>50100</v>
      </c>
      <c r="AE47" s="111"/>
      <c r="AF47" s="4">
        <f>E47/E$251</f>
        <v>1.1142857142857143</v>
      </c>
      <c r="AG47" s="4">
        <f>F47/E$251</f>
        <v>1.1714285714285715</v>
      </c>
      <c r="AH47" s="4">
        <f>G47/E$251</f>
        <v>1.1714285714285715</v>
      </c>
      <c r="AI47" s="4">
        <f>H47/E$251</f>
        <v>1.1714285714285715</v>
      </c>
      <c r="AJ47" s="4">
        <f>I47/E$251</f>
        <v>1.2</v>
      </c>
      <c r="AK47" s="4">
        <f>J47/E$251</f>
        <v>1.2</v>
      </c>
      <c r="AL47" s="4">
        <f>K47/E$251</f>
        <v>1.2</v>
      </c>
      <c r="AM47" s="4">
        <f>L47/E$251</f>
        <v>1.2</v>
      </c>
      <c r="AN47" s="4">
        <f>M47/E$251</f>
        <v>1.2</v>
      </c>
      <c r="AO47" s="4">
        <f>N47/E$251</f>
        <v>1.2571428571428571</v>
      </c>
      <c r="AP47" s="4">
        <f>O47/E$251</f>
        <v>1.3714285714285714</v>
      </c>
      <c r="AQ47" s="218"/>
      <c r="AR47" s="218"/>
      <c r="AS47" s="218"/>
      <c r="AT47" s="218"/>
      <c r="AU47" s="218"/>
      <c r="AV47" s="218"/>
      <c r="AW47" s="218"/>
      <c r="AX47" s="218"/>
      <c r="AY47" s="218"/>
      <c r="AZ47" s="218"/>
      <c r="BA47" s="218"/>
      <c r="BB47" s="87">
        <f t="shared" si="19"/>
        <v>1.177020930393837</v>
      </c>
      <c r="BC47" s="3">
        <f t="shared" si="1"/>
        <v>13000</v>
      </c>
      <c r="BE47" s="3">
        <f>E47*教育人数!$G$6/教育人数!$G$34</f>
        <v>1373.0534867975628</v>
      </c>
      <c r="BF47" s="3">
        <f>F47*教育人数!$G$6/教育人数!$G$34</f>
        <v>1443.4664861205147</v>
      </c>
      <c r="BG47" s="3">
        <f>G47*教育人数!$G$6/教育人数!$G$34</f>
        <v>1443.4664861205147</v>
      </c>
      <c r="BH47" s="3">
        <f>H47*教育人数!$G$6/教育人数!$G$34</f>
        <v>1443.4664861205147</v>
      </c>
      <c r="BI47" s="3">
        <f>I47*教育人数!$G$6/教育人数!$G$34</f>
        <v>1478.6729857819905</v>
      </c>
      <c r="BJ47" s="3">
        <f>J47*教育人数!$G$6/教育人数!$G$34</f>
        <v>1478.6729857819905</v>
      </c>
      <c r="BK47" s="3">
        <f>K47*教育人数!$G$6/教育人数!$G$34</f>
        <v>1478.6729857819905</v>
      </c>
      <c r="BL47" s="3">
        <f>L47*教育人数!$G$6/教育人数!$G$34</f>
        <v>1478.6729857819905</v>
      </c>
      <c r="BM47" s="3">
        <f>M47*教育人数!$G$6/教育人数!$G$34</f>
        <v>1478.6729857819905</v>
      </c>
      <c r="BN47" s="3">
        <f>N47*教育人数!$G$6/教育人数!$G$34</f>
        <v>1549.0859851049424</v>
      </c>
      <c r="BO47" s="3">
        <f>O47*教育人数!$G$6/教育人数!$G$34</f>
        <v>1689.9119837508465</v>
      </c>
      <c r="BP47" s="217"/>
      <c r="BT47" s="3">
        <f>T47*教育人数!$G$6/教育人数!$G$34</f>
        <v>146106.97359512525</v>
      </c>
      <c r="BU47" s="3">
        <f>U47*教育人数!$G$6/教育人数!$G$34</f>
        <v>150648.61205145565</v>
      </c>
      <c r="BV47" s="3">
        <f>V47*教育人数!$G$6/教育人数!$G$34</f>
        <v>151986.45903859174</v>
      </c>
      <c r="BW47" s="3">
        <f>W47*教育人数!$G$6/教育人数!$G$34</f>
        <v>153148.27352742045</v>
      </c>
      <c r="BX47" s="3">
        <f>X47*教育人数!$G$6/教育人数!$G$34</f>
        <v>154662.15301286391</v>
      </c>
      <c r="BY47" s="3">
        <f>Y47*教育人数!$G$6/教育人数!$G$34</f>
        <v>154979.01150981721</v>
      </c>
      <c r="BZ47" s="3">
        <f>Z47*教育人数!$G$6/教育人数!$G$34</f>
        <v>154521.32701421803</v>
      </c>
      <c r="CA47" s="3">
        <f>AA47*教育人数!$G$6/教育人数!$G$34</f>
        <v>155119.8375084631</v>
      </c>
      <c r="CB47" s="3">
        <f>AB47*教育人数!$G$6/教育人数!$G$34</f>
        <v>156774.54299255248</v>
      </c>
      <c r="CC47" s="3">
        <f>AC47*教育人数!$G$6/教育人数!$G$34</f>
        <v>163041.29993229519</v>
      </c>
      <c r="CD47" s="3">
        <f>AD47*教育人数!$G$6/教育人数!$G$34</f>
        <v>176384.5633039946</v>
      </c>
      <c r="CE47" s="217"/>
      <c r="CF47" s="197"/>
      <c r="CG47" s="218"/>
    </row>
    <row r="48" spans="1:85" ht="18.75" customHeight="1">
      <c r="A48" s="32" t="s">
        <v>79</v>
      </c>
      <c r="B48" s="33" t="s">
        <v>110</v>
      </c>
      <c r="C48" s="237" t="s">
        <v>104</v>
      </c>
      <c r="D48" s="34" t="s">
        <v>105</v>
      </c>
      <c r="E48" s="38">
        <v>280</v>
      </c>
      <c r="F48" s="36">
        <v>290</v>
      </c>
      <c r="G48" s="36">
        <v>290</v>
      </c>
      <c r="H48" s="36">
        <v>300</v>
      </c>
      <c r="I48" s="36">
        <v>300</v>
      </c>
      <c r="J48" s="36">
        <v>300</v>
      </c>
      <c r="K48" s="36">
        <v>300</v>
      </c>
      <c r="L48" s="36">
        <v>300</v>
      </c>
      <c r="M48" s="39">
        <v>300</v>
      </c>
      <c r="N48" s="39">
        <v>310</v>
      </c>
      <c r="O48" s="40">
        <v>340</v>
      </c>
      <c r="P48" s="111"/>
      <c r="Q48" s="111"/>
      <c r="R48" s="111"/>
      <c r="S48" s="111"/>
      <c r="T48" s="35">
        <v>30370</v>
      </c>
      <c r="U48" s="36">
        <v>31270</v>
      </c>
      <c r="V48" s="36">
        <v>31530</v>
      </c>
      <c r="W48" s="36">
        <v>31750</v>
      </c>
      <c r="X48" s="36">
        <v>32050</v>
      </c>
      <c r="Y48" s="36">
        <v>32130</v>
      </c>
      <c r="Z48" s="36">
        <v>32040</v>
      </c>
      <c r="AA48" s="36">
        <v>32160</v>
      </c>
      <c r="AB48" s="37">
        <v>32490</v>
      </c>
      <c r="AC48" s="37">
        <v>33770</v>
      </c>
      <c r="AD48" s="37">
        <v>36410</v>
      </c>
      <c r="AE48" s="111"/>
      <c r="AF48" s="4">
        <f>E48/E$252</f>
        <v>1.1200000000000001</v>
      </c>
      <c r="AG48" s="4">
        <f>F48/E$252</f>
        <v>1.1599999999999999</v>
      </c>
      <c r="AH48" s="4">
        <f>G48/E$252</f>
        <v>1.1599999999999999</v>
      </c>
      <c r="AI48" s="4">
        <f>H48/E$252</f>
        <v>1.2</v>
      </c>
      <c r="AJ48" s="4">
        <f>I48/E$252</f>
        <v>1.2</v>
      </c>
      <c r="AK48" s="4">
        <f>J48/E$252</f>
        <v>1.2</v>
      </c>
      <c r="AL48" s="4">
        <f>K48/E$252</f>
        <v>1.2</v>
      </c>
      <c r="AM48" s="4">
        <f>L48/E$252</f>
        <v>1.2</v>
      </c>
      <c r="AN48" s="4">
        <f>M48/E$252</f>
        <v>1.2</v>
      </c>
      <c r="AO48" s="4">
        <f>N48/E$252</f>
        <v>1.24</v>
      </c>
      <c r="AP48" s="4">
        <f>O48/E$252</f>
        <v>1.36</v>
      </c>
      <c r="AQ48" s="218"/>
      <c r="AR48" s="218"/>
      <c r="AS48" s="218"/>
      <c r="AT48" s="218"/>
      <c r="AU48" s="218"/>
      <c r="AV48" s="218"/>
      <c r="AW48" s="218"/>
      <c r="AX48" s="218"/>
      <c r="AY48" s="218"/>
      <c r="AZ48" s="218"/>
      <c r="BA48" s="218"/>
      <c r="BB48" s="87">
        <f t="shared" si="19"/>
        <v>1.177020930393837</v>
      </c>
      <c r="BC48" s="3">
        <f t="shared" si="1"/>
        <v>13000</v>
      </c>
      <c r="BE48" s="3">
        <f>E48*(教育人数!$H$7+教育人数!$H$8)/教育人数!$H$34</f>
        <v>2628.7519747235388</v>
      </c>
      <c r="BF48" s="3">
        <f>F48*(教育人数!$H$7+教育人数!$H$8)/教育人数!$H$34</f>
        <v>2722.635973820808</v>
      </c>
      <c r="BG48" s="3">
        <f>G48*(教育人数!$H$7+教育人数!$H$8)/教育人数!$H$34</f>
        <v>2722.635973820808</v>
      </c>
      <c r="BH48" s="3">
        <f>H48*(教育人数!$H$7+教育人数!$H$8)/教育人数!$H$34</f>
        <v>2816.5199729180772</v>
      </c>
      <c r="BI48" s="3">
        <f>I48*(教育人数!$H$7+教育人数!$H$8)/教育人数!$H$34</f>
        <v>2816.5199729180772</v>
      </c>
      <c r="BJ48" s="3">
        <f>J48*(教育人数!$H$7+教育人数!$H$8)/教育人数!$H$34</f>
        <v>2816.5199729180772</v>
      </c>
      <c r="BK48" s="3">
        <f>K48*(教育人数!$H$7+教育人数!$H$8)/教育人数!$H$34</f>
        <v>2816.5199729180772</v>
      </c>
      <c r="BL48" s="3">
        <f>L48*(教育人数!$H$7+教育人数!$H$8)/教育人数!$H$34</f>
        <v>2816.5199729180772</v>
      </c>
      <c r="BM48" s="3">
        <f>M48*(教育人数!$H$7+教育人数!$H$8)/教育人数!$H$34</f>
        <v>2816.5199729180772</v>
      </c>
      <c r="BN48" s="3">
        <f>N48*(教育人数!$H$7+教育人数!$H$8)/教育人数!$H$34</f>
        <v>2910.4039720153464</v>
      </c>
      <c r="BO48" s="3">
        <f>O48*(教育人数!$H$7+教育人数!$H$8)/教育人数!$H$34</f>
        <v>3192.0559693071546</v>
      </c>
      <c r="BP48" s="217">
        <f>AVERAGE(BE48:BO48)+AVERAGE(BE49:BO49)</f>
        <v>4613.1183192794579</v>
      </c>
      <c r="BT48" s="3">
        <f>T48*(教育人数!$H$7+教育人数!$H$8)/教育人数!$H$34</f>
        <v>285125.7052584067</v>
      </c>
      <c r="BU48" s="3">
        <f>U48*(教育人数!$H$7+教育人数!$H$8)/教育人数!$H$34</f>
        <v>293575.26517716091</v>
      </c>
      <c r="BV48" s="3">
        <f>V48*(教育人数!$H$7+教育人数!$H$8)/教育人数!$H$34</f>
        <v>296016.24915368995</v>
      </c>
      <c r="BW48" s="3">
        <f>W48*(教育人数!$H$7+教育人数!$H$8)/教育人数!$H$34</f>
        <v>298081.69713382988</v>
      </c>
      <c r="BX48" s="3">
        <f>X48*(教育人数!$H$7+教育人数!$H$8)/教育人数!$H$34</f>
        <v>300898.21710674791</v>
      </c>
      <c r="BY48" s="3">
        <f>Y48*(教育人数!$H$7+教育人数!$H$8)/教育人数!$H$34</f>
        <v>301649.28909952607</v>
      </c>
      <c r="BZ48" s="3">
        <f>Z48*(教育人数!$H$7+教育人数!$H$8)/教育人数!$H$34</f>
        <v>300804.33310765069</v>
      </c>
      <c r="CA48" s="3">
        <f>AA48*(教育人数!$H$7+教育人数!$H$8)/教育人数!$H$34</f>
        <v>301930.9410968179</v>
      </c>
      <c r="CB48" s="3">
        <f>AB48*(教育人数!$H$7+教育人数!$H$8)/教育人数!$H$34</f>
        <v>305029.11306702776</v>
      </c>
      <c r="CC48" s="3">
        <f>AC48*(教育人数!$H$7+教育人数!$H$8)/教育人数!$H$34</f>
        <v>317046.26495147822</v>
      </c>
      <c r="CD48" s="3">
        <f>AD48*(教育人数!$H$7+教育人数!$H$8)/教育人数!$H$34</f>
        <v>341831.64071315731</v>
      </c>
      <c r="CE48" s="217">
        <f t="shared" ref="CE48" si="24">ROUNDDOWN((AVERAGE(BT48:CD48)+AVERAGE(BT49:CD49))*$CH$2*12/16,-2)</f>
        <v>214800</v>
      </c>
      <c r="CF48" s="217">
        <f>AVERAGE(CE48,CE82,CE116,CE150,CE184,CE218,CE252,CE286)</f>
        <v>204942.85714285713</v>
      </c>
      <c r="CG48" s="218">
        <f>CF48/CF$36</f>
        <v>0.92078111711943</v>
      </c>
    </row>
    <row r="49" spans="1:85" ht="18.75" customHeight="1">
      <c r="A49" s="32" t="s">
        <v>79</v>
      </c>
      <c r="B49" s="33" t="s">
        <v>110</v>
      </c>
      <c r="C49" s="237"/>
      <c r="D49" s="34" t="s">
        <v>106</v>
      </c>
      <c r="E49" s="38">
        <v>350</v>
      </c>
      <c r="F49" s="36">
        <v>370</v>
      </c>
      <c r="G49" s="36">
        <v>370</v>
      </c>
      <c r="H49" s="36">
        <v>370</v>
      </c>
      <c r="I49" s="36">
        <v>380</v>
      </c>
      <c r="J49" s="36">
        <v>380</v>
      </c>
      <c r="K49" s="36">
        <v>380</v>
      </c>
      <c r="L49" s="36">
        <v>380</v>
      </c>
      <c r="M49" s="39">
        <v>380</v>
      </c>
      <c r="N49" s="39">
        <v>400</v>
      </c>
      <c r="O49" s="40">
        <v>430</v>
      </c>
      <c r="P49" s="111"/>
      <c r="Q49" s="111"/>
      <c r="R49" s="111"/>
      <c r="S49" s="111"/>
      <c r="T49" s="35">
        <v>37570</v>
      </c>
      <c r="U49" s="36">
        <v>38750</v>
      </c>
      <c r="V49" s="36">
        <v>39090</v>
      </c>
      <c r="W49" s="36">
        <v>39390</v>
      </c>
      <c r="X49" s="36">
        <v>39790</v>
      </c>
      <c r="Y49" s="36">
        <v>39880</v>
      </c>
      <c r="Z49" s="36">
        <v>39760</v>
      </c>
      <c r="AA49" s="36">
        <v>39910</v>
      </c>
      <c r="AB49" s="37">
        <v>40350</v>
      </c>
      <c r="AC49" s="37">
        <v>42040</v>
      </c>
      <c r="AD49" s="37">
        <v>45560</v>
      </c>
      <c r="AE49" s="111"/>
      <c r="AF49" s="4">
        <f>E49/E$253</f>
        <v>1.09375</v>
      </c>
      <c r="AG49" s="4">
        <f>F49/E$253</f>
        <v>1.15625</v>
      </c>
      <c r="AH49" s="4">
        <f>G49/E$253</f>
        <v>1.15625</v>
      </c>
      <c r="AI49" s="4">
        <f>H49/E$253</f>
        <v>1.15625</v>
      </c>
      <c r="AJ49" s="4">
        <f>I49/E$253</f>
        <v>1.1875</v>
      </c>
      <c r="AK49" s="4">
        <f>J49/E$253</f>
        <v>1.1875</v>
      </c>
      <c r="AL49" s="4">
        <f>K49/E$253</f>
        <v>1.1875</v>
      </c>
      <c r="AM49" s="4">
        <f>L49/E$253</f>
        <v>1.1875</v>
      </c>
      <c r="AN49" s="4">
        <f>M49/E$253</f>
        <v>1.1875</v>
      </c>
      <c r="AO49" s="4">
        <f>N49/E$253</f>
        <v>1.25</v>
      </c>
      <c r="AP49" s="4">
        <f>O49/E$253</f>
        <v>1.34375</v>
      </c>
      <c r="AQ49" s="218"/>
      <c r="AR49" s="218"/>
      <c r="AS49" s="218"/>
      <c r="AT49" s="218"/>
      <c r="AU49" s="218"/>
      <c r="AV49" s="218"/>
      <c r="AW49" s="218"/>
      <c r="AX49" s="218"/>
      <c r="AY49" s="218"/>
      <c r="AZ49" s="218"/>
      <c r="BA49" s="218"/>
      <c r="BB49" s="87">
        <f t="shared" si="19"/>
        <v>1.177020930393837</v>
      </c>
      <c r="BC49" s="3">
        <f t="shared" si="1"/>
        <v>13000</v>
      </c>
      <c r="BE49" s="3">
        <f>E49*教育人数!$H$6/教育人数!$H$34</f>
        <v>1642.9699842022119</v>
      </c>
      <c r="BF49" s="3">
        <f>F49*教育人数!$H$6/教育人数!$H$34</f>
        <v>1736.8539832994811</v>
      </c>
      <c r="BG49" s="3">
        <f>G49*教育人数!$H$6/教育人数!$H$34</f>
        <v>1736.8539832994811</v>
      </c>
      <c r="BH49" s="3">
        <f>H49*教育人数!$H$6/教育人数!$H$34</f>
        <v>1736.8539832994811</v>
      </c>
      <c r="BI49" s="3">
        <f>I49*教育人数!$H$6/教育人数!$H$34</f>
        <v>1783.7959828481157</v>
      </c>
      <c r="BJ49" s="3">
        <f>J49*教育人数!$H$6/教育人数!$H$34</f>
        <v>1783.7959828481157</v>
      </c>
      <c r="BK49" s="3">
        <f>K49*教育人数!$H$6/教育人数!$H$34</f>
        <v>1783.7959828481157</v>
      </c>
      <c r="BL49" s="3">
        <f>L49*教育人数!$H$6/教育人数!$H$34</f>
        <v>1783.7959828481157</v>
      </c>
      <c r="BM49" s="3">
        <f>M49*教育人数!$H$6/教育人数!$H$34</f>
        <v>1783.7959828481157</v>
      </c>
      <c r="BN49" s="3">
        <f>N49*教育人数!$H$6/教育人数!$H$34</f>
        <v>1877.679981945385</v>
      </c>
      <c r="BO49" s="3">
        <f>O49*教育人数!$H$6/教育人数!$H$34</f>
        <v>2018.5059805912888</v>
      </c>
      <c r="BP49" s="217"/>
      <c r="BT49" s="3">
        <f>T49*教育人数!$H$6/教育人数!$H$34</f>
        <v>176361.09230422028</v>
      </c>
      <c r="BU49" s="3">
        <f>U49*教育人数!$H$6/教育人数!$H$34</f>
        <v>181900.24825095915</v>
      </c>
      <c r="BV49" s="3">
        <f>V49*教育人数!$H$6/教育人数!$H$34</f>
        <v>183496.27623561275</v>
      </c>
      <c r="BW49" s="3">
        <f>W49*教育人数!$H$6/教育人数!$H$34</f>
        <v>184904.53622207177</v>
      </c>
      <c r="BX49" s="3">
        <f>X49*教育人数!$H$6/教育人数!$H$34</f>
        <v>186782.21620401717</v>
      </c>
      <c r="BY49" s="3">
        <f>Y49*教育人数!$H$6/教育人数!$H$34</f>
        <v>187204.69419995489</v>
      </c>
      <c r="BZ49" s="3">
        <f>Z49*教育人数!$H$6/教育人数!$H$34</f>
        <v>186641.39020537125</v>
      </c>
      <c r="CA49" s="3">
        <f>AA49*教育人数!$H$6/教育人数!$H$34</f>
        <v>187345.52019860077</v>
      </c>
      <c r="CB49" s="3">
        <f>AB49*教育人数!$H$6/教育人数!$H$34</f>
        <v>189410.9681787407</v>
      </c>
      <c r="CC49" s="3">
        <f>AC49*教育人数!$H$6/教育人数!$H$34</f>
        <v>197344.16610245995</v>
      </c>
      <c r="CD49" s="3">
        <f>AD49*教育人数!$H$6/教育人数!$H$34</f>
        <v>213867.74994357934</v>
      </c>
      <c r="CE49" s="217"/>
      <c r="CF49" s="197"/>
      <c r="CG49" s="218"/>
    </row>
    <row r="50" spans="1:85" ht="18.75" customHeight="1">
      <c r="A50" s="32" t="s">
        <v>79</v>
      </c>
      <c r="B50" s="33" t="s">
        <v>111</v>
      </c>
      <c r="C50" s="237" t="s">
        <v>104</v>
      </c>
      <c r="D50" s="34" t="s">
        <v>105</v>
      </c>
      <c r="E50" s="38">
        <v>260</v>
      </c>
      <c r="F50" s="36">
        <v>270</v>
      </c>
      <c r="G50" s="36">
        <v>270</v>
      </c>
      <c r="H50" s="36">
        <v>270</v>
      </c>
      <c r="I50" s="36">
        <v>270</v>
      </c>
      <c r="J50" s="36">
        <v>280</v>
      </c>
      <c r="K50" s="36">
        <v>270</v>
      </c>
      <c r="L50" s="36">
        <v>280</v>
      </c>
      <c r="M50" s="39">
        <v>280</v>
      </c>
      <c r="N50" s="39">
        <v>290</v>
      </c>
      <c r="O50" s="40">
        <v>310</v>
      </c>
      <c r="P50" s="111"/>
      <c r="Q50" s="111"/>
      <c r="R50" s="111"/>
      <c r="S50" s="111"/>
      <c r="T50" s="35">
        <v>28050</v>
      </c>
      <c r="U50" s="36">
        <v>28880</v>
      </c>
      <c r="V50" s="36">
        <v>29120</v>
      </c>
      <c r="W50" s="36">
        <v>29330</v>
      </c>
      <c r="X50" s="36">
        <v>29610</v>
      </c>
      <c r="Y50" s="36">
        <v>29690</v>
      </c>
      <c r="Z50" s="36">
        <v>29610</v>
      </c>
      <c r="AA50" s="36">
        <v>29720</v>
      </c>
      <c r="AB50" s="37">
        <v>30020</v>
      </c>
      <c r="AC50" s="37">
        <v>31250</v>
      </c>
      <c r="AD50" s="37">
        <v>33730</v>
      </c>
      <c r="AE50" s="111"/>
      <c r="AF50" s="4">
        <f>E50/E$254</f>
        <v>1.1304347826086956</v>
      </c>
      <c r="AG50" s="4">
        <f>F50/E$254</f>
        <v>1.173913043478261</v>
      </c>
      <c r="AH50" s="4">
        <f>G50/E$254</f>
        <v>1.173913043478261</v>
      </c>
      <c r="AI50" s="4">
        <f>H50/E$254</f>
        <v>1.173913043478261</v>
      </c>
      <c r="AJ50" s="4">
        <f>I50/E$254</f>
        <v>1.173913043478261</v>
      </c>
      <c r="AK50" s="4">
        <f>J50/E$254</f>
        <v>1.2173913043478262</v>
      </c>
      <c r="AL50" s="4">
        <f>K50/E$254</f>
        <v>1.173913043478261</v>
      </c>
      <c r="AM50" s="4">
        <f>L50/E$254</f>
        <v>1.2173913043478262</v>
      </c>
      <c r="AN50" s="4">
        <f>M50/E$254</f>
        <v>1.2173913043478262</v>
      </c>
      <c r="AO50" s="4">
        <f>N50/E$254</f>
        <v>1.2608695652173914</v>
      </c>
      <c r="AP50" s="4">
        <f>O50/E$254</f>
        <v>1.3478260869565217</v>
      </c>
      <c r="AQ50" s="218"/>
      <c r="AR50" s="218"/>
      <c r="AS50" s="218"/>
      <c r="AT50" s="218"/>
      <c r="AU50" s="218"/>
      <c r="AV50" s="218"/>
      <c r="AW50" s="218"/>
      <c r="AX50" s="218"/>
      <c r="AY50" s="218"/>
      <c r="AZ50" s="218"/>
      <c r="BA50" s="218"/>
      <c r="BB50" s="87">
        <f t="shared" si="19"/>
        <v>1.177020930393837</v>
      </c>
      <c r="BC50" s="3">
        <f t="shared" si="1"/>
        <v>13000</v>
      </c>
      <c r="BE50" s="3">
        <f>E50*(教育人数!$I$7+教育人数!$I$8)/教育人数!$I$34</f>
        <v>2464.4549763033174</v>
      </c>
      <c r="BF50" s="3">
        <f>F50*(教育人数!$I$7+教育人数!$I$8)/教育人数!$I$34</f>
        <v>2559.2417061611372</v>
      </c>
      <c r="BG50" s="3">
        <f>G50*(教育人数!$I$7+教育人数!$I$8)/教育人数!$I$34</f>
        <v>2559.2417061611372</v>
      </c>
      <c r="BH50" s="3">
        <f>H50*(教育人数!$I$7+教育人数!$I$8)/教育人数!$I$34</f>
        <v>2559.2417061611372</v>
      </c>
      <c r="BI50" s="3">
        <f>I50*(教育人数!$I$7+教育人数!$I$8)/教育人数!$I$34</f>
        <v>2559.2417061611372</v>
      </c>
      <c r="BJ50" s="3">
        <f>J50*(教育人数!$I$7+教育人数!$I$8)/教育人数!$I$34</f>
        <v>2654.0284360189571</v>
      </c>
      <c r="BK50" s="3">
        <f>K50*(教育人数!$I$7+教育人数!$I$8)/教育人数!$I$34</f>
        <v>2559.2417061611372</v>
      </c>
      <c r="BL50" s="3">
        <f>L50*(教育人数!$I$7+教育人数!$I$8)/教育人数!$I$34</f>
        <v>2654.0284360189571</v>
      </c>
      <c r="BM50" s="3">
        <f>M50*(教育人数!$I$7+教育人数!$I$8)/教育人数!$I$34</f>
        <v>2654.0284360189571</v>
      </c>
      <c r="BN50" s="3">
        <f>N50*(教育人数!$I$7+教育人数!$I$8)/教育人数!$I$34</f>
        <v>2748.815165876777</v>
      </c>
      <c r="BO50" s="3">
        <f>O50*(教育人数!$I$7+教育人数!$I$8)/教育人数!$I$34</f>
        <v>2938.3886255924167</v>
      </c>
      <c r="BP50" s="217">
        <f>AVERAGE(BE50:BO50)+AVERAGE(BE51:BO51)</f>
        <v>4308.4877208099961</v>
      </c>
      <c r="BT50" s="3">
        <f>T50*(教育人数!$I$7+教育人数!$I$8)/教育人数!$I$34</f>
        <v>265876.7772511848</v>
      </c>
      <c r="BU50" s="3">
        <f>U50*(教育人数!$I$7+教育人数!$I$8)/教育人数!$I$34</f>
        <v>273744.07582938386</v>
      </c>
      <c r="BV50" s="3">
        <f>V50*(教育人数!$I$7+教育人数!$I$8)/教育人数!$I$34</f>
        <v>276018.95734597155</v>
      </c>
      <c r="BW50" s="3">
        <f>W50*(教育人数!$I$7+教育人数!$I$8)/教育人数!$I$34</f>
        <v>278009.47867298574</v>
      </c>
      <c r="BX50" s="3">
        <f>X50*(教育人数!$I$7+教育人数!$I$8)/教育人数!$I$34</f>
        <v>280663.50710900471</v>
      </c>
      <c r="BY50" s="3">
        <f>Y50*(教育人数!$I$7+教育人数!$I$8)/教育人数!$I$34</f>
        <v>281421.80094786728</v>
      </c>
      <c r="BZ50" s="3">
        <f>Z50*(教育人数!$I$7+教育人数!$I$8)/教育人数!$I$34</f>
        <v>280663.50710900471</v>
      </c>
      <c r="CA50" s="3">
        <f>AA50*(教育人数!$I$7+教育人数!$I$8)/教育人数!$I$34</f>
        <v>281706.16113744077</v>
      </c>
      <c r="CB50" s="3">
        <f>AB50*(教育人数!$I$7+教育人数!$I$8)/教育人数!$I$34</f>
        <v>284549.76303317532</v>
      </c>
      <c r="CC50" s="3">
        <f>AC50*(教育人数!$I$7+教育人数!$I$8)/教育人数!$I$34</f>
        <v>296208.53080568719</v>
      </c>
      <c r="CD50" s="3">
        <f>AD50*(教育人数!$I$7+教育人数!$I$8)/教育人数!$I$34</f>
        <v>319715.63981042651</v>
      </c>
      <c r="CE50" s="217">
        <f t="shared" ref="CE50" si="25">ROUNDDOWN((AVERAGE(BT50:CD50)+AVERAGE(BT51:CD51))*$CH$2*12/16,-2)</f>
        <v>201700</v>
      </c>
      <c r="CF50" s="217">
        <f>AVERAGE(CE50,CE84,CE118,CE152,CE186,CE220,CE254,CE288)</f>
        <v>192457.14285714287</v>
      </c>
      <c r="CG50" s="218">
        <f>CF50/CF$36</f>
        <v>0.864684456282794</v>
      </c>
    </row>
    <row r="51" spans="1:85" ht="18.75" customHeight="1">
      <c r="A51" s="32" t="s">
        <v>79</v>
      </c>
      <c r="B51" s="33" t="s">
        <v>111</v>
      </c>
      <c r="C51" s="237"/>
      <c r="D51" s="34" t="s">
        <v>106</v>
      </c>
      <c r="E51" s="38">
        <v>330</v>
      </c>
      <c r="F51" s="36">
        <v>340</v>
      </c>
      <c r="G51" s="36">
        <v>350</v>
      </c>
      <c r="H51" s="36">
        <v>350</v>
      </c>
      <c r="I51" s="36">
        <v>350</v>
      </c>
      <c r="J51" s="36">
        <v>350</v>
      </c>
      <c r="K51" s="36">
        <v>350</v>
      </c>
      <c r="L51" s="36">
        <v>350</v>
      </c>
      <c r="M51" s="39">
        <v>360</v>
      </c>
      <c r="N51" s="39">
        <v>370</v>
      </c>
      <c r="O51" s="40">
        <v>400</v>
      </c>
      <c r="P51" s="111"/>
      <c r="Q51" s="111"/>
      <c r="R51" s="111"/>
      <c r="S51" s="111"/>
      <c r="T51" s="35">
        <v>35250</v>
      </c>
      <c r="U51" s="36">
        <v>36360</v>
      </c>
      <c r="V51" s="36">
        <v>36680</v>
      </c>
      <c r="W51" s="36">
        <v>36970</v>
      </c>
      <c r="X51" s="36">
        <v>37350</v>
      </c>
      <c r="Y51" s="36">
        <v>37440</v>
      </c>
      <c r="Z51" s="36">
        <v>37330</v>
      </c>
      <c r="AA51" s="36">
        <v>37470</v>
      </c>
      <c r="AB51" s="37">
        <v>37880</v>
      </c>
      <c r="AC51" s="37">
        <v>39520</v>
      </c>
      <c r="AD51" s="37">
        <v>42880</v>
      </c>
      <c r="AE51" s="111"/>
      <c r="AF51" s="4">
        <f>E51/E$255</f>
        <v>1.1379310344827587</v>
      </c>
      <c r="AG51" s="4">
        <f>F51/E$255</f>
        <v>1.1724137931034482</v>
      </c>
      <c r="AH51" s="4">
        <f>G51/E$255</f>
        <v>1.2068965517241379</v>
      </c>
      <c r="AI51" s="4">
        <f>H51/E$255</f>
        <v>1.2068965517241379</v>
      </c>
      <c r="AJ51" s="4">
        <f>I51/E$255</f>
        <v>1.2068965517241379</v>
      </c>
      <c r="AK51" s="4">
        <f>J51/E$255</f>
        <v>1.2068965517241379</v>
      </c>
      <c r="AL51" s="4">
        <f>K51/E$255</f>
        <v>1.2068965517241379</v>
      </c>
      <c r="AM51" s="4">
        <f>L51/E$255</f>
        <v>1.2068965517241379</v>
      </c>
      <c r="AN51" s="4">
        <f>M51/E$255</f>
        <v>1.2413793103448276</v>
      </c>
      <c r="AO51" s="4">
        <f>N51/E$255</f>
        <v>1.2758620689655173</v>
      </c>
      <c r="AP51" s="4">
        <f>O51/E$255</f>
        <v>1.3793103448275863</v>
      </c>
      <c r="AQ51" s="218"/>
      <c r="AR51" s="218"/>
      <c r="AS51" s="218"/>
      <c r="AT51" s="218"/>
      <c r="AU51" s="218"/>
      <c r="AV51" s="218"/>
      <c r="AW51" s="218"/>
      <c r="AX51" s="218"/>
      <c r="AY51" s="218"/>
      <c r="AZ51" s="218"/>
      <c r="BA51" s="218"/>
      <c r="BB51" s="87">
        <f t="shared" si="19"/>
        <v>1.177020930393837</v>
      </c>
      <c r="BC51" s="3">
        <f t="shared" si="1"/>
        <v>13000</v>
      </c>
      <c r="BE51" s="3">
        <f>E51*教育人数!$I$6/教育人数!$I$34</f>
        <v>1563.9810426540284</v>
      </c>
      <c r="BF51" s="3">
        <f>F51*教育人数!$I$6/教育人数!$I$34</f>
        <v>1611.3744075829384</v>
      </c>
      <c r="BG51" s="3">
        <f>G51*教育人数!$I$6/教育人数!$I$34</f>
        <v>1658.7677725118483</v>
      </c>
      <c r="BH51" s="3">
        <f>H51*教育人数!$I$6/教育人数!$I$34</f>
        <v>1658.7677725118483</v>
      </c>
      <c r="BI51" s="3">
        <f>I51*教育人数!$I$6/教育人数!$I$34</f>
        <v>1658.7677725118483</v>
      </c>
      <c r="BJ51" s="3">
        <f>J51*教育人数!$I$6/教育人数!$I$34</f>
        <v>1658.7677725118483</v>
      </c>
      <c r="BK51" s="3">
        <f>K51*教育人数!$I$6/教育人数!$I$34</f>
        <v>1658.7677725118483</v>
      </c>
      <c r="BL51" s="3">
        <f>L51*教育人数!$I$6/教育人数!$I$34</f>
        <v>1658.7677725118483</v>
      </c>
      <c r="BM51" s="3">
        <f>M51*教育人数!$I$6/教育人数!$I$34</f>
        <v>1706.1611374407582</v>
      </c>
      <c r="BN51" s="3">
        <f>N51*教育人数!$I$6/教育人数!$I$34</f>
        <v>1753.5545023696682</v>
      </c>
      <c r="BO51" s="3">
        <f>O51*教育人数!$I$6/教育人数!$I$34</f>
        <v>1895.734597156398</v>
      </c>
      <c r="BP51" s="217"/>
      <c r="BT51" s="3">
        <f>T51*教育人数!$I$6/教育人数!$I$34</f>
        <v>167061.61137440757</v>
      </c>
      <c r="BU51" s="3">
        <f>U51*教育人数!$I$6/教育人数!$I$34</f>
        <v>172322.27488151658</v>
      </c>
      <c r="BV51" s="3">
        <f>V51*教育人数!$I$6/教育人数!$I$34</f>
        <v>173838.86255924171</v>
      </c>
      <c r="BW51" s="3">
        <f>W51*教育人数!$I$6/教育人数!$I$34</f>
        <v>175213.27014218009</v>
      </c>
      <c r="BX51" s="3">
        <f>X51*教育人数!$I$6/教育人数!$I$34</f>
        <v>177014.21800947867</v>
      </c>
      <c r="BY51" s="3">
        <f>Y51*教育人数!$I$6/教育人数!$I$34</f>
        <v>177440.75829383885</v>
      </c>
      <c r="BZ51" s="3">
        <f>Z51*教育人数!$I$6/教育人数!$I$34</f>
        <v>176919.43127962085</v>
      </c>
      <c r="CA51" s="3">
        <f>AA51*教育人数!$I$6/教育人数!$I$34</f>
        <v>177582.93838862557</v>
      </c>
      <c r="CB51" s="3">
        <f>AB51*教育人数!$I$6/教育人数!$I$34</f>
        <v>179526.0663507109</v>
      </c>
      <c r="CC51" s="3">
        <f>AC51*教育人数!$I$6/教育人数!$I$34</f>
        <v>187298.57819905211</v>
      </c>
      <c r="CD51" s="3">
        <f>AD51*教育人数!$I$6/教育人数!$I$34</f>
        <v>203222.74881516586</v>
      </c>
      <c r="CE51" s="217"/>
      <c r="CF51" s="197"/>
      <c r="CG51" s="218"/>
    </row>
    <row r="52" spans="1:85" ht="18.75" customHeight="1">
      <c r="A52" s="32" t="s">
        <v>79</v>
      </c>
      <c r="B52" s="33" t="s">
        <v>112</v>
      </c>
      <c r="C52" s="237" t="s">
        <v>104</v>
      </c>
      <c r="D52" s="34" t="s">
        <v>105</v>
      </c>
      <c r="E52" s="38">
        <v>240</v>
      </c>
      <c r="F52" s="36">
        <v>250</v>
      </c>
      <c r="G52" s="36">
        <v>250</v>
      </c>
      <c r="H52" s="36">
        <v>260</v>
      </c>
      <c r="I52" s="36">
        <v>260</v>
      </c>
      <c r="J52" s="36">
        <v>260</v>
      </c>
      <c r="K52" s="36">
        <v>260</v>
      </c>
      <c r="L52" s="36">
        <v>260</v>
      </c>
      <c r="M52" s="39">
        <v>260</v>
      </c>
      <c r="N52" s="39">
        <v>270</v>
      </c>
      <c r="O52" s="40">
        <v>290</v>
      </c>
      <c r="P52" s="111"/>
      <c r="Q52" s="111"/>
      <c r="R52" s="111"/>
      <c r="S52" s="111"/>
      <c r="T52" s="35">
        <v>26470</v>
      </c>
      <c r="U52" s="36">
        <v>27250</v>
      </c>
      <c r="V52" s="36">
        <v>27480</v>
      </c>
      <c r="W52" s="36">
        <v>27680</v>
      </c>
      <c r="X52" s="36">
        <v>27950</v>
      </c>
      <c r="Y52" s="36">
        <v>28030</v>
      </c>
      <c r="Z52" s="36">
        <v>27950</v>
      </c>
      <c r="AA52" s="36">
        <v>28050</v>
      </c>
      <c r="AB52" s="37">
        <v>28350</v>
      </c>
      <c r="AC52" s="37">
        <v>29530</v>
      </c>
      <c r="AD52" s="37">
        <v>31910</v>
      </c>
      <c r="AE52" s="111"/>
      <c r="AF52" s="4">
        <f>E52/E$256</f>
        <v>1.0909090909090908</v>
      </c>
      <c r="AG52" s="4">
        <f>F52/E$256</f>
        <v>1.1363636363636365</v>
      </c>
      <c r="AH52" s="4">
        <f>G52/E$256</f>
        <v>1.1363636363636365</v>
      </c>
      <c r="AI52" s="4">
        <f>H52/E$256</f>
        <v>1.1818181818181819</v>
      </c>
      <c r="AJ52" s="4">
        <f>I52/E$256</f>
        <v>1.1818181818181819</v>
      </c>
      <c r="AK52" s="4">
        <f>J52/E$256</f>
        <v>1.1818181818181819</v>
      </c>
      <c r="AL52" s="4">
        <f>K52/E$256</f>
        <v>1.1818181818181819</v>
      </c>
      <c r="AM52" s="4">
        <f>L52/E$256</f>
        <v>1.1818181818181819</v>
      </c>
      <c r="AN52" s="4">
        <f>M52/E$256</f>
        <v>1.1818181818181819</v>
      </c>
      <c r="AO52" s="4">
        <f>N52/E$256</f>
        <v>1.2272727272727273</v>
      </c>
      <c r="AP52" s="4">
        <f>O52/E$256</f>
        <v>1.3181818181818181</v>
      </c>
      <c r="AQ52" s="218"/>
      <c r="AR52" s="218"/>
      <c r="AS52" s="218"/>
      <c r="AT52" s="218"/>
      <c r="AU52" s="218"/>
      <c r="AV52" s="218"/>
      <c r="AW52" s="218"/>
      <c r="AX52" s="218"/>
      <c r="AY52" s="218"/>
      <c r="AZ52" s="218"/>
      <c r="BA52" s="218"/>
      <c r="BB52" s="87">
        <f t="shared" si="19"/>
        <v>1.177020930393837</v>
      </c>
      <c r="BC52" s="3">
        <f t="shared" si="1"/>
        <v>13000</v>
      </c>
      <c r="BE52" s="3">
        <f>E52*(教育人数!$J$7+教育人数!$J$8)/教育人数!$J$34</f>
        <v>2289.5581715334047</v>
      </c>
      <c r="BF52" s="3">
        <f>F52*(教育人数!$J$7+教育人数!$J$8)/教育人数!$J$34</f>
        <v>2384.9564286806299</v>
      </c>
      <c r="BG52" s="3">
        <f>G52*(教育人数!$J$7+教育人数!$J$8)/教育人数!$J$34</f>
        <v>2384.9564286806299</v>
      </c>
      <c r="BH52" s="3">
        <f>H52*(教育人数!$J$7+教育人数!$J$8)/教育人数!$J$34</f>
        <v>2480.3546858278551</v>
      </c>
      <c r="BI52" s="3">
        <f>I52*(教育人数!$J$7+教育人数!$J$8)/教育人数!$J$34</f>
        <v>2480.3546858278551</v>
      </c>
      <c r="BJ52" s="3">
        <f>J52*(教育人数!$J$7+教育人数!$J$8)/教育人数!$J$34</f>
        <v>2480.3546858278551</v>
      </c>
      <c r="BK52" s="3">
        <f>K52*(教育人数!$J$7+教育人数!$J$8)/教育人数!$J$34</f>
        <v>2480.3546858278551</v>
      </c>
      <c r="BL52" s="3">
        <f>L52*(教育人数!$J$7+教育人数!$J$8)/教育人数!$J$34</f>
        <v>2480.3546858278551</v>
      </c>
      <c r="BM52" s="3">
        <f>M52*(教育人数!$J$7+教育人数!$J$8)/教育人数!$J$34</f>
        <v>2480.3546858278551</v>
      </c>
      <c r="BN52" s="3">
        <f>N52*(教育人数!$J$7+教育人数!$J$8)/教育人数!$J$34</f>
        <v>2575.7529429750803</v>
      </c>
      <c r="BO52" s="3">
        <f>O52*(教育人数!$J$7+教育人数!$J$8)/教育人数!$J$34</f>
        <v>2766.5494572695306</v>
      </c>
      <c r="BP52" s="217">
        <f>AVERAGE(BE52:BO52)+AVERAGE(BE53:BO53)</f>
        <v>4106.461341746467</v>
      </c>
      <c r="BT52" s="3">
        <f>T52*(教育人数!$J$7+教育人数!$J$8)/教育人数!$J$34</f>
        <v>252519.18666870508</v>
      </c>
      <c r="BU52" s="3">
        <f>U52*(教育人数!$J$7+教育人数!$J$8)/教育人数!$J$34</f>
        <v>259960.25072618865</v>
      </c>
      <c r="BV52" s="3">
        <f>V52*(教育人数!$J$7+教育人数!$J$8)/教育人数!$J$34</f>
        <v>262154.41064057482</v>
      </c>
      <c r="BW52" s="3">
        <f>W52*(教育人数!$J$7+教育人数!$J$8)/教育人数!$J$34</f>
        <v>264062.37578351935</v>
      </c>
      <c r="BX52" s="3">
        <f>X52*(教育人数!$J$7+教育人数!$J$8)/教育人数!$J$34</f>
        <v>266638.12872649444</v>
      </c>
      <c r="BY52" s="3">
        <f>Y52*(教育人数!$J$7+教育人数!$J$8)/教育人数!$J$34</f>
        <v>267401.31478367222</v>
      </c>
      <c r="BZ52" s="3">
        <f>Z52*(教育人数!$J$7+教育人数!$J$8)/教育人数!$J$34</f>
        <v>266638.12872649444</v>
      </c>
      <c r="CA52" s="3">
        <f>AA52*(教育人数!$J$7+教育人数!$J$8)/教育人数!$J$34</f>
        <v>267592.11129796668</v>
      </c>
      <c r="CB52" s="3">
        <f>AB52*(教育人数!$J$7+教育人数!$J$8)/教育人数!$J$34</f>
        <v>270454.0590123834</v>
      </c>
      <c r="CC52" s="3">
        <f>AC52*(教育人数!$J$7+教育人数!$J$8)/教育人数!$J$34</f>
        <v>281711.05335575598</v>
      </c>
      <c r="CD52" s="3">
        <f>AD52*(教育人数!$J$7+教育人数!$J$8)/教育人数!$J$34</f>
        <v>304415.83855679561</v>
      </c>
      <c r="CE52" s="217">
        <f t="shared" ref="CE52" si="26">ROUNDDOWN((AVERAGE(BT52:CD52)+AVERAGE(BT53:CD53))*$CH$2*12/16,-2)</f>
        <v>192600</v>
      </c>
      <c r="CF52" s="217">
        <f>AVERAGE(CE52,CE86,CE120,CE154,CE188,CE222,CE256,CE290)</f>
        <v>183742.85714285713</v>
      </c>
      <c r="CG52" s="218">
        <f>CF52/CF$36</f>
        <v>0.82553232457759018</v>
      </c>
    </row>
    <row r="53" spans="1:85" ht="18.75" customHeight="1">
      <c r="A53" s="32" t="s">
        <v>79</v>
      </c>
      <c r="B53" s="33" t="s">
        <v>112</v>
      </c>
      <c r="C53" s="237"/>
      <c r="D53" s="34" t="s">
        <v>106</v>
      </c>
      <c r="E53" s="38">
        <v>320</v>
      </c>
      <c r="F53" s="36">
        <v>330</v>
      </c>
      <c r="G53" s="36">
        <v>330</v>
      </c>
      <c r="H53" s="36">
        <v>330</v>
      </c>
      <c r="I53" s="36">
        <v>340</v>
      </c>
      <c r="J53" s="36">
        <v>340</v>
      </c>
      <c r="K53" s="36">
        <v>340</v>
      </c>
      <c r="L53" s="36">
        <v>340</v>
      </c>
      <c r="M53" s="39">
        <v>340</v>
      </c>
      <c r="N53" s="39">
        <v>350</v>
      </c>
      <c r="O53" s="40">
        <v>390</v>
      </c>
      <c r="P53" s="111"/>
      <c r="Q53" s="111"/>
      <c r="R53" s="111"/>
      <c r="S53" s="111"/>
      <c r="T53" s="35">
        <v>33670</v>
      </c>
      <c r="U53" s="36">
        <v>34730</v>
      </c>
      <c r="V53" s="36">
        <v>35040</v>
      </c>
      <c r="W53" s="36">
        <v>35320</v>
      </c>
      <c r="X53" s="36">
        <v>35690</v>
      </c>
      <c r="Y53" s="36">
        <v>35780</v>
      </c>
      <c r="Z53" s="36">
        <v>35670</v>
      </c>
      <c r="AA53" s="36">
        <v>35800</v>
      </c>
      <c r="AB53" s="37">
        <v>36210</v>
      </c>
      <c r="AC53" s="37">
        <v>37800</v>
      </c>
      <c r="AD53" s="37">
        <v>41060</v>
      </c>
      <c r="AE53" s="111"/>
      <c r="AF53" s="4">
        <f>E53/E$257</f>
        <v>1.1428571428571428</v>
      </c>
      <c r="AG53" s="4">
        <f>F53/E$257</f>
        <v>1.1785714285714286</v>
      </c>
      <c r="AH53" s="4">
        <f>G53/E$257</f>
        <v>1.1785714285714286</v>
      </c>
      <c r="AI53" s="4">
        <f>H53/E$257</f>
        <v>1.1785714285714286</v>
      </c>
      <c r="AJ53" s="4">
        <f>I53/E$257</f>
        <v>1.2142857142857142</v>
      </c>
      <c r="AK53" s="4">
        <f>J53/E$257</f>
        <v>1.2142857142857142</v>
      </c>
      <c r="AL53" s="4">
        <f>K53/E$257</f>
        <v>1.2142857142857142</v>
      </c>
      <c r="AM53" s="4">
        <f>L53/E$257</f>
        <v>1.2142857142857142</v>
      </c>
      <c r="AN53" s="4">
        <f>M53/E$257</f>
        <v>1.2142857142857142</v>
      </c>
      <c r="AO53" s="4">
        <f>N53/E$257</f>
        <v>1.25</v>
      </c>
      <c r="AP53" s="4">
        <f>O53/E$257</f>
        <v>1.3928571428571428</v>
      </c>
      <c r="AQ53" s="218"/>
      <c r="AR53" s="218"/>
      <c r="AS53" s="218"/>
      <c r="AT53" s="218"/>
      <c r="AU53" s="218"/>
      <c r="AV53" s="218"/>
      <c r="AW53" s="218"/>
      <c r="AX53" s="218"/>
      <c r="AY53" s="218"/>
      <c r="AZ53" s="218"/>
      <c r="BA53" s="218"/>
      <c r="BB53" s="87">
        <f t="shared" si="19"/>
        <v>1.177020930393837</v>
      </c>
      <c r="BC53" s="3">
        <f t="shared" si="1"/>
        <v>13000</v>
      </c>
      <c r="BE53" s="3">
        <f>E53*教育人数!$J$6/教育人数!$J$34</f>
        <v>1526.3721143556031</v>
      </c>
      <c r="BF53" s="3">
        <f>F53*教育人数!$J$6/教育人数!$J$34</f>
        <v>1574.0712429292157</v>
      </c>
      <c r="BG53" s="3">
        <f>G53*教育人数!$J$6/教育人数!$J$34</f>
        <v>1574.0712429292157</v>
      </c>
      <c r="BH53" s="3">
        <f>H53*教育人数!$J$6/教育人数!$J$34</f>
        <v>1574.0712429292157</v>
      </c>
      <c r="BI53" s="3">
        <f>I53*教育人数!$J$6/教育人数!$J$34</f>
        <v>1621.7703715028283</v>
      </c>
      <c r="BJ53" s="3">
        <f>J53*教育人数!$J$6/教育人数!$J$34</f>
        <v>1621.7703715028283</v>
      </c>
      <c r="BK53" s="3">
        <f>K53*教育人数!$J$6/教育人数!$J$34</f>
        <v>1621.7703715028283</v>
      </c>
      <c r="BL53" s="3">
        <f>L53*教育人数!$J$6/教育人数!$J$34</f>
        <v>1621.7703715028283</v>
      </c>
      <c r="BM53" s="3">
        <f>M53*教育人数!$J$6/教育人数!$J$34</f>
        <v>1621.7703715028283</v>
      </c>
      <c r="BN53" s="3">
        <f>N53*教育人数!$J$6/教育人数!$J$34</f>
        <v>1669.4695000764409</v>
      </c>
      <c r="BO53" s="3">
        <f>O53*教育人数!$J$6/教育人数!$J$34</f>
        <v>1860.2660143708913</v>
      </c>
      <c r="BP53" s="217"/>
      <c r="BT53" s="3">
        <f>T53*教育人数!$J$6/教育人数!$J$34</f>
        <v>160602.96590735362</v>
      </c>
      <c r="BU53" s="3">
        <f>U53*教育人数!$J$6/教育人数!$J$34</f>
        <v>165659.07353615656</v>
      </c>
      <c r="BV53" s="3">
        <f>V53*教育人数!$J$6/教育人数!$J$34</f>
        <v>167137.74652193853</v>
      </c>
      <c r="BW53" s="3">
        <f>W53*教育人数!$J$6/教育人数!$J$34</f>
        <v>168473.32212199969</v>
      </c>
      <c r="BX53" s="3">
        <f>X53*教育人数!$J$6/教育人数!$J$34</f>
        <v>170238.18987922336</v>
      </c>
      <c r="BY53" s="3">
        <f>Y53*教育人数!$J$6/教育人数!$J$34</f>
        <v>170667.48203638586</v>
      </c>
      <c r="BZ53" s="3">
        <f>Z53*教育人数!$J$6/教育人数!$J$34</f>
        <v>170142.79162207613</v>
      </c>
      <c r="CA53" s="3">
        <f>AA53*教育人数!$J$6/教育人数!$J$34</f>
        <v>170762.88029353309</v>
      </c>
      <c r="CB53" s="3">
        <f>AB53*教育人数!$J$6/教育人数!$J$34</f>
        <v>172718.54456505121</v>
      </c>
      <c r="CC53" s="3">
        <f>AC53*教育人数!$J$6/教育人数!$J$34</f>
        <v>180302.70600825563</v>
      </c>
      <c r="CD53" s="3">
        <f>AD53*教育人数!$J$6/教育人数!$J$34</f>
        <v>195852.62192325332</v>
      </c>
      <c r="CE53" s="217"/>
      <c r="CF53" s="197"/>
      <c r="CG53" s="218"/>
    </row>
    <row r="54" spans="1:85" ht="18.75" customHeight="1">
      <c r="A54" s="32" t="s">
        <v>79</v>
      </c>
      <c r="B54" s="33" t="s">
        <v>113</v>
      </c>
      <c r="C54" s="237" t="s">
        <v>104</v>
      </c>
      <c r="D54" s="34" t="s">
        <v>105</v>
      </c>
      <c r="E54" s="38">
        <v>240</v>
      </c>
      <c r="F54" s="36">
        <v>250</v>
      </c>
      <c r="G54" s="36">
        <v>250</v>
      </c>
      <c r="H54" s="36">
        <v>250</v>
      </c>
      <c r="I54" s="36">
        <v>250</v>
      </c>
      <c r="J54" s="36">
        <v>250</v>
      </c>
      <c r="K54" s="36">
        <v>250</v>
      </c>
      <c r="L54" s="36">
        <v>250</v>
      </c>
      <c r="M54" s="39">
        <v>260</v>
      </c>
      <c r="N54" s="39">
        <v>270</v>
      </c>
      <c r="O54" s="40">
        <v>290</v>
      </c>
      <c r="P54" s="111"/>
      <c r="Q54" s="111"/>
      <c r="R54" s="111"/>
      <c r="S54" s="111"/>
      <c r="T54" s="35">
        <v>26080</v>
      </c>
      <c r="U54" s="36">
        <v>26840</v>
      </c>
      <c r="V54" s="36">
        <v>26990</v>
      </c>
      <c r="W54" s="36">
        <v>27180</v>
      </c>
      <c r="X54" s="36">
        <v>27440</v>
      </c>
      <c r="Y54" s="36">
        <v>27510</v>
      </c>
      <c r="Z54" s="36">
        <v>27440</v>
      </c>
      <c r="AA54" s="36">
        <v>27540</v>
      </c>
      <c r="AB54" s="37">
        <v>27820</v>
      </c>
      <c r="AC54" s="37">
        <v>28980</v>
      </c>
      <c r="AD54" s="37">
        <v>31280</v>
      </c>
      <c r="AE54" s="111"/>
      <c r="AF54" s="4">
        <f>E54/E$258</f>
        <v>1.1428571428571428</v>
      </c>
      <c r="AG54" s="4">
        <f>F54/E$258</f>
        <v>1.1904761904761905</v>
      </c>
      <c r="AH54" s="4">
        <f>G54/E$258</f>
        <v>1.1904761904761905</v>
      </c>
      <c r="AI54" s="4">
        <f>H54/E$258</f>
        <v>1.1904761904761905</v>
      </c>
      <c r="AJ54" s="4">
        <f>I54/E$258</f>
        <v>1.1904761904761905</v>
      </c>
      <c r="AK54" s="4">
        <f>J54/E$258</f>
        <v>1.1904761904761905</v>
      </c>
      <c r="AL54" s="4">
        <f>K54/E$258</f>
        <v>1.1904761904761905</v>
      </c>
      <c r="AM54" s="4">
        <f>L54/E$258</f>
        <v>1.1904761904761905</v>
      </c>
      <c r="AN54" s="4">
        <f>M54/E$258</f>
        <v>1.2380952380952381</v>
      </c>
      <c r="AO54" s="4">
        <f>N54/E$258</f>
        <v>1.2857142857142858</v>
      </c>
      <c r="AP54" s="4">
        <f>O54/E$258</f>
        <v>1.3809523809523809</v>
      </c>
      <c r="AQ54" s="218"/>
      <c r="AR54" s="218"/>
      <c r="AS54" s="218"/>
      <c r="AT54" s="218"/>
      <c r="AU54" s="218"/>
      <c r="AV54" s="218"/>
      <c r="AW54" s="218"/>
      <c r="AX54" s="218"/>
      <c r="AY54" s="218"/>
      <c r="AZ54" s="218"/>
      <c r="BA54" s="218"/>
      <c r="BB54" s="87">
        <f t="shared" si="19"/>
        <v>1.177020930393837</v>
      </c>
      <c r="BC54" s="3">
        <f t="shared" si="1"/>
        <v>13000</v>
      </c>
      <c r="BE54" s="3">
        <f>E54*(教育人数!$K$7+教育人数!$K$8)/教育人数!$K$34</f>
        <v>2671.1512001223055</v>
      </c>
      <c r="BF54" s="3">
        <f>F54*(教育人数!$K$7+教育人数!$K$8)/教育人数!$K$34</f>
        <v>2782.4491667940683</v>
      </c>
      <c r="BG54" s="3">
        <f>G54*(教育人数!$K$7+教育人数!$K$8)/教育人数!$K$34</f>
        <v>2782.4491667940683</v>
      </c>
      <c r="BH54" s="3">
        <f>H54*(教育人数!$K$7+教育人数!$K$8)/教育人数!$K$34</f>
        <v>2782.4491667940683</v>
      </c>
      <c r="BI54" s="3">
        <f>I54*(教育人数!$K$7+教育人数!$K$8)/教育人数!$K$34</f>
        <v>2782.4491667940683</v>
      </c>
      <c r="BJ54" s="3">
        <f>J54*(教育人数!$K$7+教育人数!$K$8)/教育人数!$K$34</f>
        <v>2782.4491667940683</v>
      </c>
      <c r="BK54" s="3">
        <f>K54*(教育人数!$K$7+教育人数!$K$8)/教育人数!$K$34</f>
        <v>2782.4491667940683</v>
      </c>
      <c r="BL54" s="3">
        <f>L54*(教育人数!$K$7+教育人数!$K$8)/教育人数!$K$34</f>
        <v>2782.4491667940683</v>
      </c>
      <c r="BM54" s="3">
        <f>M54*(教育人数!$K$7+教育人数!$K$8)/教育人数!$K$34</f>
        <v>2893.7471334658308</v>
      </c>
      <c r="BN54" s="3">
        <f>N54*(教育人数!$K$7+教育人数!$K$8)/教育人数!$K$34</f>
        <v>3005.0451001375936</v>
      </c>
      <c r="BO54" s="3">
        <f>O54*(教育人数!$K$7+教育人数!$K$8)/教育人数!$K$34</f>
        <v>3227.6410334811189</v>
      </c>
      <c r="BP54" s="217">
        <f>AVERAGE(BE54:BO54)+AVERAGE(BE55:BO55)</f>
        <v>4699.8095926394353</v>
      </c>
      <c r="BT54" s="3">
        <f>T54*(教育人数!$K$7+教育人数!$K$8)/教育人数!$K$34</f>
        <v>290265.0970799572</v>
      </c>
      <c r="BU54" s="3">
        <f>U54*(教育人数!$K$7+教育人数!$K$8)/教育人数!$K$34</f>
        <v>298723.74254701118</v>
      </c>
      <c r="BV54" s="3">
        <f>V54*(教育人数!$K$7+教育人数!$K$8)/教育人数!$K$34</f>
        <v>300393.21204708761</v>
      </c>
      <c r="BW54" s="3">
        <f>W54*(教育人数!$K$7+教育人数!$K$8)/教育人数!$K$34</f>
        <v>302507.87341385108</v>
      </c>
      <c r="BX54" s="3">
        <f>X54*(教育人数!$K$7+教育人数!$K$8)/教育人数!$K$34</f>
        <v>305401.62054731691</v>
      </c>
      <c r="BY54" s="3">
        <f>Y54*(教育人数!$K$7+教育人数!$K$8)/教育人数!$K$34</f>
        <v>306180.70631401928</v>
      </c>
      <c r="BZ54" s="3">
        <f>Z54*(教育人数!$K$7+教育人数!$K$8)/教育人数!$K$34</f>
        <v>305401.62054731691</v>
      </c>
      <c r="CA54" s="3">
        <f>AA54*(教育人数!$K$7+教育人数!$K$8)/教育人数!$K$34</f>
        <v>306514.60021403455</v>
      </c>
      <c r="CB54" s="3">
        <f>AB54*(教育人数!$K$7+教育人数!$K$8)/教育人数!$K$34</f>
        <v>309630.9432808439</v>
      </c>
      <c r="CC54" s="3">
        <f>AC54*(教育人数!$K$7+教育人数!$K$8)/教育人数!$K$34</f>
        <v>322541.50741476839</v>
      </c>
      <c r="CD54" s="3">
        <f>AD54*(教育人数!$K$7+教育人数!$K$8)/教育人数!$K$34</f>
        <v>348140.0397492738</v>
      </c>
      <c r="CE54" s="217">
        <f t="shared" ref="CE54" si="27">ROUNDDOWN((AVERAGE(BT54:CD54)+AVERAGE(BT55:CD55))*$CH$2*12/16,-2)</f>
        <v>221000</v>
      </c>
      <c r="CF54" s="217">
        <f>AVERAGE(CE54,CE88,CE122,CE156,CE190,CE224,CE258,CE292)</f>
        <v>211128.57142857142</v>
      </c>
      <c r="CG54" s="218">
        <f>CF54/CF$36</f>
        <v>0.94857271224787787</v>
      </c>
    </row>
    <row r="55" spans="1:85" ht="18.75" customHeight="1">
      <c r="A55" s="32" t="s">
        <v>79</v>
      </c>
      <c r="B55" s="33" t="s">
        <v>113</v>
      </c>
      <c r="C55" s="237"/>
      <c r="D55" s="34" t="s">
        <v>106</v>
      </c>
      <c r="E55" s="38">
        <v>310</v>
      </c>
      <c r="F55" s="36">
        <v>320</v>
      </c>
      <c r="G55" s="36">
        <v>320</v>
      </c>
      <c r="H55" s="36">
        <v>330</v>
      </c>
      <c r="I55" s="36">
        <v>330</v>
      </c>
      <c r="J55" s="36">
        <v>330</v>
      </c>
      <c r="K55" s="36">
        <v>330</v>
      </c>
      <c r="L55" s="36">
        <v>330</v>
      </c>
      <c r="M55" s="39">
        <v>340</v>
      </c>
      <c r="N55" s="39">
        <v>350</v>
      </c>
      <c r="O55" s="40">
        <v>380</v>
      </c>
      <c r="P55" s="111"/>
      <c r="Q55" s="111"/>
      <c r="R55" s="111"/>
      <c r="S55" s="111"/>
      <c r="T55" s="35">
        <v>33280</v>
      </c>
      <c r="U55" s="36">
        <v>34320</v>
      </c>
      <c r="V55" s="36">
        <v>34550</v>
      </c>
      <c r="W55" s="36">
        <v>34820</v>
      </c>
      <c r="X55" s="36">
        <v>35180</v>
      </c>
      <c r="Y55" s="36">
        <v>35260</v>
      </c>
      <c r="Z55" s="36">
        <v>35160</v>
      </c>
      <c r="AA55" s="36">
        <v>35290</v>
      </c>
      <c r="AB55" s="37">
        <v>35680</v>
      </c>
      <c r="AC55" s="37">
        <v>37250</v>
      </c>
      <c r="AD55" s="37">
        <v>40430</v>
      </c>
      <c r="AE55" s="111"/>
      <c r="AF55" s="4">
        <f>E55/E$259</f>
        <v>1.1071428571428572</v>
      </c>
      <c r="AG55" s="4">
        <f>F55/E$259</f>
        <v>1.1428571428571428</v>
      </c>
      <c r="AH55" s="4">
        <f>G55/E$259</f>
        <v>1.1428571428571428</v>
      </c>
      <c r="AI55" s="4">
        <f>H55/E$259</f>
        <v>1.1785714285714286</v>
      </c>
      <c r="AJ55" s="4">
        <f>I55/E$259</f>
        <v>1.1785714285714286</v>
      </c>
      <c r="AK55" s="4">
        <f>J55/E$259</f>
        <v>1.1785714285714286</v>
      </c>
      <c r="AL55" s="4">
        <f>K55/E$259</f>
        <v>1.1785714285714286</v>
      </c>
      <c r="AM55" s="4">
        <f>L55/E$259</f>
        <v>1.1785714285714286</v>
      </c>
      <c r="AN55" s="4">
        <f>M55/E$259</f>
        <v>1.2142857142857142</v>
      </c>
      <c r="AO55" s="4">
        <f>N55/E$259</f>
        <v>1.25</v>
      </c>
      <c r="AP55" s="4">
        <f>O55/E$259</f>
        <v>1.3571428571428572</v>
      </c>
      <c r="AQ55" s="218"/>
      <c r="AR55" s="218"/>
      <c r="AS55" s="218"/>
      <c r="AT55" s="218"/>
      <c r="AU55" s="218"/>
      <c r="AV55" s="218"/>
      <c r="AW55" s="218"/>
      <c r="AX55" s="218"/>
      <c r="AY55" s="218"/>
      <c r="AZ55" s="218"/>
      <c r="BA55" s="218"/>
      <c r="BB55" s="87">
        <f t="shared" si="19"/>
        <v>1.177020930393837</v>
      </c>
      <c r="BC55" s="3">
        <f t="shared" si="1"/>
        <v>13000</v>
      </c>
      <c r="BE55" s="3">
        <f>E55*教育人数!$K$6/教育人数!$K$34</f>
        <v>1725.1184834123223</v>
      </c>
      <c r="BF55" s="3">
        <f>F55*教育人数!$K$6/教育人数!$K$34</f>
        <v>1780.7674667482036</v>
      </c>
      <c r="BG55" s="3">
        <f>G55*教育人数!$K$6/教育人数!$K$34</f>
        <v>1780.7674667482036</v>
      </c>
      <c r="BH55" s="3">
        <f>H55*教育人数!$K$6/教育人数!$K$34</f>
        <v>1836.416450084085</v>
      </c>
      <c r="BI55" s="3">
        <f>I55*教育人数!$K$6/教育人数!$K$34</f>
        <v>1836.416450084085</v>
      </c>
      <c r="BJ55" s="3">
        <f>J55*教育人数!$K$6/教育人数!$K$34</f>
        <v>1836.416450084085</v>
      </c>
      <c r="BK55" s="3">
        <f>K55*教育人数!$K$6/教育人数!$K$34</f>
        <v>1836.416450084085</v>
      </c>
      <c r="BL55" s="3">
        <f>L55*教育人数!$K$6/教育人数!$K$34</f>
        <v>1836.416450084085</v>
      </c>
      <c r="BM55" s="3">
        <f>M55*教育人数!$K$6/教育人数!$K$34</f>
        <v>1892.0654334199664</v>
      </c>
      <c r="BN55" s="3">
        <f>N55*教育人数!$K$6/教育人数!$K$34</f>
        <v>1947.7144167558477</v>
      </c>
      <c r="BO55" s="3">
        <f>O55*教育人数!$K$6/教育人数!$K$34</f>
        <v>2114.661366763492</v>
      </c>
      <c r="BP55" s="217"/>
      <c r="BT55" s="3">
        <f>T55*教育人数!$K$6/教育人数!$K$34</f>
        <v>185199.81654181317</v>
      </c>
      <c r="BU55" s="3">
        <f>U55*教育人数!$K$6/教育人数!$K$34</f>
        <v>190987.31080874483</v>
      </c>
      <c r="BV55" s="3">
        <f>V55*教育人数!$K$6/教育人数!$K$34</f>
        <v>192267.23742547011</v>
      </c>
      <c r="BW55" s="3">
        <f>W55*教育人数!$K$6/教育人数!$K$34</f>
        <v>193769.75997553891</v>
      </c>
      <c r="BX55" s="3">
        <f>X55*教育人数!$K$6/教育人数!$K$34</f>
        <v>195773.12337563065</v>
      </c>
      <c r="BY55" s="3">
        <f>Y55*教育人数!$K$6/教育人数!$K$34</f>
        <v>196218.31524231768</v>
      </c>
      <c r="BZ55" s="3">
        <f>Z55*教育人数!$K$6/教育人数!$K$34</f>
        <v>195661.82540895886</v>
      </c>
      <c r="CA55" s="3">
        <f>AA55*教育人数!$K$6/教育人数!$K$34</f>
        <v>196385.26219232532</v>
      </c>
      <c r="CB55" s="3">
        <f>AB55*教育人数!$K$6/教育人数!$K$34</f>
        <v>198555.57254242469</v>
      </c>
      <c r="CC55" s="3">
        <f>AC55*教育人数!$K$6/教育人数!$K$34</f>
        <v>207292.46292615807</v>
      </c>
      <c r="CD55" s="3">
        <f>AD55*教育人数!$K$6/教育人数!$K$34</f>
        <v>224988.83962696834</v>
      </c>
      <c r="CE55" s="217"/>
      <c r="CF55" s="197"/>
      <c r="CG55" s="218"/>
    </row>
    <row r="56" spans="1:85" ht="18.75" customHeight="1">
      <c r="A56" s="32" t="s">
        <v>79</v>
      </c>
      <c r="B56" s="33" t="s">
        <v>114</v>
      </c>
      <c r="C56" s="237" t="s">
        <v>104</v>
      </c>
      <c r="D56" s="34" t="s">
        <v>105</v>
      </c>
      <c r="E56" s="38">
        <v>230</v>
      </c>
      <c r="F56" s="36">
        <v>240</v>
      </c>
      <c r="G56" s="36">
        <v>240</v>
      </c>
      <c r="H56" s="36">
        <v>240</v>
      </c>
      <c r="I56" s="36">
        <v>240</v>
      </c>
      <c r="J56" s="36">
        <v>240</v>
      </c>
      <c r="K56" s="36">
        <v>240</v>
      </c>
      <c r="L56" s="36">
        <v>240</v>
      </c>
      <c r="M56" s="39">
        <v>250</v>
      </c>
      <c r="N56" s="39">
        <v>260</v>
      </c>
      <c r="O56" s="40">
        <v>280</v>
      </c>
      <c r="P56" s="111"/>
      <c r="Q56" s="111"/>
      <c r="R56" s="111"/>
      <c r="S56" s="111"/>
      <c r="T56" s="35">
        <v>25170</v>
      </c>
      <c r="U56" s="36">
        <v>25900</v>
      </c>
      <c r="V56" s="36">
        <v>26050</v>
      </c>
      <c r="W56" s="36">
        <v>26240</v>
      </c>
      <c r="X56" s="36">
        <v>26490</v>
      </c>
      <c r="Y56" s="36">
        <v>26570</v>
      </c>
      <c r="Z56" s="36">
        <v>26490</v>
      </c>
      <c r="AA56" s="36">
        <v>26590</v>
      </c>
      <c r="AB56" s="37">
        <v>26870</v>
      </c>
      <c r="AC56" s="37">
        <v>28000</v>
      </c>
      <c r="AD56" s="37">
        <v>30250</v>
      </c>
      <c r="AE56" s="111"/>
      <c r="AF56" s="4">
        <f>E56/E$260</f>
        <v>1.0952380952380953</v>
      </c>
      <c r="AG56" s="4">
        <f>F56/E$260</f>
        <v>1.1428571428571428</v>
      </c>
      <c r="AH56" s="4">
        <f>G56/E$260</f>
        <v>1.1428571428571428</v>
      </c>
      <c r="AI56" s="4">
        <f>H56/E$260</f>
        <v>1.1428571428571428</v>
      </c>
      <c r="AJ56" s="4">
        <f>I56/E$260</f>
        <v>1.1428571428571428</v>
      </c>
      <c r="AK56" s="4">
        <f>J56/E$260</f>
        <v>1.1428571428571428</v>
      </c>
      <c r="AL56" s="4">
        <f>K56/E$260</f>
        <v>1.1428571428571428</v>
      </c>
      <c r="AM56" s="4">
        <f>L56/E$260</f>
        <v>1.1428571428571428</v>
      </c>
      <c r="AN56" s="4">
        <f>M56/E$260</f>
        <v>1.1904761904761905</v>
      </c>
      <c r="AO56" s="4">
        <f>N56/E$260</f>
        <v>1.2380952380952381</v>
      </c>
      <c r="AP56" s="4">
        <f>O56/E$260</f>
        <v>1.3333333333333333</v>
      </c>
      <c r="AQ56" s="218"/>
      <c r="AR56" s="218"/>
      <c r="AS56" s="218"/>
      <c r="AT56" s="218"/>
      <c r="AU56" s="218"/>
      <c r="AV56" s="218"/>
      <c r="AW56" s="218"/>
      <c r="AX56" s="218"/>
      <c r="AY56" s="218"/>
      <c r="AZ56" s="218"/>
      <c r="BA56" s="218"/>
      <c r="BB56" s="87">
        <f t="shared" si="19"/>
        <v>1.177020930393837</v>
      </c>
      <c r="BC56" s="3">
        <f t="shared" si="1"/>
        <v>13000</v>
      </c>
      <c r="BE56" s="3">
        <f>E56*(教育人数!$L$7+教育人数!$L$8)/教育人数!$L$34</f>
        <v>2519.2206424433912</v>
      </c>
      <c r="BF56" s="3">
        <f>F56*(教育人数!$L$7+教育人数!$L$8)/教育人数!$L$34</f>
        <v>2628.7519747235388</v>
      </c>
      <c r="BG56" s="3">
        <f>G56*(教育人数!$L$7+教育人数!$L$8)/教育人数!$L$34</f>
        <v>2628.7519747235388</v>
      </c>
      <c r="BH56" s="3">
        <f>H56*(教育人数!$L$7+教育人数!$L$8)/教育人数!$L$34</f>
        <v>2628.7519747235388</v>
      </c>
      <c r="BI56" s="3">
        <f>I56*(教育人数!$L$7+教育人数!$L$8)/教育人数!$L$34</f>
        <v>2628.7519747235388</v>
      </c>
      <c r="BJ56" s="3">
        <f>J56*(教育人数!$L$7+教育人数!$L$8)/教育人数!$L$34</f>
        <v>2628.7519747235388</v>
      </c>
      <c r="BK56" s="3">
        <f>K56*(教育人数!$L$7+教育人数!$L$8)/教育人数!$L$34</f>
        <v>2628.7519747235388</v>
      </c>
      <c r="BL56" s="3">
        <f>L56*(教育人数!$L$7+教育人数!$L$8)/教育人数!$L$34</f>
        <v>2628.7519747235388</v>
      </c>
      <c r="BM56" s="3">
        <f>M56*(教育人数!$L$7+教育人数!$L$8)/教育人数!$L$34</f>
        <v>2738.2833070036863</v>
      </c>
      <c r="BN56" s="3">
        <f>N56*(教育人数!$L$7+教育人数!$L$8)/教育人数!$L$34</f>
        <v>2847.8146392838335</v>
      </c>
      <c r="BO56" s="3">
        <f>O56*(教育人数!$L$7+教育人数!$L$8)/教育人数!$L$34</f>
        <v>3066.8773038441286</v>
      </c>
      <c r="BP56" s="217">
        <f>AVERAGE(BE56:BO56)+AVERAGE(BE57:BO57)</f>
        <v>4460.9124419550953</v>
      </c>
      <c r="BT56" s="3">
        <f>T56*(教育人数!$L$7+教育人数!$L$8)/教育人数!$L$34</f>
        <v>275690.36334913113</v>
      </c>
      <c r="BU56" s="3">
        <f>U56*(教育人数!$L$7+教育人数!$L$8)/教育人数!$L$34</f>
        <v>283686.15060558188</v>
      </c>
      <c r="BV56" s="3">
        <f>V56*(教育人数!$L$7+教育人数!$L$8)/教育人数!$L$34</f>
        <v>285329.12058978411</v>
      </c>
      <c r="BW56" s="3">
        <f>W56*(教育人数!$L$7+教育人数!$L$8)/教育人数!$L$34</f>
        <v>287410.2159031069</v>
      </c>
      <c r="BX56" s="3">
        <f>X56*(教育人数!$L$7+教育人数!$L$8)/教育人数!$L$34</f>
        <v>290148.49921011057</v>
      </c>
      <c r="BY56" s="3">
        <f>Y56*(教育人数!$L$7+教育人数!$L$8)/教育人数!$L$34</f>
        <v>291024.74986835179</v>
      </c>
      <c r="BZ56" s="3">
        <f>Z56*(教育人数!$L$7+教育人数!$L$8)/教育人数!$L$34</f>
        <v>290148.49921011057</v>
      </c>
      <c r="CA56" s="3">
        <f>AA56*(教育人数!$L$7+教育人数!$L$8)/教育人数!$L$34</f>
        <v>291243.81253291207</v>
      </c>
      <c r="CB56" s="3">
        <f>AB56*(教育人数!$L$7+教育人数!$L$8)/教育人数!$L$34</f>
        <v>294310.68983675621</v>
      </c>
      <c r="CC56" s="3">
        <f>AC56*(教育人数!$L$7+教育人数!$L$8)/教育人数!$L$34</f>
        <v>306687.73038441286</v>
      </c>
      <c r="CD56" s="3">
        <f>AD56*(教育人数!$L$7+教育人数!$L$8)/教育人数!$L$34</f>
        <v>331332.28014744603</v>
      </c>
      <c r="CE56" s="217">
        <f t="shared" ref="CE56" si="28">ROUNDDOWN((AVERAGE(BT56:CD56)+AVERAGE(BT57:CD57))*$CH$2*12/16,-2)</f>
        <v>210700</v>
      </c>
      <c r="CF56" s="217">
        <f>AVERAGE(CE56,CE90,CE124,CE158,CE192,CE226,CE260,CE294)</f>
        <v>201228.57142857142</v>
      </c>
      <c r="CG56" s="218">
        <f>CF56/CF$36</f>
        <v>0.90409332327786773</v>
      </c>
    </row>
    <row r="57" spans="1:85" ht="18.75" customHeight="1">
      <c r="A57" s="32" t="s">
        <v>79</v>
      </c>
      <c r="B57" s="33" t="s">
        <v>114</v>
      </c>
      <c r="C57" s="237"/>
      <c r="D57" s="34" t="s">
        <v>106</v>
      </c>
      <c r="E57" s="38">
        <v>300</v>
      </c>
      <c r="F57" s="36">
        <v>310</v>
      </c>
      <c r="G57" s="36">
        <v>310</v>
      </c>
      <c r="H57" s="36">
        <v>320</v>
      </c>
      <c r="I57" s="36">
        <v>320</v>
      </c>
      <c r="J57" s="36">
        <v>320</v>
      </c>
      <c r="K57" s="36">
        <v>320</v>
      </c>
      <c r="L57" s="36">
        <v>320</v>
      </c>
      <c r="M57" s="39">
        <v>330</v>
      </c>
      <c r="N57" s="39">
        <v>340</v>
      </c>
      <c r="O57" s="40">
        <v>370</v>
      </c>
      <c r="P57" s="111"/>
      <c r="Q57" s="111"/>
      <c r="R57" s="111"/>
      <c r="S57" s="111"/>
      <c r="T57" s="35">
        <v>32370</v>
      </c>
      <c r="U57" s="36">
        <v>33380</v>
      </c>
      <c r="V57" s="36">
        <v>33610</v>
      </c>
      <c r="W57" s="36">
        <v>33880</v>
      </c>
      <c r="X57" s="36">
        <v>34230</v>
      </c>
      <c r="Y57" s="36">
        <v>34320</v>
      </c>
      <c r="Z57" s="36">
        <v>34210</v>
      </c>
      <c r="AA57" s="36">
        <v>34340</v>
      </c>
      <c r="AB57" s="37">
        <v>34730</v>
      </c>
      <c r="AC57" s="37">
        <v>36270</v>
      </c>
      <c r="AD57" s="37">
        <v>39400</v>
      </c>
      <c r="AE57" s="111"/>
      <c r="AF57" s="4">
        <f>E57/E$261</f>
        <v>1.1111111111111112</v>
      </c>
      <c r="AG57" s="4">
        <f>F57/E$261</f>
        <v>1.1481481481481481</v>
      </c>
      <c r="AH57" s="4">
        <f>G57/E$261</f>
        <v>1.1481481481481481</v>
      </c>
      <c r="AI57" s="4">
        <f>H57/E$261</f>
        <v>1.1851851851851851</v>
      </c>
      <c r="AJ57" s="4">
        <f>I57/E$261</f>
        <v>1.1851851851851851</v>
      </c>
      <c r="AK57" s="4">
        <f>J57/E$261</f>
        <v>1.1851851851851851</v>
      </c>
      <c r="AL57" s="4">
        <f>K57/E$261</f>
        <v>1.1851851851851851</v>
      </c>
      <c r="AM57" s="4">
        <f>L57/E$261</f>
        <v>1.1851851851851851</v>
      </c>
      <c r="AN57" s="4">
        <f>M57/E$261</f>
        <v>1.2222222222222223</v>
      </c>
      <c r="AO57" s="4">
        <f>N57/E$261</f>
        <v>1.2592592592592593</v>
      </c>
      <c r="AP57" s="4">
        <f>O57/E$261</f>
        <v>1.3703703703703705</v>
      </c>
      <c r="AQ57" s="218"/>
      <c r="AR57" s="218"/>
      <c r="AS57" s="218"/>
      <c r="AT57" s="218"/>
      <c r="AU57" s="218"/>
      <c r="AV57" s="218"/>
      <c r="AW57" s="218"/>
      <c r="AX57" s="218"/>
      <c r="AY57" s="218"/>
      <c r="AZ57" s="218"/>
      <c r="BA57" s="218"/>
      <c r="BB57" s="87">
        <f t="shared" si="19"/>
        <v>1.177020930393837</v>
      </c>
      <c r="BC57" s="3">
        <f t="shared" si="1"/>
        <v>13000</v>
      </c>
      <c r="BE57" s="3">
        <f>E57*教育人数!$L$6/教育人数!$L$34</f>
        <v>1642.9699842022117</v>
      </c>
      <c r="BF57" s="3">
        <f>F57*教育人数!$L$6/教育人数!$L$34</f>
        <v>1697.7356503422855</v>
      </c>
      <c r="BG57" s="3">
        <f>G57*教育人数!$L$6/教育人数!$L$34</f>
        <v>1697.7356503422855</v>
      </c>
      <c r="BH57" s="3">
        <f>H57*教育人数!$L$6/教育人数!$L$34</f>
        <v>1752.5013164823592</v>
      </c>
      <c r="BI57" s="3">
        <f>I57*教育人数!$L$6/教育人数!$L$34</f>
        <v>1752.5013164823592</v>
      </c>
      <c r="BJ57" s="3">
        <f>J57*教育人数!$L$6/教育人数!$L$34</f>
        <v>1752.5013164823592</v>
      </c>
      <c r="BK57" s="3">
        <f>K57*教育人数!$L$6/教育人数!$L$34</f>
        <v>1752.5013164823592</v>
      </c>
      <c r="BL57" s="3">
        <f>L57*教育人数!$L$6/教育人数!$L$34</f>
        <v>1752.5013164823592</v>
      </c>
      <c r="BM57" s="3">
        <f>M57*教育人数!$L$6/教育人数!$L$34</f>
        <v>1807.2669826224328</v>
      </c>
      <c r="BN57" s="3">
        <f>N57*教育人数!$L$6/教育人数!$L$34</f>
        <v>1862.0326487625066</v>
      </c>
      <c r="BO57" s="3">
        <f>O57*教育人数!$L$6/教育人数!$L$34</f>
        <v>2026.3296471827277</v>
      </c>
      <c r="BP57" s="217"/>
      <c r="BT57" s="3">
        <f>T57*教育人数!$L$6/教育人数!$L$34</f>
        <v>177276.46129541865</v>
      </c>
      <c r="BU57" s="3">
        <f>U57*教育人数!$L$6/教育人数!$L$34</f>
        <v>182807.79357556609</v>
      </c>
      <c r="BV57" s="3">
        <f>V57*教育人数!$L$6/教育人数!$L$34</f>
        <v>184067.40389678779</v>
      </c>
      <c r="BW57" s="3">
        <f>W57*教育人数!$L$6/教育人数!$L$34</f>
        <v>185546.07688256979</v>
      </c>
      <c r="BX57" s="3">
        <f>X57*教育人数!$L$6/教育人数!$L$34</f>
        <v>187462.87519747237</v>
      </c>
      <c r="BY57" s="3">
        <f>Y57*教育人数!$L$6/教育人数!$L$34</f>
        <v>187955.76619273302</v>
      </c>
      <c r="BZ57" s="3">
        <f>Z57*教育人数!$L$6/教育人数!$L$34</f>
        <v>187353.3438651922</v>
      </c>
      <c r="CA57" s="3">
        <f>AA57*教育人数!$L$6/教育人数!$L$34</f>
        <v>188065.29752501316</v>
      </c>
      <c r="CB57" s="3">
        <f>AB57*教育人数!$L$6/教育人数!$L$34</f>
        <v>190201.15850447604</v>
      </c>
      <c r="CC57" s="3">
        <f>AC57*教育人数!$L$6/教育人数!$L$34</f>
        <v>198635.07109004739</v>
      </c>
      <c r="CD57" s="3">
        <f>AD57*教育人数!$L$6/教育人数!$L$34</f>
        <v>215776.72459189047</v>
      </c>
      <c r="CE57" s="217"/>
      <c r="CF57" s="197"/>
      <c r="CG57" s="218"/>
    </row>
    <row r="58" spans="1:85" ht="18.75" customHeight="1">
      <c r="A58" s="32" t="s">
        <v>79</v>
      </c>
      <c r="B58" s="33" t="s">
        <v>115</v>
      </c>
      <c r="C58" s="237" t="s">
        <v>104</v>
      </c>
      <c r="D58" s="34" t="s">
        <v>105</v>
      </c>
      <c r="E58" s="38">
        <v>230</v>
      </c>
      <c r="F58" s="36">
        <v>240</v>
      </c>
      <c r="G58" s="36">
        <v>240</v>
      </c>
      <c r="H58" s="36">
        <v>240</v>
      </c>
      <c r="I58" s="36">
        <v>240</v>
      </c>
      <c r="J58" s="36">
        <v>240</v>
      </c>
      <c r="K58" s="36">
        <v>240</v>
      </c>
      <c r="L58" s="36">
        <v>240</v>
      </c>
      <c r="M58" s="39">
        <v>240</v>
      </c>
      <c r="N58" s="39">
        <v>250</v>
      </c>
      <c r="O58" s="40">
        <v>270</v>
      </c>
      <c r="P58" s="111"/>
      <c r="Q58" s="111"/>
      <c r="R58" s="111"/>
      <c r="S58" s="111"/>
      <c r="T58" s="35">
        <v>25080</v>
      </c>
      <c r="U58" s="36">
        <v>25790</v>
      </c>
      <c r="V58" s="36">
        <v>25940</v>
      </c>
      <c r="W58" s="36">
        <v>26130</v>
      </c>
      <c r="X58" s="36">
        <v>25730</v>
      </c>
      <c r="Y58" s="36">
        <v>25800</v>
      </c>
      <c r="Z58" s="36">
        <v>25730</v>
      </c>
      <c r="AA58" s="36">
        <v>25830</v>
      </c>
      <c r="AB58" s="37">
        <v>26100</v>
      </c>
      <c r="AC58" s="37">
        <v>27220</v>
      </c>
      <c r="AD58" s="37">
        <v>29420</v>
      </c>
      <c r="AE58" s="111"/>
      <c r="AF58" s="4">
        <f>E58/E$262</f>
        <v>1.0952380952380953</v>
      </c>
      <c r="AG58" s="4">
        <f>F58/E$262</f>
        <v>1.1428571428571428</v>
      </c>
      <c r="AH58" s="4">
        <f>G58/E$262</f>
        <v>1.1428571428571428</v>
      </c>
      <c r="AI58" s="4">
        <f>H58/E$262</f>
        <v>1.1428571428571428</v>
      </c>
      <c r="AJ58" s="4">
        <f>I58/E$262</f>
        <v>1.1428571428571428</v>
      </c>
      <c r="AK58" s="4">
        <f>J58/E$262</f>
        <v>1.1428571428571428</v>
      </c>
      <c r="AL58" s="4">
        <f>K58/E$262</f>
        <v>1.1428571428571428</v>
      </c>
      <c r="AM58" s="4">
        <f>L58/E$262</f>
        <v>1.1428571428571428</v>
      </c>
      <c r="AN58" s="4">
        <f>M58/E$262</f>
        <v>1.1428571428571428</v>
      </c>
      <c r="AO58" s="4">
        <f>N58/E$262</f>
        <v>1.1904761904761905</v>
      </c>
      <c r="AP58" s="4">
        <f>O58/E$262</f>
        <v>1.2857142857142858</v>
      </c>
      <c r="AQ58" s="218"/>
      <c r="AR58" s="218"/>
      <c r="AS58" s="218"/>
      <c r="AT58" s="218"/>
      <c r="AU58" s="218"/>
      <c r="AV58" s="218"/>
      <c r="AW58" s="218"/>
      <c r="AX58" s="218"/>
      <c r="AY58" s="218"/>
      <c r="AZ58" s="218"/>
      <c r="BA58" s="218"/>
      <c r="BB58" s="87">
        <f t="shared" si="19"/>
        <v>1.177020930393837</v>
      </c>
      <c r="BC58" s="3">
        <f t="shared" si="1"/>
        <v>13000</v>
      </c>
      <c r="BE58" s="3">
        <f>E58*(教育人数!$M$7+教育人数!$M$8)/教育人数!$M$34</f>
        <v>2834.1232227488154</v>
      </c>
      <c r="BF58" s="3">
        <f>F58*(教育人数!$M$7+教育人数!$M$8)/教育人数!$M$34</f>
        <v>2957.345971563981</v>
      </c>
      <c r="BG58" s="3">
        <f>G58*(教育人数!$M$7+教育人数!$M$8)/教育人数!$M$34</f>
        <v>2957.345971563981</v>
      </c>
      <c r="BH58" s="3">
        <f>H58*(教育人数!$M$7+教育人数!$M$8)/教育人数!$M$34</f>
        <v>2957.345971563981</v>
      </c>
      <c r="BI58" s="3">
        <f>I58*(教育人数!$M$7+教育人数!$M$8)/教育人数!$M$34</f>
        <v>2957.345971563981</v>
      </c>
      <c r="BJ58" s="3">
        <f>J58*(教育人数!$M$7+教育人数!$M$8)/教育人数!$M$34</f>
        <v>2957.345971563981</v>
      </c>
      <c r="BK58" s="3">
        <f>K58*(教育人数!$M$7+教育人数!$M$8)/教育人数!$M$34</f>
        <v>2957.345971563981</v>
      </c>
      <c r="BL58" s="3">
        <f>L58*(教育人数!$M$7+教育人数!$M$8)/教育人数!$M$34</f>
        <v>2957.345971563981</v>
      </c>
      <c r="BM58" s="3">
        <f>M58*(教育人数!$M$7+教育人数!$M$8)/教育人数!$M$34</f>
        <v>2957.345971563981</v>
      </c>
      <c r="BN58" s="3">
        <f>N58*(教育人数!$M$7+教育人数!$M$8)/教育人数!$M$34</f>
        <v>3080.5687203791472</v>
      </c>
      <c r="BO58" s="3">
        <f>O58*(教育人数!$M$7+教育人数!$M$8)/教育人数!$M$34</f>
        <v>3327.0142180094786</v>
      </c>
      <c r="BP58" s="217">
        <f>AVERAGE(BE58:BO58)+AVERAGE(BE59:BO59)</f>
        <v>4945.713054717794</v>
      </c>
      <c r="BT58" s="3">
        <f>T58*(教育人数!$M$7+教育人数!$M$8)/教育人数!$M$34</f>
        <v>309042.65402843605</v>
      </c>
      <c r="BU58" s="3">
        <f>U58*(教育人数!$M$7+教育人数!$M$8)/教育人数!$M$34</f>
        <v>317791.46919431281</v>
      </c>
      <c r="BV58" s="3">
        <f>V58*(教育人数!$M$7+教育人数!$M$8)/教育人数!$M$34</f>
        <v>319639.81042654027</v>
      </c>
      <c r="BW58" s="3">
        <f>W58*(教育人数!$M$7+教育人数!$M$8)/教育人数!$M$34</f>
        <v>321981.04265402845</v>
      </c>
      <c r="BX58" s="3">
        <f>X58*(教育人数!$M$7+教育人数!$M$8)/教育人数!$M$34</f>
        <v>317052.1327014218</v>
      </c>
      <c r="BY58" s="3">
        <f>Y58*(教育人数!$M$7+教育人数!$M$8)/教育人数!$M$34</f>
        <v>317914.69194312795</v>
      </c>
      <c r="BZ58" s="3">
        <f>Z58*(教育人数!$M$7+教育人数!$M$8)/教育人数!$M$34</f>
        <v>317052.1327014218</v>
      </c>
      <c r="CA58" s="3">
        <f>AA58*(教育人数!$M$7+教育人数!$M$8)/教育人数!$M$34</f>
        <v>318284.36018957349</v>
      </c>
      <c r="CB58" s="3">
        <f>AB58*(教育人数!$M$7+教育人数!$M$8)/教育人数!$M$34</f>
        <v>321611.37440758297</v>
      </c>
      <c r="CC58" s="3">
        <f>AC58*(教育人数!$M$7+教育人数!$M$8)/教育人数!$M$34</f>
        <v>335412.32227488153</v>
      </c>
      <c r="CD58" s="3">
        <f>AD58*(教育人数!$M$7+教育人数!$M$8)/教育人数!$M$34</f>
        <v>362521.32701421803</v>
      </c>
      <c r="CE58" s="217">
        <f t="shared" ref="CE58" si="29">ROUNDDOWN((AVERAGE(BT58:CD58)+AVERAGE(BT59:CD59))*$CH$2*12/16,-2)</f>
        <v>232700</v>
      </c>
      <c r="CF58" s="217">
        <f>AVERAGE(CE58,CE92,CE126,CE160,CE194,CE228,CE262,CE296)</f>
        <v>222357.14285714287</v>
      </c>
      <c r="CG58" s="218">
        <f>CF58/CF$36</f>
        <v>0.99902119670737</v>
      </c>
    </row>
    <row r="59" spans="1:85" ht="18.75" customHeight="1">
      <c r="A59" s="32" t="s">
        <v>79</v>
      </c>
      <c r="B59" s="33" t="s">
        <v>115</v>
      </c>
      <c r="C59" s="237"/>
      <c r="D59" s="34" t="s">
        <v>106</v>
      </c>
      <c r="E59" s="38">
        <v>300</v>
      </c>
      <c r="F59" s="36">
        <v>310</v>
      </c>
      <c r="G59" s="36">
        <v>310</v>
      </c>
      <c r="H59" s="36">
        <v>320</v>
      </c>
      <c r="I59" s="36">
        <v>310</v>
      </c>
      <c r="J59" s="36">
        <v>310</v>
      </c>
      <c r="K59" s="36">
        <v>310</v>
      </c>
      <c r="L59" s="36">
        <v>310</v>
      </c>
      <c r="M59" s="39">
        <v>320</v>
      </c>
      <c r="N59" s="39">
        <v>330</v>
      </c>
      <c r="O59" s="40">
        <v>360</v>
      </c>
      <c r="P59" s="111"/>
      <c r="Q59" s="111"/>
      <c r="R59" s="111"/>
      <c r="S59" s="111"/>
      <c r="T59" s="35">
        <v>32280</v>
      </c>
      <c r="U59" s="36">
        <v>33270</v>
      </c>
      <c r="V59" s="36">
        <v>33500</v>
      </c>
      <c r="W59" s="36">
        <v>33770</v>
      </c>
      <c r="X59" s="36">
        <v>33470</v>
      </c>
      <c r="Y59" s="36">
        <v>33550</v>
      </c>
      <c r="Z59" s="36">
        <v>33450</v>
      </c>
      <c r="AA59" s="36">
        <v>33580</v>
      </c>
      <c r="AB59" s="37">
        <v>33960</v>
      </c>
      <c r="AC59" s="37">
        <v>35490</v>
      </c>
      <c r="AD59" s="37">
        <v>38570</v>
      </c>
      <c r="AE59" s="111"/>
      <c r="AF59" s="4">
        <f>E59/E$263</f>
        <v>1.1111111111111112</v>
      </c>
      <c r="AG59" s="4">
        <f>F59/E$263</f>
        <v>1.1481481481481481</v>
      </c>
      <c r="AH59" s="4">
        <f>G59/E$263</f>
        <v>1.1481481481481481</v>
      </c>
      <c r="AI59" s="4">
        <f>H59/E$263</f>
        <v>1.1851851851851851</v>
      </c>
      <c r="AJ59" s="4">
        <f>I59/E$263</f>
        <v>1.1481481481481481</v>
      </c>
      <c r="AK59" s="4">
        <f>J59/E$263</f>
        <v>1.1481481481481481</v>
      </c>
      <c r="AL59" s="4">
        <f>K59/E$263</f>
        <v>1.1481481481481481</v>
      </c>
      <c r="AM59" s="4">
        <f>L59/E$263</f>
        <v>1.1481481481481481</v>
      </c>
      <c r="AN59" s="4">
        <f>M59/E$263</f>
        <v>1.1851851851851851</v>
      </c>
      <c r="AO59" s="4">
        <f>N59/E$263</f>
        <v>1.2222222222222223</v>
      </c>
      <c r="AP59" s="4">
        <f>O59/E$263</f>
        <v>1.3333333333333333</v>
      </c>
      <c r="AQ59" s="218"/>
      <c r="AR59" s="218"/>
      <c r="AS59" s="218"/>
      <c r="AT59" s="218"/>
      <c r="AU59" s="218"/>
      <c r="AV59" s="218"/>
      <c r="AW59" s="218"/>
      <c r="AX59" s="218"/>
      <c r="AY59" s="218"/>
      <c r="AZ59" s="218"/>
      <c r="BA59" s="218"/>
      <c r="BB59" s="87">
        <f t="shared" si="19"/>
        <v>1.177020930393837</v>
      </c>
      <c r="BC59" s="3">
        <f t="shared" si="1"/>
        <v>13000</v>
      </c>
      <c r="BE59" s="3">
        <f>E59*教育人数!$M$6/教育人数!$M$34</f>
        <v>1848.3412322274883</v>
      </c>
      <c r="BF59" s="3">
        <f>F59*教育人数!$M$6/教育人数!$M$34</f>
        <v>1909.9526066350711</v>
      </c>
      <c r="BG59" s="3">
        <f>G59*教育人数!$M$6/教育人数!$M$34</f>
        <v>1909.9526066350711</v>
      </c>
      <c r="BH59" s="3">
        <f>H59*教育人数!$M$6/教育人数!$M$34</f>
        <v>1971.5639810426542</v>
      </c>
      <c r="BI59" s="3">
        <f>I59*教育人数!$M$6/教育人数!$M$34</f>
        <v>1909.9526066350711</v>
      </c>
      <c r="BJ59" s="3">
        <f>J59*教育人数!$M$6/教育人数!$M$34</f>
        <v>1909.9526066350711</v>
      </c>
      <c r="BK59" s="3">
        <f>K59*教育人数!$M$6/教育人数!$M$34</f>
        <v>1909.9526066350711</v>
      </c>
      <c r="BL59" s="3">
        <f>L59*教育人数!$M$6/教育人数!$M$34</f>
        <v>1909.9526066350711</v>
      </c>
      <c r="BM59" s="3">
        <f>M59*教育人数!$M$6/教育人数!$M$34</f>
        <v>1971.5639810426542</v>
      </c>
      <c r="BN59" s="3">
        <f>N59*教育人数!$M$6/教育人数!$M$34</f>
        <v>2033.175355450237</v>
      </c>
      <c r="BO59" s="3">
        <f>O59*教育人数!$M$6/教育人数!$M$34</f>
        <v>2218.009478672986</v>
      </c>
      <c r="BP59" s="217"/>
      <c r="BT59" s="3">
        <f>T59*教育人数!$M$6/教育人数!$M$34</f>
        <v>198881.51658767773</v>
      </c>
      <c r="BU59" s="3">
        <f>U59*教育人数!$M$6/教育人数!$M$34</f>
        <v>204981.04265402845</v>
      </c>
      <c r="BV59" s="3">
        <f>V59*教育人数!$M$6/教育人数!$M$34</f>
        <v>206398.10426540286</v>
      </c>
      <c r="BW59" s="3">
        <f>W59*教育人数!$M$6/教育人数!$M$34</f>
        <v>208061.6113744076</v>
      </c>
      <c r="BX59" s="3">
        <f>X59*教育人数!$M$6/教育人数!$M$34</f>
        <v>206213.27014218009</v>
      </c>
      <c r="BY59" s="3">
        <f>Y59*教育人数!$M$6/教育人数!$M$34</f>
        <v>206706.16113744077</v>
      </c>
      <c r="BZ59" s="3">
        <f>Z59*教育人数!$M$6/教育人数!$M$34</f>
        <v>206090.04739336495</v>
      </c>
      <c r="CA59" s="3">
        <f>AA59*教育人数!$M$6/教育人数!$M$34</f>
        <v>206890.99526066351</v>
      </c>
      <c r="CB59" s="3">
        <f>AB59*教育人数!$M$6/教育人数!$M$34</f>
        <v>209232.22748815166</v>
      </c>
      <c r="CC59" s="3">
        <f>AC59*教育人数!$M$6/教育人数!$M$34</f>
        <v>218658.76777251184</v>
      </c>
      <c r="CD59" s="3">
        <f>AD59*教育人数!$M$6/教育人数!$M$34</f>
        <v>237635.07109004739</v>
      </c>
      <c r="CE59" s="217"/>
      <c r="CF59" s="197"/>
      <c r="CG59" s="218"/>
    </row>
    <row r="60" spans="1:85" ht="18.75" customHeight="1">
      <c r="A60" s="32" t="s">
        <v>79</v>
      </c>
      <c r="B60" s="33" t="s">
        <v>116</v>
      </c>
      <c r="C60" s="237" t="s">
        <v>104</v>
      </c>
      <c r="D60" s="34" t="s">
        <v>105</v>
      </c>
      <c r="E60" s="38">
        <v>220</v>
      </c>
      <c r="F60" s="36">
        <v>230</v>
      </c>
      <c r="G60" s="36">
        <v>230</v>
      </c>
      <c r="H60" s="36">
        <v>230</v>
      </c>
      <c r="I60" s="36">
        <v>230</v>
      </c>
      <c r="J60" s="36">
        <v>230</v>
      </c>
      <c r="K60" s="36">
        <v>230</v>
      </c>
      <c r="L60" s="36">
        <v>230</v>
      </c>
      <c r="M60" s="39">
        <v>230</v>
      </c>
      <c r="N60" s="39">
        <v>240</v>
      </c>
      <c r="O60" s="40">
        <v>260</v>
      </c>
      <c r="P60" s="111"/>
      <c r="Q60" s="111"/>
      <c r="R60" s="111"/>
      <c r="S60" s="111"/>
      <c r="T60" s="35">
        <v>24450</v>
      </c>
      <c r="U60" s="36">
        <v>25140</v>
      </c>
      <c r="V60" s="36">
        <v>25300</v>
      </c>
      <c r="W60" s="36">
        <v>25480</v>
      </c>
      <c r="X60" s="36">
        <v>25140</v>
      </c>
      <c r="Y60" s="36">
        <v>25220</v>
      </c>
      <c r="Z60" s="36">
        <v>25150</v>
      </c>
      <c r="AA60" s="36">
        <v>25240</v>
      </c>
      <c r="AB60" s="37">
        <v>25510</v>
      </c>
      <c r="AC60" s="37">
        <v>26620</v>
      </c>
      <c r="AD60" s="37">
        <v>28780</v>
      </c>
      <c r="AE60" s="111"/>
      <c r="AF60" s="4">
        <f>E60/E$264</f>
        <v>1.1000000000000001</v>
      </c>
      <c r="AG60" s="4">
        <f>F60/E$264</f>
        <v>1.1499999999999999</v>
      </c>
      <c r="AH60" s="4">
        <f>G60/E$264</f>
        <v>1.1499999999999999</v>
      </c>
      <c r="AI60" s="4">
        <f>H60/E$264</f>
        <v>1.1499999999999999</v>
      </c>
      <c r="AJ60" s="4">
        <f>I60/E$264</f>
        <v>1.1499999999999999</v>
      </c>
      <c r="AK60" s="4">
        <f>J60/E$264</f>
        <v>1.1499999999999999</v>
      </c>
      <c r="AL60" s="4">
        <f>K60/E$264</f>
        <v>1.1499999999999999</v>
      </c>
      <c r="AM60" s="4">
        <f>L60/E$264</f>
        <v>1.1499999999999999</v>
      </c>
      <c r="AN60" s="4">
        <f>M60/E$264</f>
        <v>1.1499999999999999</v>
      </c>
      <c r="AO60" s="4">
        <f>N60/E$264</f>
        <v>1.2</v>
      </c>
      <c r="AP60" s="4">
        <f>O60/E$264</f>
        <v>1.3</v>
      </c>
      <c r="AQ60" s="218"/>
      <c r="AR60" s="218"/>
      <c r="AS60" s="218"/>
      <c r="AT60" s="218"/>
      <c r="AU60" s="218"/>
      <c r="AV60" s="218"/>
      <c r="AW60" s="218"/>
      <c r="AX60" s="218"/>
      <c r="AY60" s="218"/>
      <c r="AZ60" s="218"/>
      <c r="BA60" s="218"/>
      <c r="BB60" s="87">
        <f t="shared" si="19"/>
        <v>1.177020930393837</v>
      </c>
      <c r="BC60" s="3">
        <f t="shared" si="1"/>
        <v>13000</v>
      </c>
      <c r="BE60" s="3">
        <f>E60*(教育人数!$N$7+教育人数!$N$8)/教育人数!$N$34</f>
        <v>2644.7809501791703</v>
      </c>
      <c r="BF60" s="3">
        <f>F60*(教育人数!$N$7+教育人数!$N$8)/教育人数!$N$34</f>
        <v>2764.9982660964051</v>
      </c>
      <c r="BG60" s="3">
        <f>G60*(教育人数!$N$7+教育人数!$N$8)/教育人数!$N$34</f>
        <v>2764.9982660964051</v>
      </c>
      <c r="BH60" s="3">
        <f>H60*(教育人数!$N$7+教育人数!$N$8)/教育人数!$N$34</f>
        <v>2764.9982660964051</v>
      </c>
      <c r="BI60" s="3">
        <f>I60*(教育人数!$N$7+教育人数!$N$8)/教育人数!$N$34</f>
        <v>2764.9982660964051</v>
      </c>
      <c r="BJ60" s="3">
        <f>J60*(教育人数!$N$7+教育人数!$N$8)/教育人数!$N$34</f>
        <v>2764.9982660964051</v>
      </c>
      <c r="BK60" s="3">
        <f>K60*(教育人数!$N$7+教育人数!$N$8)/教育人数!$N$34</f>
        <v>2764.9982660964051</v>
      </c>
      <c r="BL60" s="3">
        <f>L60*(教育人数!$N$7+教育人数!$N$8)/教育人数!$N$34</f>
        <v>2764.9982660964051</v>
      </c>
      <c r="BM60" s="3">
        <f>M60*(教育人数!$N$7+教育人数!$N$8)/教育人数!$N$34</f>
        <v>2764.9982660964051</v>
      </c>
      <c r="BN60" s="3">
        <f>N60*(教育人数!$N$7+教育人数!$N$8)/教育人数!$N$34</f>
        <v>2885.2155820136404</v>
      </c>
      <c r="BO60" s="3">
        <f>O60*(教育人数!$N$7+教育人数!$N$8)/教育人数!$N$34</f>
        <v>3125.6502138481101</v>
      </c>
      <c r="BP60" s="217">
        <f>AVERAGE(BE60:BO60)+AVERAGE(BE61:BO61)</f>
        <v>4683.010897321381</v>
      </c>
      <c r="BT60" s="3">
        <f>T60*(教育人数!$N$7+教育人数!$N$8)/教育人数!$N$34</f>
        <v>293931.33741763962</v>
      </c>
      <c r="BU60" s="3">
        <f>U60*(教育人数!$N$7+教育人数!$N$8)/教育人数!$N$34</f>
        <v>302226.33221592882</v>
      </c>
      <c r="BV60" s="3">
        <f>V60*(教育人数!$N$7+教育人数!$N$8)/教育人数!$N$34</f>
        <v>304149.80927060457</v>
      </c>
      <c r="BW60" s="3">
        <f>W60*(教育人数!$N$7+教育人数!$N$8)/教育人数!$N$34</f>
        <v>306313.72095711483</v>
      </c>
      <c r="BX60" s="3">
        <f>X60*(教育人数!$N$7+教育人数!$N$8)/教育人数!$N$34</f>
        <v>302226.33221592882</v>
      </c>
      <c r="BY60" s="3">
        <f>Y60*(教育人数!$N$7+教育人数!$N$8)/教育人数!$N$34</f>
        <v>303188.07074326667</v>
      </c>
      <c r="BZ60" s="3">
        <f>Z60*(教育人数!$N$7+教育人数!$N$8)/教育人数!$N$34</f>
        <v>302346.54953184607</v>
      </c>
      <c r="CA60" s="3">
        <f>AA60*(教育人数!$N$7+教育人数!$N$8)/教育人数!$N$34</f>
        <v>303428.50537510117</v>
      </c>
      <c r="CB60" s="3">
        <f>AB60*(教育人数!$N$7+教育人数!$N$8)/教育人数!$N$34</f>
        <v>306674.37290486653</v>
      </c>
      <c r="CC60" s="3">
        <f>AC60*(教育人数!$N$7+教育人数!$N$8)/教育人数!$N$34</f>
        <v>320018.49497167958</v>
      </c>
      <c r="CD60" s="3">
        <f>AD60*(教育人数!$N$7+教育人数!$N$8)/教育人数!$N$34</f>
        <v>345985.43520980235</v>
      </c>
      <c r="CE60" s="217">
        <f t="shared" ref="CE60" si="30">ROUNDDOWN((AVERAGE(BT60:CD60)+AVERAGE(BT61:CD61))*$CH$2*12/16,-2)</f>
        <v>222200</v>
      </c>
      <c r="CF60" s="217">
        <f>AVERAGE(CE60,CE94,CE128,CE162,CE196,CE230,CE264,CE298)</f>
        <v>212314.28571428571</v>
      </c>
      <c r="CG60" s="218">
        <f>CF60/CF$36</f>
        <v>0.9538999695126843</v>
      </c>
    </row>
    <row r="61" spans="1:85" ht="18.75" customHeight="1">
      <c r="A61" s="32" t="s">
        <v>79</v>
      </c>
      <c r="B61" s="33" t="s">
        <v>116</v>
      </c>
      <c r="C61" s="237"/>
      <c r="D61" s="34" t="s">
        <v>106</v>
      </c>
      <c r="E61" s="38">
        <v>290</v>
      </c>
      <c r="F61" s="36">
        <v>300</v>
      </c>
      <c r="G61" s="36">
        <v>310</v>
      </c>
      <c r="H61" s="36">
        <v>310</v>
      </c>
      <c r="I61" s="36">
        <v>310</v>
      </c>
      <c r="J61" s="36">
        <v>310</v>
      </c>
      <c r="K61" s="36">
        <v>310</v>
      </c>
      <c r="L61" s="36">
        <v>310</v>
      </c>
      <c r="M61" s="39">
        <v>310</v>
      </c>
      <c r="N61" s="39">
        <v>330</v>
      </c>
      <c r="O61" s="40">
        <v>360</v>
      </c>
      <c r="P61" s="111"/>
      <c r="Q61" s="111"/>
      <c r="R61" s="111"/>
      <c r="S61" s="111"/>
      <c r="T61" s="35">
        <v>31650</v>
      </c>
      <c r="U61" s="36">
        <v>32620</v>
      </c>
      <c r="V61" s="36">
        <v>32860</v>
      </c>
      <c r="W61" s="36">
        <v>33120</v>
      </c>
      <c r="X61" s="36">
        <v>32880</v>
      </c>
      <c r="Y61" s="36">
        <v>32970</v>
      </c>
      <c r="Z61" s="36">
        <v>32870</v>
      </c>
      <c r="AA61" s="36">
        <v>32990</v>
      </c>
      <c r="AB61" s="37">
        <v>33370</v>
      </c>
      <c r="AC61" s="37">
        <v>34890</v>
      </c>
      <c r="AD61" s="37">
        <v>37930</v>
      </c>
      <c r="AE61" s="111"/>
      <c r="AF61" s="4">
        <f>E61/E$265</f>
        <v>1.1153846153846154</v>
      </c>
      <c r="AG61" s="4">
        <f>F61/E$265</f>
        <v>1.1538461538461537</v>
      </c>
      <c r="AH61" s="4">
        <f>G61/E$265</f>
        <v>1.1923076923076923</v>
      </c>
      <c r="AI61" s="4">
        <f>H61/E$265</f>
        <v>1.1923076923076923</v>
      </c>
      <c r="AJ61" s="4">
        <f>I61/E$265</f>
        <v>1.1923076923076923</v>
      </c>
      <c r="AK61" s="4">
        <f>J61/E$265</f>
        <v>1.1923076923076923</v>
      </c>
      <c r="AL61" s="4">
        <f>K61/E$265</f>
        <v>1.1923076923076923</v>
      </c>
      <c r="AM61" s="4">
        <f>L61/E$265</f>
        <v>1.1923076923076923</v>
      </c>
      <c r="AN61" s="4">
        <f>M61/E$265</f>
        <v>1.1923076923076923</v>
      </c>
      <c r="AO61" s="4">
        <f>N61/E$265</f>
        <v>1.2692307692307692</v>
      </c>
      <c r="AP61" s="4">
        <f>O61/E$265</f>
        <v>1.3846153846153846</v>
      </c>
      <c r="AQ61" s="218"/>
      <c r="AR61" s="218"/>
      <c r="AS61" s="218"/>
      <c r="AT61" s="218"/>
      <c r="AU61" s="218"/>
      <c r="AV61" s="218"/>
      <c r="AW61" s="218"/>
      <c r="AX61" s="218"/>
      <c r="AY61" s="218"/>
      <c r="AZ61" s="218"/>
      <c r="BA61" s="218"/>
      <c r="BB61" s="87">
        <f t="shared" si="19"/>
        <v>1.177020930393837</v>
      </c>
      <c r="BC61" s="3">
        <f t="shared" si="1"/>
        <v>13000</v>
      </c>
      <c r="BE61" s="3">
        <f>E61*教育人数!$N$6/教育人数!$N$34</f>
        <v>1743.1510807999077</v>
      </c>
      <c r="BF61" s="3">
        <f>F61*教育人数!$N$6/教育人数!$N$34</f>
        <v>1803.2597387585251</v>
      </c>
      <c r="BG61" s="3">
        <f>G61*教育人数!$N$6/教育人数!$N$34</f>
        <v>1863.3683967171426</v>
      </c>
      <c r="BH61" s="3">
        <f>H61*教育人数!$N$6/教育人数!$N$34</f>
        <v>1863.3683967171426</v>
      </c>
      <c r="BI61" s="3">
        <f>I61*教育人数!$N$6/教育人数!$N$34</f>
        <v>1863.3683967171426</v>
      </c>
      <c r="BJ61" s="3">
        <f>J61*教育人数!$N$6/教育人数!$N$34</f>
        <v>1863.3683967171426</v>
      </c>
      <c r="BK61" s="3">
        <f>K61*教育人数!$N$6/教育人数!$N$34</f>
        <v>1863.3683967171426</v>
      </c>
      <c r="BL61" s="3">
        <f>L61*教育人数!$N$6/教育人数!$N$34</f>
        <v>1863.3683967171426</v>
      </c>
      <c r="BM61" s="3">
        <f>M61*教育人数!$N$6/教育人数!$N$34</f>
        <v>1863.3683967171426</v>
      </c>
      <c r="BN61" s="3">
        <f>N61*教育人数!$N$6/教育人数!$N$34</f>
        <v>1983.5857126343776</v>
      </c>
      <c r="BO61" s="3">
        <f>O61*教育人数!$N$6/教育人数!$N$34</f>
        <v>2163.9116865102301</v>
      </c>
      <c r="BP61" s="217"/>
      <c r="BT61" s="3">
        <f>T61*教育人数!$N$6/教育人数!$N$34</f>
        <v>190243.90243902439</v>
      </c>
      <c r="BU61" s="3">
        <f>U61*教育人数!$N$6/教育人数!$N$34</f>
        <v>196074.44226101029</v>
      </c>
      <c r="BV61" s="3">
        <f>V61*教育人数!$N$6/教育人数!$N$34</f>
        <v>197517.05005201712</v>
      </c>
      <c r="BW61" s="3">
        <f>W61*教育人数!$N$6/教育人数!$N$34</f>
        <v>199079.87515894117</v>
      </c>
      <c r="BX61" s="3">
        <f>X61*教育人数!$N$6/教育人数!$N$34</f>
        <v>197637.26736793434</v>
      </c>
      <c r="BY61" s="3">
        <f>Y61*教育人数!$N$6/教育人数!$N$34</f>
        <v>198178.24528956192</v>
      </c>
      <c r="BZ61" s="3">
        <f>Z61*教育人数!$N$6/教育人数!$N$34</f>
        <v>197577.15870997575</v>
      </c>
      <c r="CA61" s="3">
        <f>AA61*教育人数!$N$6/教育人数!$N$34</f>
        <v>198298.46260547914</v>
      </c>
      <c r="CB61" s="3">
        <f>AB61*教育人数!$N$6/教育人数!$N$34</f>
        <v>200582.59160790662</v>
      </c>
      <c r="CC61" s="3">
        <f>AC61*教育人数!$N$6/教育人数!$N$34</f>
        <v>209719.10761761648</v>
      </c>
      <c r="CD61" s="3">
        <f>AD61*教育人数!$N$6/教育人数!$N$34</f>
        <v>227992.13963703619</v>
      </c>
      <c r="CE61" s="217"/>
      <c r="CF61" s="197"/>
      <c r="CG61" s="218"/>
    </row>
    <row r="62" spans="1:85" ht="18.75" customHeight="1">
      <c r="A62" s="32" t="s">
        <v>79</v>
      </c>
      <c r="B62" s="33" t="s">
        <v>117</v>
      </c>
      <c r="C62" s="237" t="s">
        <v>104</v>
      </c>
      <c r="D62" s="34" t="s">
        <v>105</v>
      </c>
      <c r="E62" s="38">
        <v>210</v>
      </c>
      <c r="F62" s="36">
        <v>220</v>
      </c>
      <c r="G62" s="36">
        <v>220</v>
      </c>
      <c r="H62" s="36">
        <v>220</v>
      </c>
      <c r="I62" s="36">
        <v>220</v>
      </c>
      <c r="J62" s="36">
        <v>220</v>
      </c>
      <c r="K62" s="36">
        <v>220</v>
      </c>
      <c r="L62" s="36">
        <v>220</v>
      </c>
      <c r="M62" s="39">
        <v>220</v>
      </c>
      <c r="N62" s="39">
        <v>230</v>
      </c>
      <c r="O62" s="40">
        <v>250</v>
      </c>
      <c r="P62" s="111"/>
      <c r="Q62" s="111"/>
      <c r="R62" s="111"/>
      <c r="S62" s="111"/>
      <c r="T62" s="35">
        <v>23490</v>
      </c>
      <c r="U62" s="36">
        <v>24160</v>
      </c>
      <c r="V62" s="36">
        <v>24310</v>
      </c>
      <c r="W62" s="36">
        <v>24490</v>
      </c>
      <c r="X62" s="36">
        <v>24240</v>
      </c>
      <c r="Y62" s="36">
        <v>24320</v>
      </c>
      <c r="Z62" s="36">
        <v>24250</v>
      </c>
      <c r="AA62" s="36">
        <v>24340</v>
      </c>
      <c r="AB62" s="37">
        <v>24600</v>
      </c>
      <c r="AC62" s="37">
        <v>25690</v>
      </c>
      <c r="AD62" s="37">
        <v>27800</v>
      </c>
      <c r="AE62" s="111"/>
      <c r="AF62" s="4">
        <f>E62/E$266</f>
        <v>1.1052631578947369</v>
      </c>
      <c r="AG62" s="4">
        <f>F62/E$266</f>
        <v>1.1578947368421053</v>
      </c>
      <c r="AH62" s="4">
        <f>G62/E$266</f>
        <v>1.1578947368421053</v>
      </c>
      <c r="AI62" s="4">
        <f>H62/E$266</f>
        <v>1.1578947368421053</v>
      </c>
      <c r="AJ62" s="4">
        <f>I62/E$266</f>
        <v>1.1578947368421053</v>
      </c>
      <c r="AK62" s="4">
        <f>J62/E$266</f>
        <v>1.1578947368421053</v>
      </c>
      <c r="AL62" s="4">
        <f>K62/E$266</f>
        <v>1.1578947368421053</v>
      </c>
      <c r="AM62" s="4">
        <f>L62/E$266</f>
        <v>1.1578947368421053</v>
      </c>
      <c r="AN62" s="4">
        <f>M62/E$266</f>
        <v>1.1578947368421053</v>
      </c>
      <c r="AO62" s="4">
        <f>N62/E$266</f>
        <v>1.2105263157894737</v>
      </c>
      <c r="AP62" s="4">
        <f>O62/E$266</f>
        <v>1.3157894736842106</v>
      </c>
      <c r="AQ62" s="218"/>
      <c r="AR62" s="218"/>
      <c r="AS62" s="218"/>
      <c r="AT62" s="218"/>
      <c r="AU62" s="218"/>
      <c r="AV62" s="218"/>
      <c r="AW62" s="218"/>
      <c r="AX62" s="218"/>
      <c r="AY62" s="218"/>
      <c r="AZ62" s="218"/>
      <c r="BA62" s="218"/>
      <c r="BB62" s="87">
        <f t="shared" si="19"/>
        <v>1.177020930393837</v>
      </c>
      <c r="BC62" s="3">
        <f t="shared" si="1"/>
        <v>13000</v>
      </c>
      <c r="BE62" s="3">
        <f>E62*(教育人数!$O$7+教育人数!$O$8)/教育人数!$O$34</f>
        <v>2700.1854522975482</v>
      </c>
      <c r="BF62" s="3">
        <f>F62*(教育人数!$O$7+教育人数!$O$8)/教育人数!$O$34</f>
        <v>2828.7657119307646</v>
      </c>
      <c r="BG62" s="3">
        <f>G62*(教育人数!$O$7+教育人数!$O$8)/教育人数!$O$34</f>
        <v>2828.7657119307646</v>
      </c>
      <c r="BH62" s="3">
        <f>H62*(教育人数!$O$7+教育人数!$O$8)/教育人数!$O$34</f>
        <v>2828.7657119307646</v>
      </c>
      <c r="BI62" s="3">
        <f>I62*(教育人数!$O$7+教育人数!$O$8)/教育人数!$O$34</f>
        <v>2828.7657119307646</v>
      </c>
      <c r="BJ62" s="3">
        <f>J62*(教育人数!$O$7+教育人数!$O$8)/教育人数!$O$34</f>
        <v>2828.7657119307646</v>
      </c>
      <c r="BK62" s="3">
        <f>K62*(教育人数!$O$7+教育人数!$O$8)/教育人数!$O$34</f>
        <v>2828.7657119307646</v>
      </c>
      <c r="BL62" s="3">
        <f>L62*(教育人数!$O$7+教育人数!$O$8)/教育人数!$O$34</f>
        <v>2828.7657119307646</v>
      </c>
      <c r="BM62" s="3">
        <f>M62*(教育人数!$O$7+教育人数!$O$8)/教育人数!$O$34</f>
        <v>2828.7657119307646</v>
      </c>
      <c r="BN62" s="3">
        <f>N62*(教育人数!$O$7+教育人数!$O$8)/教育人数!$O$34</f>
        <v>2957.3459715639815</v>
      </c>
      <c r="BO62" s="3">
        <f>O62*(教育人数!$O$7+教育人数!$O$8)/教育人数!$O$34</f>
        <v>3214.5064908304144</v>
      </c>
      <c r="BP62" s="217">
        <f>AVERAGE(BE62:BO62)+AVERAGE(BE63:BO63)</f>
        <v>4821.7597362456218</v>
      </c>
      <c r="BT62" s="3">
        <f>T62*(教育人数!$O$7+教育人数!$O$8)/教育人数!$O$34</f>
        <v>302035.02987842576</v>
      </c>
      <c r="BU62" s="3">
        <f>U62*(教育人数!$O$7+教育人数!$O$8)/教育人数!$O$34</f>
        <v>310649.90727385128</v>
      </c>
      <c r="BV62" s="3">
        <f>V62*(教育人数!$O$7+教育人数!$O$8)/教育人数!$O$34</f>
        <v>312578.61116834951</v>
      </c>
      <c r="BW62" s="3">
        <f>W62*(教育人数!$O$7+教育人数!$O$8)/教育人数!$O$34</f>
        <v>314893.05584174738</v>
      </c>
      <c r="BX62" s="3">
        <f>X62*(教育人数!$O$7+教育人数!$O$8)/教育人数!$O$34</f>
        <v>311678.54935091699</v>
      </c>
      <c r="BY62" s="3">
        <f>Y62*(教育人数!$O$7+教育人数!$O$8)/教育人数!$O$34</f>
        <v>312707.1914279827</v>
      </c>
      <c r="BZ62" s="3">
        <f>Z62*(教育人数!$O$7+教育人数!$O$8)/教育人数!$O$34</f>
        <v>311807.12961055018</v>
      </c>
      <c r="CA62" s="3">
        <f>AA62*(教育人数!$O$7+教育人数!$O$8)/教育人数!$O$34</f>
        <v>312964.35194724915</v>
      </c>
      <c r="CB62" s="3">
        <f>AB62*(教育人数!$O$7+教育人数!$O$8)/教育人数!$O$34</f>
        <v>316307.43869771279</v>
      </c>
      <c r="CC62" s="3">
        <f>AC62*(教育人数!$O$7+教育人数!$O$8)/教育人数!$O$34</f>
        <v>330322.68699773337</v>
      </c>
      <c r="CD62" s="3">
        <f>AD62*(教育人数!$O$7+教育人数!$O$8)/教育人数!$O$34</f>
        <v>357453.12178034207</v>
      </c>
      <c r="CE62" s="217">
        <f t="shared" ref="CE62" si="31">ROUNDDOWN((AVERAGE(BT62:CD62)+AVERAGE(BT63:CD63))*$CH$2*12/16,-2)</f>
        <v>229800</v>
      </c>
      <c r="CF62" s="217">
        <f>AVERAGE(CE62,CE96,CE130,CE164,CE198,CE232,CE266,CE300)</f>
        <v>219500</v>
      </c>
      <c r="CG62" s="218">
        <f>CF62/CF$36</f>
        <v>0.98618443221386054</v>
      </c>
    </row>
    <row r="63" spans="1:85" ht="18.75" customHeight="1">
      <c r="A63" s="32" t="s">
        <v>79</v>
      </c>
      <c r="B63" s="33" t="s">
        <v>117</v>
      </c>
      <c r="C63" s="237"/>
      <c r="D63" s="34" t="s">
        <v>106</v>
      </c>
      <c r="E63" s="38">
        <v>290</v>
      </c>
      <c r="F63" s="36">
        <v>290</v>
      </c>
      <c r="G63" s="36">
        <v>300</v>
      </c>
      <c r="H63" s="36">
        <v>300</v>
      </c>
      <c r="I63" s="36">
        <v>300</v>
      </c>
      <c r="J63" s="36">
        <v>300</v>
      </c>
      <c r="K63" s="36">
        <v>300</v>
      </c>
      <c r="L63" s="36">
        <v>300</v>
      </c>
      <c r="M63" s="39">
        <v>300</v>
      </c>
      <c r="N63" s="39">
        <v>320</v>
      </c>
      <c r="O63" s="40">
        <v>350</v>
      </c>
      <c r="P63" s="111"/>
      <c r="Q63" s="111"/>
      <c r="R63" s="111"/>
      <c r="S63" s="111"/>
      <c r="T63" s="35">
        <v>30690</v>
      </c>
      <c r="U63" s="36">
        <v>31640</v>
      </c>
      <c r="V63" s="36">
        <v>31870</v>
      </c>
      <c r="W63" s="36">
        <v>32130</v>
      </c>
      <c r="X63" s="36">
        <v>31980</v>
      </c>
      <c r="Y63" s="36">
        <v>32070</v>
      </c>
      <c r="Z63" s="36">
        <v>31970</v>
      </c>
      <c r="AA63" s="36">
        <v>32090</v>
      </c>
      <c r="AB63" s="37">
        <v>32460</v>
      </c>
      <c r="AC63" s="37">
        <v>33960</v>
      </c>
      <c r="AD63" s="37">
        <v>36950</v>
      </c>
      <c r="AE63" s="111"/>
      <c r="AF63" s="4">
        <f>E63/E$267</f>
        <v>1.1599999999999999</v>
      </c>
      <c r="AG63" s="4">
        <f>F63/E$267</f>
        <v>1.1599999999999999</v>
      </c>
      <c r="AH63" s="4">
        <f>G63/E$267</f>
        <v>1.2</v>
      </c>
      <c r="AI63" s="4">
        <f>H63/E$267</f>
        <v>1.2</v>
      </c>
      <c r="AJ63" s="4">
        <f>I63/E$267</f>
        <v>1.2</v>
      </c>
      <c r="AK63" s="4">
        <f>J63/E$267</f>
        <v>1.2</v>
      </c>
      <c r="AL63" s="4">
        <f>K63/E$267</f>
        <v>1.2</v>
      </c>
      <c r="AM63" s="4">
        <f>L63/E$267</f>
        <v>1.2</v>
      </c>
      <c r="AN63" s="4">
        <f>M63/E$267</f>
        <v>1.2</v>
      </c>
      <c r="AO63" s="4">
        <f>N63/E$267</f>
        <v>1.28</v>
      </c>
      <c r="AP63" s="4">
        <f>O63/E$267</f>
        <v>1.4</v>
      </c>
      <c r="AQ63" s="218"/>
      <c r="AR63" s="218"/>
      <c r="AS63" s="218"/>
      <c r="AT63" s="218"/>
      <c r="AU63" s="218"/>
      <c r="AV63" s="218"/>
      <c r="AW63" s="218"/>
      <c r="AX63" s="218"/>
      <c r="AY63" s="218"/>
      <c r="AZ63" s="218"/>
      <c r="BA63" s="218"/>
      <c r="BB63" s="87">
        <f t="shared" si="19"/>
        <v>1.177020930393837</v>
      </c>
      <c r="BC63" s="3">
        <f t="shared" si="1"/>
        <v>13000</v>
      </c>
      <c r="BE63" s="3">
        <f>E63*教育人数!$O$6/教育人数!$O$34</f>
        <v>1864.4137646816403</v>
      </c>
      <c r="BF63" s="3">
        <f>F63*教育人数!$O$6/教育人数!$O$34</f>
        <v>1864.4137646816403</v>
      </c>
      <c r="BG63" s="3">
        <f>G63*教育人数!$O$6/教育人数!$O$34</f>
        <v>1928.7038944982487</v>
      </c>
      <c r="BH63" s="3">
        <f>H63*教育人数!$O$6/教育人数!$O$34</f>
        <v>1928.7038944982487</v>
      </c>
      <c r="BI63" s="3">
        <f>I63*教育人数!$O$6/教育人数!$O$34</f>
        <v>1928.7038944982487</v>
      </c>
      <c r="BJ63" s="3">
        <f>J63*教育人数!$O$6/教育人数!$O$34</f>
        <v>1928.7038944982487</v>
      </c>
      <c r="BK63" s="3">
        <f>K63*教育人数!$O$6/教育人数!$O$34</f>
        <v>1928.7038944982487</v>
      </c>
      <c r="BL63" s="3">
        <f>L63*教育人数!$O$6/教育人数!$O$34</f>
        <v>1928.7038944982487</v>
      </c>
      <c r="BM63" s="3">
        <f>M63*教育人数!$O$6/教育人数!$O$34</f>
        <v>1928.7038944982487</v>
      </c>
      <c r="BN63" s="3">
        <f>N63*教育人数!$O$6/教育人数!$O$34</f>
        <v>2057.2841541314651</v>
      </c>
      <c r="BO63" s="3">
        <f>O63*教育人数!$O$6/教育人数!$O$34</f>
        <v>2250.15454358129</v>
      </c>
      <c r="BP63" s="217"/>
      <c r="BT63" s="3">
        <f>T63*教育人数!$O$6/教育人数!$O$34</f>
        <v>197306.40840717085</v>
      </c>
      <c r="BU63" s="3">
        <f>U63*教育人数!$O$6/教育人数!$O$34</f>
        <v>203413.97073974862</v>
      </c>
      <c r="BV63" s="3">
        <f>V63*教育人数!$O$6/教育人数!$O$34</f>
        <v>204892.64372553062</v>
      </c>
      <c r="BW63" s="3">
        <f>W63*教育人数!$O$6/教育人数!$O$34</f>
        <v>206564.18710076244</v>
      </c>
      <c r="BX63" s="3">
        <f>X63*教育人数!$O$6/教育人数!$O$34</f>
        <v>205599.8351535133</v>
      </c>
      <c r="BY63" s="3">
        <f>Y63*教育人数!$O$6/教育人数!$O$34</f>
        <v>206178.44632186278</v>
      </c>
      <c r="BZ63" s="3">
        <f>Z63*教育人数!$O$6/教育人数!$O$34</f>
        <v>205535.5450236967</v>
      </c>
      <c r="CA63" s="3">
        <f>AA63*教育人数!$O$6/教育人数!$O$34</f>
        <v>206307.026581496</v>
      </c>
      <c r="CB63" s="3">
        <f>AB63*教育人数!$O$6/教育人数!$O$34</f>
        <v>208685.76138471049</v>
      </c>
      <c r="CC63" s="3">
        <f>AC63*教育人数!$O$6/教育人数!$O$34</f>
        <v>218329.28085720175</v>
      </c>
      <c r="CD63" s="3">
        <f>AD63*教育人数!$O$6/教育人数!$O$34</f>
        <v>237552.02967236761</v>
      </c>
      <c r="CE63" s="217"/>
      <c r="CF63" s="197"/>
      <c r="CG63" s="218"/>
    </row>
    <row r="64" spans="1:85" ht="18.75" customHeight="1">
      <c r="A64" s="32" t="s">
        <v>79</v>
      </c>
      <c r="B64" s="33" t="s">
        <v>118</v>
      </c>
      <c r="C64" s="237" t="s">
        <v>104</v>
      </c>
      <c r="D64" s="34" t="s">
        <v>105</v>
      </c>
      <c r="E64" s="38">
        <v>210</v>
      </c>
      <c r="F64" s="36">
        <v>210</v>
      </c>
      <c r="G64" s="36">
        <v>210</v>
      </c>
      <c r="H64" s="36">
        <v>220</v>
      </c>
      <c r="I64" s="36">
        <v>210</v>
      </c>
      <c r="J64" s="36">
        <v>210</v>
      </c>
      <c r="K64" s="36">
        <v>210</v>
      </c>
      <c r="L64" s="36">
        <v>220</v>
      </c>
      <c r="M64" s="39">
        <v>220</v>
      </c>
      <c r="N64" s="39">
        <v>230</v>
      </c>
      <c r="O64" s="40">
        <v>250</v>
      </c>
      <c r="P64" s="111"/>
      <c r="Q64" s="111"/>
      <c r="R64" s="111"/>
      <c r="S64" s="111"/>
      <c r="T64" s="35">
        <v>22780</v>
      </c>
      <c r="U64" s="36">
        <v>23440</v>
      </c>
      <c r="V64" s="36">
        <v>23590</v>
      </c>
      <c r="W64" s="36">
        <v>23770</v>
      </c>
      <c r="X64" s="36">
        <v>23590</v>
      </c>
      <c r="Y64" s="36">
        <v>23660</v>
      </c>
      <c r="Z64" s="36">
        <v>23590</v>
      </c>
      <c r="AA64" s="36">
        <v>23680</v>
      </c>
      <c r="AB64" s="37">
        <v>23940</v>
      </c>
      <c r="AC64" s="37">
        <v>25010</v>
      </c>
      <c r="AD64" s="37">
        <v>27080</v>
      </c>
      <c r="AE64" s="111"/>
      <c r="AF64" s="4">
        <f>E64/E$268</f>
        <v>1.1666666666666667</v>
      </c>
      <c r="AG64" s="4">
        <f>F64/E$268</f>
        <v>1.1666666666666667</v>
      </c>
      <c r="AH64" s="4">
        <f>G64/E$268</f>
        <v>1.1666666666666667</v>
      </c>
      <c r="AI64" s="4">
        <f>H64/E$268</f>
        <v>1.2222222222222223</v>
      </c>
      <c r="AJ64" s="4">
        <f>I64/E$268</f>
        <v>1.1666666666666667</v>
      </c>
      <c r="AK64" s="4">
        <f>J64/E$268</f>
        <v>1.1666666666666667</v>
      </c>
      <c r="AL64" s="4">
        <f>K64/E$268</f>
        <v>1.1666666666666667</v>
      </c>
      <c r="AM64" s="4">
        <f>L64/E$268</f>
        <v>1.2222222222222223</v>
      </c>
      <c r="AN64" s="4">
        <f>M64/E$268</f>
        <v>1.2222222222222223</v>
      </c>
      <c r="AO64" s="4">
        <f>N64/E$268</f>
        <v>1.2777777777777777</v>
      </c>
      <c r="AP64" s="4">
        <f>O64/E$268</f>
        <v>1.3888888888888888</v>
      </c>
      <c r="AQ64" s="218"/>
      <c r="AR64" s="218"/>
      <c r="AS64" s="218"/>
      <c r="AT64" s="218"/>
      <c r="AU64" s="218"/>
      <c r="AV64" s="218"/>
      <c r="AW64" s="218"/>
      <c r="AX64" s="218"/>
      <c r="AY64" s="218"/>
      <c r="AZ64" s="218"/>
      <c r="BA64" s="218"/>
      <c r="BB64" s="87">
        <f t="shared" si="19"/>
        <v>1.177020930393837</v>
      </c>
      <c r="BC64" s="3">
        <f t="shared" si="1"/>
        <v>13000</v>
      </c>
      <c r="BE64" s="3">
        <f>E64*(教育人数!$P$7+教育人数!$P$8)/教育人数!$P$34</f>
        <v>2841.3716197379426</v>
      </c>
      <c r="BF64" s="3">
        <f>F64*(教育人数!$P$7+教育人数!$P$8)/教育人数!$P$34</f>
        <v>2841.3716197379426</v>
      </c>
      <c r="BG64" s="3">
        <f>G64*(教育人数!$P$7+教育人数!$P$8)/教育人数!$P$34</f>
        <v>2841.3716197379426</v>
      </c>
      <c r="BH64" s="3">
        <f>H64*(教育人数!$P$7+教育人数!$P$8)/教育人数!$P$34</f>
        <v>2976.6750302016544</v>
      </c>
      <c r="BI64" s="3">
        <f>I64*(教育人数!$P$7+教育人数!$P$8)/教育人数!$P$34</f>
        <v>2841.3716197379426</v>
      </c>
      <c r="BJ64" s="3">
        <f>J64*(教育人数!$P$7+教育人数!$P$8)/教育人数!$P$34</f>
        <v>2841.3716197379426</v>
      </c>
      <c r="BK64" s="3">
        <f>K64*(教育人数!$P$7+教育人数!$P$8)/教育人数!$P$34</f>
        <v>2841.3716197379426</v>
      </c>
      <c r="BL64" s="3">
        <f>L64*(教育人数!$P$7+教育人数!$P$8)/教育人数!$P$34</f>
        <v>2976.6750302016544</v>
      </c>
      <c r="BM64" s="3">
        <f>M64*(教育人数!$P$7+教育人数!$P$8)/教育人数!$P$34</f>
        <v>2976.6750302016544</v>
      </c>
      <c r="BN64" s="3">
        <f>N64*(教育人数!$P$7+教育人数!$P$8)/教育人数!$P$34</f>
        <v>3111.9784406653662</v>
      </c>
      <c r="BO64" s="3">
        <f>O64*(教育人数!$P$7+教育人数!$P$8)/教育人数!$P$34</f>
        <v>3382.5852615927893</v>
      </c>
      <c r="BP64" s="217">
        <f>AVERAGE(BE64:BO64)+AVERAGE(BE65:BO65)</f>
        <v>4957.0249469887058</v>
      </c>
      <c r="BT64" s="3">
        <f>T64*(教育人数!$P$7+教育人数!$P$8)/教育人数!$P$34</f>
        <v>308221.16903633496</v>
      </c>
      <c r="BU64" s="3">
        <f>U64*(教育人数!$P$7+教育人数!$P$8)/教育人数!$P$34</f>
        <v>317151.19412693992</v>
      </c>
      <c r="BV64" s="3">
        <f>V64*(教育人数!$P$7+教育人数!$P$8)/教育人数!$P$34</f>
        <v>319180.74528389558</v>
      </c>
      <c r="BW64" s="3">
        <f>W64*(教育人数!$P$7+教育人数!$P$8)/教育人数!$P$34</f>
        <v>321616.20667224238</v>
      </c>
      <c r="BX64" s="3">
        <f>X64*(教育人数!$P$7+教育人数!$P$8)/教育人数!$P$34</f>
        <v>319180.74528389558</v>
      </c>
      <c r="BY64" s="3">
        <f>Y64*(教育人数!$P$7+教育人数!$P$8)/教育人数!$P$34</f>
        <v>320127.86915714154</v>
      </c>
      <c r="BZ64" s="3">
        <f>Z64*(教育人数!$P$7+教育人数!$P$8)/教育人数!$P$34</f>
        <v>319180.74528389558</v>
      </c>
      <c r="CA64" s="3">
        <f>AA64*(教育人数!$P$7+教育人数!$P$8)/教育人数!$P$34</f>
        <v>320398.47597806901</v>
      </c>
      <c r="CB64" s="3">
        <f>AB64*(教育人数!$P$7+教育人数!$P$8)/教育人数!$P$34</f>
        <v>323916.3646501255</v>
      </c>
      <c r="CC64" s="3">
        <f>AC64*(教育人数!$P$7+教育人数!$P$8)/教育人数!$P$34</f>
        <v>338393.82956974261</v>
      </c>
      <c r="CD64" s="3">
        <f>AD64*(教育人数!$P$7+教育人数!$P$8)/教育人数!$P$34</f>
        <v>366401.63553573092</v>
      </c>
      <c r="CE64" s="217">
        <f t="shared" ref="CE64" si="32">ROUNDDOWN((AVERAGE(BT64:CD64)+AVERAGE(BT65:CD65))*$CH$2*12/16,-2)</f>
        <v>235700</v>
      </c>
    </row>
    <row r="65" spans="1:83" ht="18.75" customHeight="1">
      <c r="A65" s="32" t="s">
        <v>79</v>
      </c>
      <c r="B65" s="33" t="s">
        <v>118</v>
      </c>
      <c r="C65" s="237"/>
      <c r="D65" s="34" t="s">
        <v>106</v>
      </c>
      <c r="E65" s="38">
        <v>280</v>
      </c>
      <c r="F65" s="36">
        <v>290</v>
      </c>
      <c r="G65" s="36">
        <v>290</v>
      </c>
      <c r="H65" s="36">
        <v>290</v>
      </c>
      <c r="I65" s="36">
        <v>290</v>
      </c>
      <c r="J65" s="36">
        <v>290</v>
      </c>
      <c r="K65" s="36">
        <v>290</v>
      </c>
      <c r="L65" s="36">
        <v>290</v>
      </c>
      <c r="M65" s="39">
        <v>300</v>
      </c>
      <c r="N65" s="39">
        <v>310</v>
      </c>
      <c r="O65" s="40">
        <v>340</v>
      </c>
      <c r="P65" s="111"/>
      <c r="Q65" s="111"/>
      <c r="R65" s="111"/>
      <c r="S65" s="111"/>
      <c r="T65" s="35">
        <v>29980</v>
      </c>
      <c r="U65" s="36">
        <v>30920</v>
      </c>
      <c r="V65" s="36">
        <v>31150</v>
      </c>
      <c r="W65" s="36">
        <v>31410</v>
      </c>
      <c r="X65" s="36">
        <v>31330</v>
      </c>
      <c r="Y65" s="36">
        <v>31410</v>
      </c>
      <c r="Z65" s="36">
        <v>31310</v>
      </c>
      <c r="AA65" s="36">
        <v>31430</v>
      </c>
      <c r="AB65" s="37">
        <v>31800</v>
      </c>
      <c r="AC65" s="37">
        <v>33280</v>
      </c>
      <c r="AD65" s="37">
        <v>36230</v>
      </c>
      <c r="AE65" s="111"/>
      <c r="AF65" s="4">
        <f>E65/E$269</f>
        <v>1.1200000000000001</v>
      </c>
      <c r="AG65" s="4">
        <f>F65/E$269</f>
        <v>1.1599999999999999</v>
      </c>
      <c r="AH65" s="4">
        <f>G65/E$269</f>
        <v>1.1599999999999999</v>
      </c>
      <c r="AI65" s="4">
        <f>H65/E$269</f>
        <v>1.1599999999999999</v>
      </c>
      <c r="AJ65" s="4">
        <f>I65/E$269</f>
        <v>1.1599999999999999</v>
      </c>
      <c r="AK65" s="4">
        <f>J65/E$269</f>
        <v>1.1599999999999999</v>
      </c>
      <c r="AL65" s="4">
        <f>K65/E$269</f>
        <v>1.1599999999999999</v>
      </c>
      <c r="AM65" s="4">
        <f>L65/E$269</f>
        <v>1.1599999999999999</v>
      </c>
      <c r="AN65" s="4">
        <f>M65/E$269</f>
        <v>1.2</v>
      </c>
      <c r="AO65" s="4">
        <f>N65/E$269</f>
        <v>1.24</v>
      </c>
      <c r="AP65" s="4">
        <f>O65/E$269</f>
        <v>1.36</v>
      </c>
      <c r="AQ65" s="218"/>
      <c r="AR65" s="218"/>
      <c r="AS65" s="218"/>
      <c r="AT65" s="218"/>
      <c r="AU65" s="218"/>
      <c r="AV65" s="218"/>
      <c r="AW65" s="218"/>
      <c r="AX65" s="218"/>
      <c r="AY65" s="218"/>
      <c r="AZ65" s="218"/>
      <c r="BA65" s="218"/>
      <c r="BB65" s="87">
        <f t="shared" si="19"/>
        <v>1.177020930393837</v>
      </c>
      <c r="BC65" s="3">
        <f t="shared" si="1"/>
        <v>13000</v>
      </c>
      <c r="BE65" s="3">
        <f>E65*教育人数!$P$6/教育人数!$P$34</f>
        <v>1894.2477464919618</v>
      </c>
      <c r="BF65" s="3">
        <f>F65*教育人数!$P$6/教育人数!$P$34</f>
        <v>1961.8994517238177</v>
      </c>
      <c r="BG65" s="3">
        <f>G65*教育人数!$P$6/教育人数!$P$34</f>
        <v>1961.8994517238177</v>
      </c>
      <c r="BH65" s="3">
        <f>H65*教育人数!$P$6/教育人数!$P$34</f>
        <v>1961.8994517238177</v>
      </c>
      <c r="BI65" s="3">
        <f>I65*教育人数!$P$6/教育人数!$P$34</f>
        <v>1961.8994517238177</v>
      </c>
      <c r="BJ65" s="3">
        <f>J65*教育人数!$P$6/教育人数!$P$34</f>
        <v>1961.8994517238177</v>
      </c>
      <c r="BK65" s="3">
        <f>K65*教育人数!$P$6/教育人数!$P$34</f>
        <v>1961.8994517238177</v>
      </c>
      <c r="BL65" s="3">
        <f>L65*教育人数!$P$6/教育人数!$P$34</f>
        <v>1961.8994517238177</v>
      </c>
      <c r="BM65" s="3">
        <f>M65*教育人数!$P$6/教育人数!$P$34</f>
        <v>2029.5511569556734</v>
      </c>
      <c r="BN65" s="3">
        <f>N65*教育人数!$P$6/教育人数!$P$34</f>
        <v>2097.2028621875293</v>
      </c>
      <c r="BO65" s="3">
        <f>O65*教育人数!$P$6/教育人数!$P$34</f>
        <v>2300.1579778830965</v>
      </c>
      <c r="BP65" s="217"/>
      <c r="BT65" s="3">
        <f>T65*教育人数!$P$6/教育人数!$P$34</f>
        <v>202819.81228510363</v>
      </c>
      <c r="BU65" s="3">
        <f>U65*教育人数!$P$6/教育人数!$P$34</f>
        <v>209179.07257689809</v>
      </c>
      <c r="BV65" s="3">
        <f>V65*教育人数!$P$6/教育人数!$P$34</f>
        <v>210735.06179723077</v>
      </c>
      <c r="BW65" s="3">
        <f>W65*教育人数!$P$6/教育人数!$P$34</f>
        <v>212494.00613325901</v>
      </c>
      <c r="BX65" s="3">
        <f>X65*教育人数!$P$6/教育人数!$P$34</f>
        <v>211952.79249140417</v>
      </c>
      <c r="BY65" s="3">
        <f>Y65*教育人数!$P$6/教育人数!$P$34</f>
        <v>212494.00613325901</v>
      </c>
      <c r="BZ65" s="3">
        <f>Z65*教育人数!$P$6/教育人数!$P$34</f>
        <v>211817.48908094046</v>
      </c>
      <c r="CA65" s="3">
        <f>AA65*教育人数!$P$6/教育人数!$P$34</f>
        <v>212629.30954372272</v>
      </c>
      <c r="CB65" s="3">
        <f>AB65*教育人数!$P$6/教育人数!$P$34</f>
        <v>215132.42263730138</v>
      </c>
      <c r="CC65" s="3">
        <f>AC65*教育人数!$P$6/教育人数!$P$34</f>
        <v>225144.87501161604</v>
      </c>
      <c r="CD65" s="3">
        <f>AD65*教育人数!$P$6/教育人数!$P$34</f>
        <v>245102.12805501351</v>
      </c>
      <c r="CE65" s="217"/>
    </row>
    <row r="66" spans="1:83" ht="18.75" customHeight="1">
      <c r="A66" s="32" t="s">
        <v>79</v>
      </c>
      <c r="B66" s="33" t="s">
        <v>119</v>
      </c>
      <c r="C66" s="237" t="s">
        <v>104</v>
      </c>
      <c r="D66" s="34" t="s">
        <v>105</v>
      </c>
      <c r="E66" s="38">
        <v>200</v>
      </c>
      <c r="F66" s="36">
        <v>210</v>
      </c>
      <c r="G66" s="36">
        <v>210</v>
      </c>
      <c r="H66" s="36">
        <v>210</v>
      </c>
      <c r="I66" s="36">
        <v>210</v>
      </c>
      <c r="J66" s="36">
        <v>210</v>
      </c>
      <c r="K66" s="36">
        <v>210</v>
      </c>
      <c r="L66" s="36">
        <v>210</v>
      </c>
      <c r="M66" s="39">
        <v>210</v>
      </c>
      <c r="N66" s="39">
        <v>220</v>
      </c>
      <c r="O66" s="40">
        <v>240</v>
      </c>
      <c r="P66" s="111"/>
      <c r="Q66" s="111"/>
      <c r="R66" s="111"/>
      <c r="S66" s="111"/>
      <c r="T66" s="35">
        <v>22270</v>
      </c>
      <c r="U66" s="36">
        <v>22910</v>
      </c>
      <c r="V66" s="36">
        <v>23070</v>
      </c>
      <c r="W66" s="36">
        <v>23240</v>
      </c>
      <c r="X66" s="36">
        <v>23110</v>
      </c>
      <c r="Y66" s="36">
        <v>23180</v>
      </c>
      <c r="Z66" s="36">
        <v>23110</v>
      </c>
      <c r="AA66" s="36">
        <v>23200</v>
      </c>
      <c r="AB66" s="37">
        <v>23450</v>
      </c>
      <c r="AC66" s="37">
        <v>24520</v>
      </c>
      <c r="AD66" s="37">
        <v>26560</v>
      </c>
      <c r="AE66" s="111"/>
      <c r="AF66" s="4">
        <f>E66/E$270</f>
        <v>1.1111111111111112</v>
      </c>
      <c r="AG66" s="4">
        <f>F66/E$270</f>
        <v>1.1666666666666667</v>
      </c>
      <c r="AH66" s="4">
        <f>G66/E$270</f>
        <v>1.1666666666666667</v>
      </c>
      <c r="AI66" s="4">
        <f>H66/E$270</f>
        <v>1.1666666666666667</v>
      </c>
      <c r="AJ66" s="4">
        <f>I66/E$270</f>
        <v>1.1666666666666667</v>
      </c>
      <c r="AK66" s="4">
        <f>J66/E$270</f>
        <v>1.1666666666666667</v>
      </c>
      <c r="AL66" s="4">
        <f>K66/E$270</f>
        <v>1.1666666666666667</v>
      </c>
      <c r="AM66" s="4">
        <f>L66/E$270</f>
        <v>1.1666666666666667</v>
      </c>
      <c r="AN66" s="4">
        <f>M66/E$270</f>
        <v>1.1666666666666667</v>
      </c>
      <c r="AO66" s="4">
        <f>N66/E$270</f>
        <v>1.2222222222222223</v>
      </c>
      <c r="AP66" s="4">
        <f>O66/E$270</f>
        <v>1.3333333333333333</v>
      </c>
      <c r="AQ66" s="218"/>
      <c r="AR66" s="218"/>
      <c r="AS66" s="218"/>
      <c r="AT66" s="218"/>
      <c r="AU66" s="218"/>
      <c r="AV66" s="218"/>
      <c r="AW66" s="218"/>
      <c r="AX66" s="218"/>
      <c r="AY66" s="218"/>
      <c r="AZ66" s="218"/>
      <c r="BA66" s="218"/>
      <c r="BB66" s="87">
        <f t="shared" si="19"/>
        <v>1.177020930393837</v>
      </c>
      <c r="BC66" s="3">
        <f t="shared" si="1"/>
        <v>13000</v>
      </c>
      <c r="BE66" s="3">
        <f>E66*(教育人数!$Q$7+教育人数!$Q$8)/教育人数!$Q$34</f>
        <v>2816.5199729180777</v>
      </c>
      <c r="BF66" s="3">
        <f>F66*(教育人数!$Q$7+教育人数!$Q$8)/教育人数!$Q$34</f>
        <v>2957.3459715639815</v>
      </c>
      <c r="BG66" s="3">
        <f>G66*(教育人数!$Q$7+教育人数!$Q$8)/教育人数!$Q$34</f>
        <v>2957.3459715639815</v>
      </c>
      <c r="BH66" s="3">
        <f>H66*(教育人数!$Q$7+教育人数!$Q$8)/教育人数!$Q$34</f>
        <v>2957.3459715639815</v>
      </c>
      <c r="BI66" s="3">
        <f>I66*(教育人数!$Q$7+教育人数!$Q$8)/教育人数!$Q$34</f>
        <v>2957.3459715639815</v>
      </c>
      <c r="BJ66" s="3">
        <f>J66*(教育人数!$Q$7+教育人数!$Q$8)/教育人数!$Q$34</f>
        <v>2957.3459715639815</v>
      </c>
      <c r="BK66" s="3">
        <f>K66*(教育人数!$Q$7+教育人数!$Q$8)/教育人数!$Q$34</f>
        <v>2957.3459715639815</v>
      </c>
      <c r="BL66" s="3">
        <f>L66*(教育人数!$Q$7+教育人数!$Q$8)/教育人数!$Q$34</f>
        <v>2957.3459715639815</v>
      </c>
      <c r="BM66" s="3">
        <f>M66*(教育人数!$Q$7+教育人数!$Q$8)/教育人数!$Q$34</f>
        <v>2957.3459715639815</v>
      </c>
      <c r="BN66" s="3">
        <f>N66*(教育人数!$Q$7+教育人数!$Q$8)/教育人数!$Q$34</f>
        <v>3098.1719702098853</v>
      </c>
      <c r="BO66" s="3">
        <f>O66*(教育人数!$Q$7+教育人数!$Q$8)/教育人数!$Q$34</f>
        <v>3379.823967501693</v>
      </c>
      <c r="BP66" s="217">
        <f>AVERAGE(BE66:BO66)+AVERAGE(BE67:BO67)</f>
        <v>5044.1312242260101</v>
      </c>
      <c r="BT66" s="3">
        <f>T66*(教育人数!$Q$7+教育人数!$Q$8)/教育人数!$Q$34</f>
        <v>313619.49898442795</v>
      </c>
      <c r="BU66" s="3">
        <f>U66*(教育人数!$Q$7+教育人数!$Q$8)/教育人数!$Q$34</f>
        <v>322632.36289776576</v>
      </c>
      <c r="BV66" s="3">
        <f>V66*(教育人数!$Q$7+教育人数!$Q$8)/教育人数!$Q$34</f>
        <v>324885.57887610025</v>
      </c>
      <c r="BW66" s="3">
        <f>W66*(教育人数!$Q$7+教育人数!$Q$8)/教育人数!$Q$34</f>
        <v>327279.62085308059</v>
      </c>
      <c r="BX66" s="3">
        <f>X66*(教育人数!$Q$7+教育人数!$Q$8)/教育人数!$Q$34</f>
        <v>325448.88287068385</v>
      </c>
      <c r="BY66" s="3">
        <f>Y66*(教育人数!$Q$7+教育人数!$Q$8)/教育人数!$Q$34</f>
        <v>326434.66486120521</v>
      </c>
      <c r="BZ66" s="3">
        <f>Z66*(教育人数!$Q$7+教育人数!$Q$8)/教育人数!$Q$34</f>
        <v>325448.88287068385</v>
      </c>
      <c r="CA66" s="3">
        <f>AA66*(教育人数!$Q$7+教育人数!$Q$8)/教育人数!$Q$34</f>
        <v>326716.31685849698</v>
      </c>
      <c r="CB66" s="3">
        <f>AB66*(教育人数!$Q$7+教育人数!$Q$8)/教育人数!$Q$34</f>
        <v>330236.96682464459</v>
      </c>
      <c r="CC66" s="3">
        <f>AC66*(教育人数!$Q$7+教育人数!$Q$8)/教育人数!$Q$34</f>
        <v>345305.34867975628</v>
      </c>
      <c r="CD66" s="3">
        <f>AD66*(教育人数!$Q$7+教育人数!$Q$8)/教育人数!$Q$34</f>
        <v>374033.85240352066</v>
      </c>
      <c r="CE66" s="217">
        <f t="shared" ref="CE66" si="33">ROUNDDOWN((AVERAGE(BT66:CD66)+AVERAGE(BT67:CD67))*$CH$2*12/16,-2)</f>
        <v>240700</v>
      </c>
    </row>
    <row r="67" spans="1:83" ht="18.75" customHeight="1">
      <c r="A67" s="32" t="s">
        <v>79</v>
      </c>
      <c r="B67" s="33" t="s">
        <v>119</v>
      </c>
      <c r="C67" s="237"/>
      <c r="D67" s="34" t="s">
        <v>106</v>
      </c>
      <c r="E67" s="38">
        <v>270</v>
      </c>
      <c r="F67" s="36">
        <v>280</v>
      </c>
      <c r="G67" s="36">
        <v>280</v>
      </c>
      <c r="H67" s="36">
        <v>290</v>
      </c>
      <c r="I67" s="36">
        <v>290</v>
      </c>
      <c r="J67" s="36">
        <v>290</v>
      </c>
      <c r="K67" s="36">
        <v>290</v>
      </c>
      <c r="L67" s="36">
        <v>290</v>
      </c>
      <c r="M67" s="39">
        <v>290</v>
      </c>
      <c r="N67" s="39">
        <v>300</v>
      </c>
      <c r="O67" s="40">
        <v>330</v>
      </c>
      <c r="P67" s="111"/>
      <c r="Q67" s="111"/>
      <c r="R67" s="111"/>
      <c r="S67" s="111"/>
      <c r="T67" s="35">
        <v>29470</v>
      </c>
      <c r="U67" s="36">
        <v>30390</v>
      </c>
      <c r="V67" s="36">
        <v>30630</v>
      </c>
      <c r="W67" s="36">
        <v>30880</v>
      </c>
      <c r="X67" s="36">
        <v>30850</v>
      </c>
      <c r="Y67" s="36">
        <v>30930</v>
      </c>
      <c r="Z67" s="36">
        <v>30830</v>
      </c>
      <c r="AA67" s="36">
        <v>30950</v>
      </c>
      <c r="AB67" s="37">
        <v>31310</v>
      </c>
      <c r="AC67" s="37">
        <v>32790</v>
      </c>
      <c r="AD67" s="37">
        <v>35710</v>
      </c>
      <c r="AE67" s="111"/>
      <c r="AF67" s="4">
        <f>E67/E$271</f>
        <v>1.125</v>
      </c>
      <c r="AG67" s="4">
        <f>F67/E$271</f>
        <v>1.1666666666666667</v>
      </c>
      <c r="AH67" s="4">
        <f>G67/E$271</f>
        <v>1.1666666666666667</v>
      </c>
      <c r="AI67" s="4">
        <f>H67/E$271</f>
        <v>1.2083333333333333</v>
      </c>
      <c r="AJ67" s="4">
        <f>I67/E$271</f>
        <v>1.2083333333333333</v>
      </c>
      <c r="AK67" s="4">
        <f>J67/E$271</f>
        <v>1.2083333333333333</v>
      </c>
      <c r="AL67" s="4">
        <f>K67/E$271</f>
        <v>1.2083333333333333</v>
      </c>
      <c r="AM67" s="4">
        <f>L67/E$271</f>
        <v>1.2083333333333333</v>
      </c>
      <c r="AN67" s="4">
        <f>M67/E$271</f>
        <v>1.2083333333333333</v>
      </c>
      <c r="AO67" s="4">
        <f>N67/E$271</f>
        <v>1.25</v>
      </c>
      <c r="AP67" s="4">
        <f>O67/E$271</f>
        <v>1.375</v>
      </c>
      <c r="AQ67" s="218"/>
      <c r="AR67" s="218"/>
      <c r="AS67" s="218"/>
      <c r="AT67" s="218"/>
      <c r="AU67" s="218"/>
      <c r="AV67" s="218"/>
      <c r="AW67" s="218"/>
      <c r="AX67" s="218"/>
      <c r="AY67" s="218"/>
      <c r="AZ67" s="218"/>
      <c r="BA67" s="218"/>
      <c r="BB67" s="87">
        <f t="shared" si="19"/>
        <v>1.177020930393837</v>
      </c>
      <c r="BC67" s="3">
        <f t="shared" si="1"/>
        <v>13000</v>
      </c>
      <c r="BE67" s="3">
        <f>E67*教育人数!$Q$6/教育人数!$Q$34</f>
        <v>1901.1509817197023</v>
      </c>
      <c r="BF67" s="3">
        <f>F67*教育人数!$Q$6/教育人数!$Q$34</f>
        <v>1971.5639810426542</v>
      </c>
      <c r="BG67" s="3">
        <f>G67*教育人数!$Q$6/教育人数!$Q$34</f>
        <v>1971.5639810426542</v>
      </c>
      <c r="BH67" s="3">
        <f>H67*教育人数!$Q$6/教育人数!$Q$34</f>
        <v>2041.9769803656061</v>
      </c>
      <c r="BI67" s="3">
        <f>I67*教育人数!$Q$6/教育人数!$Q$34</f>
        <v>2041.9769803656061</v>
      </c>
      <c r="BJ67" s="3">
        <f>J67*教育人数!$Q$6/教育人数!$Q$34</f>
        <v>2041.9769803656061</v>
      </c>
      <c r="BK67" s="3">
        <f>K67*教育人数!$Q$6/教育人数!$Q$34</f>
        <v>2041.9769803656061</v>
      </c>
      <c r="BL67" s="3">
        <f>L67*教育人数!$Q$6/教育人数!$Q$34</f>
        <v>2041.9769803656061</v>
      </c>
      <c r="BM67" s="3">
        <f>M67*教育人数!$Q$6/教育人数!$Q$34</f>
        <v>2041.9769803656061</v>
      </c>
      <c r="BN67" s="3">
        <f>N67*教育人数!$Q$6/教育人数!$Q$34</f>
        <v>2112.389979688558</v>
      </c>
      <c r="BO67" s="3">
        <f>O67*教育人数!$Q$6/教育人数!$Q$34</f>
        <v>2323.628977657414</v>
      </c>
      <c r="BP67" s="217"/>
      <c r="BT67" s="3">
        <f>T67*教育人数!$Q$6/教育人数!$Q$34</f>
        <v>207507.10900473935</v>
      </c>
      <c r="BU67" s="3">
        <f>U67*教育人数!$Q$6/教育人数!$Q$34</f>
        <v>213985.10494245094</v>
      </c>
      <c r="BV67" s="3">
        <f>V67*教育人数!$Q$6/教育人数!$Q$34</f>
        <v>215675.01692620179</v>
      </c>
      <c r="BW67" s="3">
        <f>W67*教育人数!$Q$6/教育人数!$Q$34</f>
        <v>217435.34190927559</v>
      </c>
      <c r="BX67" s="3">
        <f>X67*教育人数!$Q$6/教育人数!$Q$34</f>
        <v>217224.10291130672</v>
      </c>
      <c r="BY67" s="3">
        <f>Y67*教育人数!$Q$6/教育人数!$Q$34</f>
        <v>217787.40690589036</v>
      </c>
      <c r="BZ67" s="3">
        <f>Z67*教育人数!$Q$6/教育人数!$Q$34</f>
        <v>217083.27691266083</v>
      </c>
      <c r="CA67" s="3">
        <f>AA67*教育人数!$Q$6/教育人数!$Q$34</f>
        <v>217928.23290453624</v>
      </c>
      <c r="CB67" s="3">
        <f>AB67*教育人数!$Q$6/教育人数!$Q$34</f>
        <v>220463.10088016253</v>
      </c>
      <c r="CC67" s="3">
        <f>AC67*教育人数!$Q$6/教育人数!$Q$34</f>
        <v>230884.22477995939</v>
      </c>
      <c r="CD67" s="3">
        <f>AD67*教育人数!$Q$6/教育人数!$Q$34</f>
        <v>251444.82058226137</v>
      </c>
      <c r="CE67" s="217"/>
    </row>
    <row r="68" spans="1:83" ht="18.75" customHeight="1">
      <c r="A68" s="32" t="s">
        <v>79</v>
      </c>
      <c r="B68" s="33" t="s">
        <v>120</v>
      </c>
      <c r="C68" s="237" t="s">
        <v>104</v>
      </c>
      <c r="D68" s="34" t="s">
        <v>105</v>
      </c>
      <c r="E68" s="38">
        <v>200</v>
      </c>
      <c r="F68" s="36">
        <v>200</v>
      </c>
      <c r="G68" s="36">
        <v>200</v>
      </c>
      <c r="H68" s="36">
        <v>210</v>
      </c>
      <c r="I68" s="36">
        <v>210</v>
      </c>
      <c r="J68" s="36">
        <v>210</v>
      </c>
      <c r="K68" s="36">
        <v>210</v>
      </c>
      <c r="L68" s="36">
        <v>210</v>
      </c>
      <c r="M68" s="39">
        <v>210</v>
      </c>
      <c r="N68" s="39">
        <v>220</v>
      </c>
      <c r="O68" s="40">
        <v>240</v>
      </c>
      <c r="P68" s="111"/>
      <c r="Q68" s="111"/>
      <c r="R68" s="111"/>
      <c r="S68" s="111"/>
      <c r="T68" s="35">
        <v>21870</v>
      </c>
      <c r="U68" s="36">
        <v>22500</v>
      </c>
      <c r="V68" s="36">
        <v>22660</v>
      </c>
      <c r="W68" s="36">
        <v>22830</v>
      </c>
      <c r="X68" s="36">
        <v>22730</v>
      </c>
      <c r="Y68" s="36">
        <v>22800</v>
      </c>
      <c r="Z68" s="36">
        <v>22740</v>
      </c>
      <c r="AA68" s="36">
        <v>22830</v>
      </c>
      <c r="AB68" s="37">
        <v>23080</v>
      </c>
      <c r="AC68" s="37">
        <v>24130</v>
      </c>
      <c r="AD68" s="37">
        <v>26150</v>
      </c>
      <c r="AE68" s="111"/>
      <c r="AF68" s="4">
        <f>E68/E$272</f>
        <v>1.1111111111111112</v>
      </c>
      <c r="AG68" s="4">
        <f>F68/E$272</f>
        <v>1.1111111111111112</v>
      </c>
      <c r="AH68" s="4">
        <f>G68/E$272</f>
        <v>1.1111111111111112</v>
      </c>
      <c r="AI68" s="4">
        <f>H68/E$272</f>
        <v>1.1666666666666667</v>
      </c>
      <c r="AJ68" s="4">
        <f>I68/E$272</f>
        <v>1.1666666666666667</v>
      </c>
      <c r="AK68" s="4">
        <f>J68/E$272</f>
        <v>1.1666666666666667</v>
      </c>
      <c r="AL68" s="4">
        <f>K68/E$272</f>
        <v>1.1666666666666667</v>
      </c>
      <c r="AM68" s="4">
        <f>L68/E$272</f>
        <v>1.1666666666666667</v>
      </c>
      <c r="AN68" s="4">
        <f>M68/E$272</f>
        <v>1.1666666666666667</v>
      </c>
      <c r="AO68" s="4">
        <f>N68/E$272</f>
        <v>1.2222222222222223</v>
      </c>
      <c r="AP68" s="4">
        <f>O68/E$272</f>
        <v>1.3333333333333333</v>
      </c>
      <c r="AQ68" s="218"/>
      <c r="AR68" s="218"/>
      <c r="AS68" s="218"/>
      <c r="AT68" s="218"/>
      <c r="AU68" s="218"/>
      <c r="AV68" s="218"/>
      <c r="AW68" s="218"/>
      <c r="AX68" s="218"/>
      <c r="AY68" s="218"/>
      <c r="AZ68" s="218"/>
      <c r="BA68" s="218"/>
      <c r="BB68" s="87">
        <f t="shared" si="19"/>
        <v>1.177020930393837</v>
      </c>
      <c r="BC68" s="3">
        <f t="shared" si="1"/>
        <v>13000</v>
      </c>
      <c r="BE68" s="3">
        <f>E68*(教育人数!$R$7+教育人数!$R$8)/教育人数!$R$34</f>
        <v>2688.4963377854374</v>
      </c>
      <c r="BF68" s="3">
        <f>F68*(教育人数!$R$7+教育人数!$R$8)/教育人数!$R$34</f>
        <v>2688.4963377854374</v>
      </c>
      <c r="BG68" s="3">
        <f>G68*(教育人数!$R$7+教育人数!$R$8)/教育人数!$R$34</f>
        <v>2688.4963377854374</v>
      </c>
      <c r="BH68" s="3">
        <f>H68*(教育人数!$R$7+教育人数!$R$8)/教育人数!$R$34</f>
        <v>2822.9211546747092</v>
      </c>
      <c r="BI68" s="3">
        <f>I68*(教育人数!$R$7+教育人数!$R$8)/教育人数!$R$34</f>
        <v>2822.9211546747092</v>
      </c>
      <c r="BJ68" s="3">
        <f>J68*(教育人数!$R$7+教育人数!$R$8)/教育人数!$R$34</f>
        <v>2822.9211546747092</v>
      </c>
      <c r="BK68" s="3">
        <f>K68*(教育人数!$R$7+教育人数!$R$8)/教育人数!$R$34</f>
        <v>2822.9211546747092</v>
      </c>
      <c r="BL68" s="3">
        <f>L68*(教育人数!$R$7+教育人数!$R$8)/教育人数!$R$34</f>
        <v>2822.9211546747092</v>
      </c>
      <c r="BM68" s="3">
        <f>M68*(教育人数!$R$7+教育人数!$R$8)/教育人数!$R$34</f>
        <v>2822.9211546747092</v>
      </c>
      <c r="BN68" s="3">
        <f>N68*(教育人数!$R$7+教育人数!$R$8)/教育人数!$R$34</f>
        <v>2957.345971563981</v>
      </c>
      <c r="BO68" s="3">
        <f>O68*(教育人数!$R$7+教育人数!$R$8)/教育人数!$R$34</f>
        <v>3226.1956053425247</v>
      </c>
      <c r="BP68" s="217">
        <f>AVERAGE(BE68:BO68)+AVERAGE(BE69:BO69)</f>
        <v>4759.860561670127</v>
      </c>
      <c r="BT68" s="3">
        <f>T68*(教育人数!$R$7+教育人数!$R$8)/教育人数!$R$34</f>
        <v>293987.07453683758</v>
      </c>
      <c r="BU68" s="3">
        <f>U68*(教育人数!$R$7+教育人数!$R$8)/教育人数!$R$34</f>
        <v>302455.8380008617</v>
      </c>
      <c r="BV68" s="3">
        <f>V68*(教育人数!$R$7+教育人数!$R$8)/教育人数!$R$34</f>
        <v>304606.63507109007</v>
      </c>
      <c r="BW68" s="3">
        <f>W68*(教育人数!$R$7+教育人数!$R$8)/教育人数!$R$34</f>
        <v>306891.85695820767</v>
      </c>
      <c r="BX68" s="3">
        <f>X68*(教育人数!$R$7+教育人数!$R$8)/教育人数!$R$34</f>
        <v>305547.60878931492</v>
      </c>
      <c r="BY68" s="3">
        <f>Y68*(教育人数!$R$7+教育人数!$R$8)/教育人数!$R$34</f>
        <v>306488.58250753983</v>
      </c>
      <c r="BZ68" s="3">
        <f>Z68*(教育人数!$R$7+教育人数!$R$8)/教育人数!$R$34</f>
        <v>305682.0336062042</v>
      </c>
      <c r="CA68" s="3">
        <f>AA68*(教育人数!$R$7+教育人数!$R$8)/教育人数!$R$34</f>
        <v>306891.85695820767</v>
      </c>
      <c r="CB68" s="3">
        <f>AB68*(教育人数!$R$7+教育人数!$R$8)/教育人数!$R$34</f>
        <v>310252.47738043946</v>
      </c>
      <c r="CC68" s="3">
        <f>AC68*(教育人数!$R$7+教育人数!$R$8)/教育人数!$R$34</f>
        <v>324367.08315381303</v>
      </c>
      <c r="CD68" s="3">
        <f>AD68*(教育人数!$R$7+教育人数!$R$8)/教育人数!$R$34</f>
        <v>351520.89616544591</v>
      </c>
      <c r="CE68" s="217">
        <f t="shared" ref="CE68" si="34">ROUNDDOWN((AVERAGE(BT68:CD68)+AVERAGE(BT69:CD69))*$CH$2*12/16,-2)</f>
        <v>226300</v>
      </c>
    </row>
    <row r="69" spans="1:83" ht="18.75" customHeight="1">
      <c r="A69" s="32" t="s">
        <v>79</v>
      </c>
      <c r="B69" s="33" t="s">
        <v>120</v>
      </c>
      <c r="C69" s="237"/>
      <c r="D69" s="34" t="s">
        <v>106</v>
      </c>
      <c r="E69" s="38">
        <v>270</v>
      </c>
      <c r="F69" s="36">
        <v>280</v>
      </c>
      <c r="G69" s="36">
        <v>280</v>
      </c>
      <c r="H69" s="36">
        <v>280</v>
      </c>
      <c r="I69" s="36">
        <v>280</v>
      </c>
      <c r="J69" s="36">
        <v>280</v>
      </c>
      <c r="K69" s="36">
        <v>280</v>
      </c>
      <c r="L69" s="36">
        <v>280</v>
      </c>
      <c r="M69" s="39">
        <v>290</v>
      </c>
      <c r="N69" s="39">
        <v>300</v>
      </c>
      <c r="O69" s="40">
        <v>330</v>
      </c>
      <c r="P69" s="111"/>
      <c r="Q69" s="111"/>
      <c r="R69" s="111"/>
      <c r="S69" s="111"/>
      <c r="T69" s="35">
        <v>29070</v>
      </c>
      <c r="U69" s="36">
        <v>29980</v>
      </c>
      <c r="V69" s="36">
        <v>30220</v>
      </c>
      <c r="W69" s="36">
        <v>30470</v>
      </c>
      <c r="X69" s="36">
        <v>30470</v>
      </c>
      <c r="Y69" s="36">
        <v>30550</v>
      </c>
      <c r="Z69" s="36">
        <v>30460</v>
      </c>
      <c r="AA69" s="36">
        <v>30580</v>
      </c>
      <c r="AB69" s="37">
        <v>30940</v>
      </c>
      <c r="AC69" s="37">
        <v>32400</v>
      </c>
      <c r="AD69" s="37">
        <v>35300</v>
      </c>
      <c r="AE69" s="111"/>
      <c r="AF69" s="4">
        <f>E69/E$273</f>
        <v>1.125</v>
      </c>
      <c r="AG69" s="4">
        <f>F69/E$273</f>
        <v>1.1666666666666667</v>
      </c>
      <c r="AH69" s="4">
        <f>G69/E$273</f>
        <v>1.1666666666666667</v>
      </c>
      <c r="AI69" s="4">
        <f>H69/E$273</f>
        <v>1.1666666666666667</v>
      </c>
      <c r="AJ69" s="4">
        <f>I69/E$273</f>
        <v>1.1666666666666667</v>
      </c>
      <c r="AK69" s="4">
        <f>J69/E$273</f>
        <v>1.1666666666666667</v>
      </c>
      <c r="AL69" s="4">
        <f>K69/E$273</f>
        <v>1.1666666666666667</v>
      </c>
      <c r="AM69" s="4">
        <f>L69/E$273</f>
        <v>1.1666666666666667</v>
      </c>
      <c r="AN69" s="4">
        <f>M69/E$273</f>
        <v>1.2083333333333333</v>
      </c>
      <c r="AO69" s="4">
        <f>N69/E$273</f>
        <v>1.25</v>
      </c>
      <c r="AP69" s="4">
        <f>O69/E$273</f>
        <v>1.375</v>
      </c>
      <c r="AQ69" s="218"/>
      <c r="AR69" s="218"/>
      <c r="AS69" s="218"/>
      <c r="AT69" s="218"/>
      <c r="AU69" s="218"/>
      <c r="AV69" s="218"/>
      <c r="AW69" s="218"/>
      <c r="AX69" s="218"/>
      <c r="AY69" s="218"/>
      <c r="AZ69" s="218"/>
      <c r="BA69" s="218"/>
      <c r="BB69" s="87">
        <f t="shared" si="19"/>
        <v>1.177020930393837</v>
      </c>
      <c r="BC69" s="3">
        <f t="shared" si="1"/>
        <v>13000</v>
      </c>
      <c r="BE69" s="3">
        <f>E69*教育人数!$R$6/教育人数!$R$34</f>
        <v>1814.7350280051701</v>
      </c>
      <c r="BF69" s="3">
        <f>F69*教育人数!$R$6/教育人数!$R$34</f>
        <v>1881.9474364498062</v>
      </c>
      <c r="BG69" s="3">
        <f>G69*教育人数!$R$6/教育人数!$R$34</f>
        <v>1881.9474364498062</v>
      </c>
      <c r="BH69" s="3">
        <f>H69*教育人数!$R$6/教育人数!$R$34</f>
        <v>1881.9474364498062</v>
      </c>
      <c r="BI69" s="3">
        <f>I69*教育人数!$R$6/教育人数!$R$34</f>
        <v>1881.9474364498062</v>
      </c>
      <c r="BJ69" s="3">
        <f>J69*教育人数!$R$6/教育人数!$R$34</f>
        <v>1881.9474364498062</v>
      </c>
      <c r="BK69" s="3">
        <f>K69*教育人数!$R$6/教育人数!$R$34</f>
        <v>1881.9474364498062</v>
      </c>
      <c r="BL69" s="3">
        <f>L69*教育人数!$R$6/教育人数!$R$34</f>
        <v>1881.9474364498062</v>
      </c>
      <c r="BM69" s="3">
        <f>M69*教育人数!$R$6/教育人数!$R$34</f>
        <v>1949.1598448944421</v>
      </c>
      <c r="BN69" s="3">
        <f>N69*教育人数!$R$6/教育人数!$R$34</f>
        <v>2016.372253339078</v>
      </c>
      <c r="BO69" s="3">
        <f>O69*教育人数!$R$6/教育人数!$R$34</f>
        <v>2218.009478672986</v>
      </c>
      <c r="BP69" s="217"/>
      <c r="BT69" s="3">
        <f>T69*教育人数!$R$6/教育人数!$R$34</f>
        <v>195386.47134855666</v>
      </c>
      <c r="BU69" s="3">
        <f>U69*教育人数!$R$6/教育人数!$R$34</f>
        <v>201502.80051701854</v>
      </c>
      <c r="BV69" s="3">
        <f>V69*教育人数!$R$6/教育人数!$R$34</f>
        <v>203115.89831968979</v>
      </c>
      <c r="BW69" s="3">
        <f>W69*教育人数!$R$6/教育人数!$R$34</f>
        <v>204796.20853080568</v>
      </c>
      <c r="BX69" s="3">
        <f>X69*教育人数!$R$6/教育人数!$R$34</f>
        <v>204796.20853080568</v>
      </c>
      <c r="BY69" s="3">
        <f>Y69*教育人数!$R$6/教育人数!$R$34</f>
        <v>205333.90779836278</v>
      </c>
      <c r="BZ69" s="3">
        <f>Z69*教育人数!$R$6/教育人数!$R$34</f>
        <v>204728.99612236104</v>
      </c>
      <c r="CA69" s="3">
        <f>AA69*教育人数!$R$6/教育人数!$R$34</f>
        <v>205535.54502369667</v>
      </c>
      <c r="CB69" s="3">
        <f>AB69*教育人数!$R$6/教育人数!$R$34</f>
        <v>207955.19172770358</v>
      </c>
      <c r="CC69" s="3">
        <f>AC69*教育人数!$R$6/教育人数!$R$34</f>
        <v>217768.20336062042</v>
      </c>
      <c r="CD69" s="3">
        <f>AD69*教育人数!$R$6/教育人数!$R$34</f>
        <v>237259.80180956484</v>
      </c>
      <c r="CE69" s="217"/>
    </row>
    <row r="70" spans="1:83" ht="18.75" customHeight="1">
      <c r="A70" s="32" t="s">
        <v>79</v>
      </c>
      <c r="B70" s="33" t="s">
        <v>121</v>
      </c>
      <c r="C70" s="237" t="s">
        <v>104</v>
      </c>
      <c r="D70" s="34" t="s">
        <v>105</v>
      </c>
      <c r="E70" s="38">
        <v>190</v>
      </c>
      <c r="F70" s="36">
        <v>200</v>
      </c>
      <c r="G70" s="36">
        <v>200</v>
      </c>
      <c r="H70" s="36">
        <v>200</v>
      </c>
      <c r="I70" s="36">
        <v>200</v>
      </c>
      <c r="J70" s="36">
        <v>200</v>
      </c>
      <c r="K70" s="36">
        <v>200</v>
      </c>
      <c r="L70" s="36">
        <v>200</v>
      </c>
      <c r="M70" s="39">
        <v>210</v>
      </c>
      <c r="N70" s="39">
        <v>210</v>
      </c>
      <c r="O70" s="40">
        <v>230</v>
      </c>
      <c r="P70" s="111"/>
      <c r="Q70" s="111"/>
      <c r="R70" s="111"/>
      <c r="S70" s="111"/>
      <c r="T70" s="35">
        <v>21550</v>
      </c>
      <c r="U70" s="36">
        <v>22180</v>
      </c>
      <c r="V70" s="36">
        <v>22330</v>
      </c>
      <c r="W70" s="36">
        <v>22500</v>
      </c>
      <c r="X70" s="36">
        <v>22430</v>
      </c>
      <c r="Y70" s="36">
        <v>22510</v>
      </c>
      <c r="Z70" s="36">
        <v>22440</v>
      </c>
      <c r="AA70" s="36">
        <v>22530</v>
      </c>
      <c r="AB70" s="37">
        <v>22770</v>
      </c>
      <c r="AC70" s="37">
        <v>23830</v>
      </c>
      <c r="AD70" s="37">
        <v>25830</v>
      </c>
      <c r="AE70" s="111"/>
      <c r="AF70" s="4">
        <f>E70/E$274</f>
        <v>1.1176470588235294</v>
      </c>
      <c r="AG70" s="4">
        <f>F70/E$274</f>
        <v>1.1764705882352942</v>
      </c>
      <c r="AH70" s="4">
        <f>G70/E$274</f>
        <v>1.1764705882352942</v>
      </c>
      <c r="AI70" s="4">
        <f>H70/E$274</f>
        <v>1.1764705882352942</v>
      </c>
      <c r="AJ70" s="4">
        <f>I70/E$274</f>
        <v>1.1764705882352942</v>
      </c>
      <c r="AK70" s="4">
        <f>J70/E$274</f>
        <v>1.1764705882352942</v>
      </c>
      <c r="AL70" s="4">
        <f>K70/E$274</f>
        <v>1.1764705882352942</v>
      </c>
      <c r="AM70" s="4">
        <f>L70/E$274</f>
        <v>1.1764705882352942</v>
      </c>
      <c r="AN70" s="4">
        <f>M70/E$274</f>
        <v>1.2352941176470589</v>
      </c>
      <c r="AO70" s="4">
        <f>N70/E$274</f>
        <v>1.2352941176470589</v>
      </c>
      <c r="AP70" s="4">
        <f>O70/E$274</f>
        <v>1.3529411764705883</v>
      </c>
      <c r="AQ70" s="218"/>
      <c r="AR70" s="218"/>
      <c r="AS70" s="218"/>
      <c r="AT70" s="218"/>
      <c r="AU70" s="218"/>
      <c r="AV70" s="218"/>
      <c r="AW70" s="218"/>
      <c r="AX70" s="218"/>
      <c r="AY70" s="218"/>
      <c r="AZ70" s="218"/>
      <c r="BA70" s="218"/>
      <c r="BB70" s="87">
        <f t="shared" si="19"/>
        <v>1.177020930393837</v>
      </c>
      <c r="BC70" s="3">
        <f t="shared" ref="BC70:BC133" si="35">ROUNDDOWN($BC$244/$BB$244*BB70,-2)</f>
        <v>13000</v>
      </c>
      <c r="BE70" s="3">
        <f>E70*(教育人数!$S$7+教育人数!$S$8)/教育人数!$S$34</f>
        <v>2638.0081436486216</v>
      </c>
      <c r="BF70" s="3">
        <f>F70*(教育人数!$S$7+教育人数!$S$8)/教育人数!$S$34</f>
        <v>2776.8506775248648</v>
      </c>
      <c r="BG70" s="3">
        <f>G70*(教育人数!$S$7+教育人数!$S$8)/教育人数!$S$34</f>
        <v>2776.8506775248648</v>
      </c>
      <c r="BH70" s="3">
        <f>H70*(教育人数!$S$7+教育人数!$S$8)/教育人数!$S$34</f>
        <v>2776.8506775248648</v>
      </c>
      <c r="BI70" s="3">
        <f>I70*(教育人数!$S$7+教育人数!$S$8)/教育人数!$S$34</f>
        <v>2776.8506775248648</v>
      </c>
      <c r="BJ70" s="3">
        <f>J70*(教育人数!$S$7+教育人数!$S$8)/教育人数!$S$34</f>
        <v>2776.8506775248648</v>
      </c>
      <c r="BK70" s="3">
        <f>K70*(教育人数!$S$7+教育人数!$S$8)/教育人数!$S$34</f>
        <v>2776.8506775248648</v>
      </c>
      <c r="BL70" s="3">
        <f>L70*(教育人数!$S$7+教育人数!$S$8)/教育人数!$S$34</f>
        <v>2776.8506775248648</v>
      </c>
      <c r="BM70" s="3">
        <f>M70*(教育人数!$S$7+教育人数!$S$8)/教育人数!$S$34</f>
        <v>2915.6932114011083</v>
      </c>
      <c r="BN70" s="3">
        <f>N70*(教育人数!$S$7+教育人数!$S$8)/教育人数!$S$34</f>
        <v>2915.6932114011083</v>
      </c>
      <c r="BO70" s="3">
        <f>O70*(教育人数!$S$7+教育人数!$S$8)/教育人数!$S$34</f>
        <v>3193.3782791535946</v>
      </c>
      <c r="BP70" s="217">
        <f>AVERAGE(BE70:BO70)+AVERAGE(BE71:BO71)</f>
        <v>4802.6894672645949</v>
      </c>
      <c r="BT70" s="3">
        <f>T70*(教育人数!$S$7+教育人数!$S$8)/教育人数!$S$34</f>
        <v>299205.66050330421</v>
      </c>
      <c r="BU70" s="3">
        <f>U70*(教育人数!$S$7+教育人数!$S$8)/教育人数!$S$34</f>
        <v>307952.7401375075</v>
      </c>
      <c r="BV70" s="3">
        <f>V70*(教育人数!$S$7+教育人数!$S$8)/教育人数!$S$34</f>
        <v>310035.37814565119</v>
      </c>
      <c r="BW70" s="3">
        <f>W70*(教育人数!$S$7+教育人数!$S$8)/教育人数!$S$34</f>
        <v>312395.70122154732</v>
      </c>
      <c r="BX70" s="3">
        <f>X70*(教育人数!$S$7+教育人数!$S$8)/教育人数!$S$34</f>
        <v>311423.8034844136</v>
      </c>
      <c r="BY70" s="3">
        <f>Y70*(教育人数!$S$7+教育人数!$S$8)/教育人数!$S$34</f>
        <v>312534.54375542357</v>
      </c>
      <c r="BZ70" s="3">
        <f>Z70*(教育人数!$S$7+教育人数!$S$8)/教育人数!$S$34</f>
        <v>311562.64601828984</v>
      </c>
      <c r="CA70" s="3">
        <f>AA70*(教育人数!$S$7+教育人数!$S$8)/教育人数!$S$34</f>
        <v>312812.228823176</v>
      </c>
      <c r="CB70" s="3">
        <f>AB70*(教育人数!$S$7+教育人数!$S$8)/教育人数!$S$34</f>
        <v>316144.44963620586</v>
      </c>
      <c r="CC70" s="3">
        <f>AC70*(教育人数!$S$7+教育人数!$S$8)/教育人数!$S$34</f>
        <v>330861.75822708767</v>
      </c>
      <c r="CD70" s="3">
        <f>AD70*(教育人数!$S$7+教育人数!$S$8)/教育人数!$S$34</f>
        <v>358630.26500233629</v>
      </c>
      <c r="CE70" s="217">
        <f t="shared" ref="CE70" si="36">ROUNDDOWN((AVERAGE(BT70:CD70)+AVERAGE(BT71:CD71))*$CH$2*12/16,-2)</f>
        <v>230900</v>
      </c>
    </row>
    <row r="71" spans="1:83" ht="18.75" customHeight="1">
      <c r="A71" s="32" t="s">
        <v>79</v>
      </c>
      <c r="B71" s="33" t="s">
        <v>121</v>
      </c>
      <c r="C71" s="237"/>
      <c r="D71" s="34" t="s">
        <v>106</v>
      </c>
      <c r="E71" s="38">
        <v>270</v>
      </c>
      <c r="F71" s="36">
        <v>270</v>
      </c>
      <c r="G71" s="36">
        <v>280</v>
      </c>
      <c r="H71" s="36">
        <v>280</v>
      </c>
      <c r="I71" s="36">
        <v>280</v>
      </c>
      <c r="J71" s="36">
        <v>280</v>
      </c>
      <c r="K71" s="36">
        <v>280</v>
      </c>
      <c r="L71" s="36">
        <v>280</v>
      </c>
      <c r="M71" s="39">
        <v>280</v>
      </c>
      <c r="N71" s="39">
        <v>300</v>
      </c>
      <c r="O71" s="40">
        <v>330</v>
      </c>
      <c r="P71" s="111"/>
      <c r="Q71" s="111"/>
      <c r="R71" s="111"/>
      <c r="S71" s="111"/>
      <c r="T71" s="35">
        <v>28750</v>
      </c>
      <c r="U71" s="36">
        <v>29660</v>
      </c>
      <c r="V71" s="36">
        <v>29890</v>
      </c>
      <c r="W71" s="36">
        <v>30140</v>
      </c>
      <c r="X71" s="36">
        <v>30170</v>
      </c>
      <c r="Y71" s="36">
        <v>30260</v>
      </c>
      <c r="Z71" s="36">
        <v>30160</v>
      </c>
      <c r="AA71" s="36">
        <v>30280</v>
      </c>
      <c r="AB71" s="37">
        <v>30630</v>
      </c>
      <c r="AC71" s="37">
        <v>32100</v>
      </c>
      <c r="AD71" s="37">
        <v>34980</v>
      </c>
      <c r="AE71" s="111"/>
      <c r="AF71" s="4">
        <f>E71/E$275</f>
        <v>1.125</v>
      </c>
      <c r="AG71" s="4">
        <f>F71/E$275</f>
        <v>1.125</v>
      </c>
      <c r="AH71" s="4">
        <f>G71/E$275</f>
        <v>1.1666666666666667</v>
      </c>
      <c r="AI71" s="4">
        <f>H71/E$275</f>
        <v>1.1666666666666667</v>
      </c>
      <c r="AJ71" s="4">
        <f>I71/E$275</f>
        <v>1.1666666666666667</v>
      </c>
      <c r="AK71" s="4">
        <f>J71/E$275</f>
        <v>1.1666666666666667</v>
      </c>
      <c r="AL71" s="4">
        <f>K71/E$275</f>
        <v>1.1666666666666667</v>
      </c>
      <c r="AM71" s="4">
        <f>L71/E$275</f>
        <v>1.1666666666666667</v>
      </c>
      <c r="AN71" s="4">
        <f>M71/E$275</f>
        <v>1.1666666666666667</v>
      </c>
      <c r="AO71" s="4">
        <f>N71/E$275</f>
        <v>1.25</v>
      </c>
      <c r="AP71" s="4">
        <f>O71/E$275</f>
        <v>1.375</v>
      </c>
      <c r="AQ71" s="218"/>
      <c r="AR71" s="218"/>
      <c r="AS71" s="218"/>
      <c r="AT71" s="218"/>
      <c r="AU71" s="218"/>
      <c r="AV71" s="218"/>
      <c r="AW71" s="218"/>
      <c r="AX71" s="218"/>
      <c r="AY71" s="218"/>
      <c r="AZ71" s="218"/>
      <c r="BA71" s="218"/>
      <c r="BB71" s="87">
        <f t="shared" si="19"/>
        <v>1.177020930393837</v>
      </c>
      <c r="BC71" s="3">
        <f t="shared" si="35"/>
        <v>13000</v>
      </c>
      <c r="BE71" s="3">
        <f>E71*教育人数!$S$6/教育人数!$S$34</f>
        <v>1874.3742073292838</v>
      </c>
      <c r="BF71" s="3">
        <f>F71*教育人数!$S$6/教育人数!$S$34</f>
        <v>1874.3742073292838</v>
      </c>
      <c r="BG71" s="3">
        <f>G71*教育人数!$S$6/教育人数!$S$34</f>
        <v>1943.7954742674053</v>
      </c>
      <c r="BH71" s="3">
        <f>H71*教育人数!$S$6/教育人数!$S$34</f>
        <v>1943.7954742674053</v>
      </c>
      <c r="BI71" s="3">
        <f>I71*教育人数!$S$6/教育人数!$S$34</f>
        <v>1943.7954742674053</v>
      </c>
      <c r="BJ71" s="3">
        <f>J71*教育人数!$S$6/教育人数!$S$34</f>
        <v>1943.7954742674053</v>
      </c>
      <c r="BK71" s="3">
        <f>K71*教育人数!$S$6/教育人数!$S$34</f>
        <v>1943.7954742674053</v>
      </c>
      <c r="BL71" s="3">
        <f>L71*教育人数!$S$6/教育人数!$S$34</f>
        <v>1943.7954742674053</v>
      </c>
      <c r="BM71" s="3">
        <f>M71*教育人数!$S$6/教育人数!$S$34</f>
        <v>1943.7954742674053</v>
      </c>
      <c r="BN71" s="3">
        <f>N71*教育人数!$S$6/教育人数!$S$34</f>
        <v>2082.6380081436487</v>
      </c>
      <c r="BO71" s="3">
        <f>O71*教育人数!$S$6/教育人数!$S$34</f>
        <v>2290.9018089580136</v>
      </c>
      <c r="BP71" s="217"/>
      <c r="BT71" s="3">
        <f>T71*教育人数!$S$6/教育人数!$S$34</f>
        <v>199586.14244709967</v>
      </c>
      <c r="BU71" s="3">
        <f>U71*教育人数!$S$6/教育人数!$S$34</f>
        <v>205903.47773846873</v>
      </c>
      <c r="BV71" s="3">
        <f>V71*教育人数!$S$6/教育人数!$S$34</f>
        <v>207500.16687804554</v>
      </c>
      <c r="BW71" s="3">
        <f>W71*教育人数!$S$6/教育人数!$S$34</f>
        <v>209235.69855149856</v>
      </c>
      <c r="BX71" s="3">
        <f>X71*教育人数!$S$6/教育人数!$S$34</f>
        <v>209443.96235231293</v>
      </c>
      <c r="BY71" s="3">
        <f>Y71*教育人数!$S$6/教育人数!$S$34</f>
        <v>210068.75375475604</v>
      </c>
      <c r="BZ71" s="3">
        <f>Z71*教育人数!$S$6/教育人数!$S$34</f>
        <v>209374.5410853748</v>
      </c>
      <c r="CA71" s="3">
        <f>AA71*教育人数!$S$6/教育人数!$S$34</f>
        <v>210207.59628863228</v>
      </c>
      <c r="CB71" s="3">
        <f>AB71*教育人数!$S$6/教育人数!$S$34</f>
        <v>212637.34063146653</v>
      </c>
      <c r="CC71" s="3">
        <f>AC71*教育人数!$S$6/教育人数!$S$34</f>
        <v>222842.2668713704</v>
      </c>
      <c r="CD71" s="3">
        <f>AD71*教育人数!$S$6/教育人数!$S$34</f>
        <v>242835.59174954944</v>
      </c>
      <c r="CE71" s="217"/>
    </row>
    <row r="72" spans="1:83" ht="18.75" customHeight="1">
      <c r="A72" s="32" t="s">
        <v>79</v>
      </c>
      <c r="B72" s="33" t="s">
        <v>78</v>
      </c>
      <c r="C72" s="237" t="s">
        <v>104</v>
      </c>
      <c r="D72" s="34" t="s">
        <v>105</v>
      </c>
      <c r="E72" s="38">
        <v>190</v>
      </c>
      <c r="F72" s="36">
        <v>200</v>
      </c>
      <c r="G72" s="36">
        <v>200</v>
      </c>
      <c r="H72" s="36">
        <v>200</v>
      </c>
      <c r="I72" s="36">
        <v>200</v>
      </c>
      <c r="J72" s="36">
        <v>200</v>
      </c>
      <c r="K72" s="36">
        <v>200</v>
      </c>
      <c r="L72" s="36">
        <v>200</v>
      </c>
      <c r="M72" s="39">
        <v>200</v>
      </c>
      <c r="N72" s="39">
        <v>210</v>
      </c>
      <c r="O72" s="40">
        <v>230</v>
      </c>
      <c r="P72" s="111"/>
      <c r="Q72" s="111"/>
      <c r="R72" s="111"/>
      <c r="S72" s="111"/>
      <c r="T72" s="35">
        <v>21290</v>
      </c>
      <c r="U72" s="36">
        <v>21910</v>
      </c>
      <c r="V72" s="36">
        <v>22070</v>
      </c>
      <c r="W72" s="36">
        <v>22230</v>
      </c>
      <c r="X72" s="36">
        <v>22190</v>
      </c>
      <c r="Y72" s="36">
        <v>22260</v>
      </c>
      <c r="Z72" s="36">
        <v>22200</v>
      </c>
      <c r="AA72" s="36">
        <v>22280</v>
      </c>
      <c r="AB72" s="37">
        <v>22530</v>
      </c>
      <c r="AC72" s="37">
        <v>23580</v>
      </c>
      <c r="AD72" s="37">
        <v>25560</v>
      </c>
      <c r="AE72" s="111"/>
      <c r="AF72" s="4">
        <f>E72/E$276</f>
        <v>1.1176470588235294</v>
      </c>
      <c r="AG72" s="4">
        <f>F72/E$276</f>
        <v>1.1764705882352942</v>
      </c>
      <c r="AH72" s="4">
        <f>G72/E$276</f>
        <v>1.1764705882352942</v>
      </c>
      <c r="AI72" s="4">
        <f>H72/E$276</f>
        <v>1.1764705882352942</v>
      </c>
      <c r="AJ72" s="4">
        <f>I72/E$276</f>
        <v>1.1764705882352942</v>
      </c>
      <c r="AK72" s="4">
        <f>J72/E$276</f>
        <v>1.1764705882352942</v>
      </c>
      <c r="AL72" s="4">
        <f>K72/E$276</f>
        <v>1.1764705882352942</v>
      </c>
      <c r="AM72" s="4">
        <f>L72/E$276</f>
        <v>1.1764705882352942</v>
      </c>
      <c r="AN72" s="4">
        <f>M72/E$276</f>
        <v>1.1764705882352942</v>
      </c>
      <c r="AO72" s="4">
        <f>N72/E$276</f>
        <v>1.2352941176470589</v>
      </c>
      <c r="AP72" s="4">
        <f>O72/E$276</f>
        <v>1.3529411764705883</v>
      </c>
      <c r="AQ72" s="218"/>
      <c r="AR72" s="218"/>
      <c r="AS72" s="218"/>
      <c r="AT72" s="218"/>
      <c r="AU72" s="218"/>
      <c r="AV72" s="218"/>
      <c r="AW72" s="218"/>
      <c r="AX72" s="218"/>
      <c r="AY72" s="218"/>
      <c r="AZ72" s="218"/>
      <c r="BA72" s="218"/>
      <c r="BB72" s="87">
        <f t="shared" si="19"/>
        <v>1.177020930393837</v>
      </c>
      <c r="BC72" s="3">
        <f t="shared" si="35"/>
        <v>13000</v>
      </c>
      <c r="BE72" s="3">
        <f>E72*(教育人数!$S$7+教育人数!$S$8)/教育人数!$S$34</f>
        <v>2638.0081436486216</v>
      </c>
      <c r="BF72" s="3">
        <f>F72*(教育人数!$S$7+教育人数!$S$8)/教育人数!$S$34</f>
        <v>2776.8506775248648</v>
      </c>
      <c r="BG72" s="3">
        <f>G72*(教育人数!$S$7+教育人数!$S$8)/教育人数!$S$34</f>
        <v>2776.8506775248648</v>
      </c>
      <c r="BH72" s="3">
        <f>H72*(教育人数!$S$7+教育人数!$S$8)/教育人数!$S$34</f>
        <v>2776.8506775248648</v>
      </c>
      <c r="BI72" s="3">
        <f>I72*(教育人数!$S$7+教育人数!$S$8)/教育人数!$S$34</f>
        <v>2776.8506775248648</v>
      </c>
      <c r="BJ72" s="3">
        <f>J72*(教育人数!$S$7+教育人数!$S$8)/教育人数!$S$34</f>
        <v>2776.8506775248648</v>
      </c>
      <c r="BK72" s="3">
        <f>K72*(教育人数!$S$7+教育人数!$S$8)/教育人数!$S$34</f>
        <v>2776.8506775248648</v>
      </c>
      <c r="BL72" s="3">
        <f>L72*(教育人数!$S$7+教育人数!$S$8)/教育人数!$S$34</f>
        <v>2776.8506775248648</v>
      </c>
      <c r="BM72" s="3">
        <f>M72*(教育人数!$S$7+教育人数!$S$8)/教育人数!$S$34</f>
        <v>2776.8506775248648</v>
      </c>
      <c r="BN72" s="3">
        <f>N72*(教育人数!$S$7+教育人数!$S$8)/教育人数!$S$34</f>
        <v>2915.6932114011083</v>
      </c>
      <c r="BO72" s="3">
        <f>O72*(教育人数!$S$7+教育人数!$S$8)/教育人数!$S$34</f>
        <v>3193.3782791535946</v>
      </c>
      <c r="BP72" s="217">
        <f>AVERAGE(BE72:BO72)+AVERAGE(BE73:BO73)</f>
        <v>4764.8233216619838</v>
      </c>
      <c r="BT72" s="3">
        <f>T72*(教育人数!$S$7+教育人数!$S$8)/教育人数!$S$34</f>
        <v>295595.75462252187</v>
      </c>
      <c r="BU72" s="3">
        <f>U72*(教育人数!$S$7+教育人数!$S$8)/教育人数!$S$34</f>
        <v>304203.99172284896</v>
      </c>
      <c r="BV72" s="3">
        <f>V72*(教育人数!$S$7+教育人数!$S$8)/教育人数!$S$34</f>
        <v>306425.47226486885</v>
      </c>
      <c r="BW72" s="3">
        <f>W72*(教育人数!$S$7+教育人数!$S$8)/教育人数!$S$34</f>
        <v>308646.95280688873</v>
      </c>
      <c r="BX72" s="3">
        <f>X72*(教育人数!$S$7+教育人数!$S$8)/教育人数!$S$34</f>
        <v>308091.58267138375</v>
      </c>
      <c r="BY72" s="3">
        <f>Y72*(教育人数!$S$7+教育人数!$S$8)/教育人数!$S$34</f>
        <v>309063.48040851747</v>
      </c>
      <c r="BZ72" s="3">
        <f>Z72*(教育人数!$S$7+教育人数!$S$8)/教育人数!$S$34</f>
        <v>308230.42520525999</v>
      </c>
      <c r="CA72" s="3">
        <f>AA72*(教育人数!$S$7+教育人数!$S$8)/教育人数!$S$34</f>
        <v>309341.16547626996</v>
      </c>
      <c r="CB72" s="3">
        <f>AB72*(教育人数!$S$7+教育人数!$S$8)/教育人数!$S$34</f>
        <v>312812.228823176</v>
      </c>
      <c r="CC72" s="3">
        <f>AC72*(教育人数!$S$7+教育人数!$S$8)/教育人数!$S$34</f>
        <v>327390.69488018157</v>
      </c>
      <c r="CD72" s="3">
        <f>AD72*(教育人数!$S$7+教育人数!$S$8)/教育人数!$S$34</f>
        <v>354881.51658767776</v>
      </c>
      <c r="CE72" s="217">
        <f t="shared" ref="CE72" si="37">ROUNDDOWN((AVERAGE(BT72:CD72)+AVERAGE(BT73:CD73))*$CH$2*12/16,-2)</f>
        <v>228600</v>
      </c>
    </row>
    <row r="73" spans="1:83" ht="18.75" customHeight="1" thickBot="1">
      <c r="A73" s="32" t="s">
        <v>79</v>
      </c>
      <c r="B73" s="42" t="s">
        <v>78</v>
      </c>
      <c r="C73" s="241"/>
      <c r="D73" s="61" t="s">
        <v>106</v>
      </c>
      <c r="E73" s="65">
        <v>260</v>
      </c>
      <c r="F73" s="63">
        <v>270</v>
      </c>
      <c r="G73" s="63">
        <v>270</v>
      </c>
      <c r="H73" s="63">
        <v>280</v>
      </c>
      <c r="I73" s="63">
        <v>280</v>
      </c>
      <c r="J73" s="63">
        <v>280</v>
      </c>
      <c r="K73" s="63">
        <v>280</v>
      </c>
      <c r="L73" s="63">
        <v>280</v>
      </c>
      <c r="M73" s="66">
        <v>280</v>
      </c>
      <c r="N73" s="66">
        <v>290</v>
      </c>
      <c r="O73" s="67">
        <v>320</v>
      </c>
      <c r="P73" s="111"/>
      <c r="Q73" s="111"/>
      <c r="R73" s="111"/>
      <c r="S73" s="111"/>
      <c r="T73" s="62">
        <v>28490</v>
      </c>
      <c r="U73" s="63">
        <v>29390</v>
      </c>
      <c r="V73" s="63">
        <v>29630</v>
      </c>
      <c r="W73" s="63">
        <v>29870</v>
      </c>
      <c r="X73" s="63">
        <v>29930</v>
      </c>
      <c r="Y73" s="63">
        <v>30010</v>
      </c>
      <c r="Z73" s="63">
        <v>29920</v>
      </c>
      <c r="AA73" s="63">
        <v>30030</v>
      </c>
      <c r="AB73" s="64">
        <v>30390</v>
      </c>
      <c r="AC73" s="64">
        <v>31850</v>
      </c>
      <c r="AD73" s="64">
        <v>34710</v>
      </c>
      <c r="AE73" s="111"/>
      <c r="AF73" s="4">
        <f>E73/E$277</f>
        <v>1.1304347826086956</v>
      </c>
      <c r="AG73" s="4">
        <f>F73/E$277</f>
        <v>1.173913043478261</v>
      </c>
      <c r="AH73" s="4">
        <f>G73/E$277</f>
        <v>1.173913043478261</v>
      </c>
      <c r="AI73" s="4">
        <f>H73/E$277</f>
        <v>1.2173913043478262</v>
      </c>
      <c r="AJ73" s="4">
        <f>I73/E$277</f>
        <v>1.2173913043478262</v>
      </c>
      <c r="AK73" s="4">
        <f>J73/E$277</f>
        <v>1.2173913043478262</v>
      </c>
      <c r="AL73" s="4">
        <f>K73/E$277</f>
        <v>1.2173913043478262</v>
      </c>
      <c r="AM73" s="4">
        <f>L73/E$277</f>
        <v>1.2173913043478262</v>
      </c>
      <c r="AN73" s="4">
        <f>M73/E$277</f>
        <v>1.2173913043478262</v>
      </c>
      <c r="AO73" s="4">
        <f>N73/E$277</f>
        <v>1.2608695652173914</v>
      </c>
      <c r="AP73" s="4">
        <f>O73/E$277</f>
        <v>1.3913043478260869</v>
      </c>
      <c r="AQ73" s="218"/>
      <c r="AR73" s="218"/>
      <c r="AS73" s="218"/>
      <c r="AT73" s="218"/>
      <c r="AU73" s="218"/>
      <c r="AV73" s="218"/>
      <c r="AW73" s="218"/>
      <c r="AX73" s="218"/>
      <c r="AY73" s="218"/>
      <c r="AZ73" s="218"/>
      <c r="BA73" s="218"/>
      <c r="BB73" s="87">
        <f t="shared" si="19"/>
        <v>1.177020930393837</v>
      </c>
      <c r="BC73" s="3">
        <f t="shared" si="35"/>
        <v>13000</v>
      </c>
      <c r="BE73" s="3">
        <f>E73*教育人数!$S$6/教育人数!$S$34</f>
        <v>1804.9529403911622</v>
      </c>
      <c r="BF73" s="3">
        <f>F73*教育人数!$S$6/教育人数!$S$34</f>
        <v>1874.3742073292838</v>
      </c>
      <c r="BG73" s="3">
        <f>G73*教育人数!$S$6/教育人数!$S$34</f>
        <v>1874.3742073292838</v>
      </c>
      <c r="BH73" s="3">
        <f>H73*教育人数!$S$6/教育人数!$S$34</f>
        <v>1943.7954742674053</v>
      </c>
      <c r="BI73" s="3">
        <f>I73*教育人数!$S$6/教育人数!$S$34</f>
        <v>1943.7954742674053</v>
      </c>
      <c r="BJ73" s="3">
        <f>J73*教育人数!$S$6/教育人数!$S$34</f>
        <v>1943.7954742674053</v>
      </c>
      <c r="BK73" s="3">
        <f>K73*教育人数!$S$6/教育人数!$S$34</f>
        <v>1943.7954742674053</v>
      </c>
      <c r="BL73" s="3">
        <f>L73*教育人数!$S$6/教育人数!$S$34</f>
        <v>1943.7954742674053</v>
      </c>
      <c r="BM73" s="3">
        <f>M73*教育人数!$S$6/教育人数!$S$34</f>
        <v>1943.7954742674053</v>
      </c>
      <c r="BN73" s="3">
        <f>N73*教育人数!$S$6/教育人数!$S$34</f>
        <v>2013.2167412055271</v>
      </c>
      <c r="BO73" s="3">
        <f>O73*教育人数!$S$6/教育人数!$S$34</f>
        <v>2221.4805420198918</v>
      </c>
      <c r="BP73" s="217"/>
      <c r="BT73" s="3">
        <f>T73*教育人数!$S$6/教育人数!$S$34</f>
        <v>197781.1895067085</v>
      </c>
      <c r="BU73" s="3">
        <f>U73*教育人数!$S$6/教育人数!$S$34</f>
        <v>204029.10353113944</v>
      </c>
      <c r="BV73" s="3">
        <f>V73*教育人数!$S$6/教育人数!$S$34</f>
        <v>205695.21393765436</v>
      </c>
      <c r="BW73" s="3">
        <f>W73*教育人数!$S$6/教育人数!$S$34</f>
        <v>207361.32434416929</v>
      </c>
      <c r="BX73" s="3">
        <f>X73*教育人数!$S$6/教育人数!$S$34</f>
        <v>207777.85194579803</v>
      </c>
      <c r="BY73" s="3">
        <f>Y73*教育人数!$S$6/教育人数!$S$34</f>
        <v>208333.22208130299</v>
      </c>
      <c r="BZ73" s="3">
        <f>Z73*教育人数!$S$6/教育人数!$S$34</f>
        <v>207708.43067885991</v>
      </c>
      <c r="CA73" s="3">
        <f>AA73*教育人数!$S$6/教育人数!$S$34</f>
        <v>208472.06461517923</v>
      </c>
      <c r="CB73" s="3">
        <f>AB73*教育人数!$S$6/教育人数!$S$34</f>
        <v>210971.23022495161</v>
      </c>
      <c r="CC73" s="3">
        <f>AC73*教育人数!$S$6/教育人数!$S$34</f>
        <v>221106.73519791735</v>
      </c>
      <c r="CD73" s="3">
        <f>AD73*教育人数!$S$6/教育人数!$S$34</f>
        <v>240961.21754222014</v>
      </c>
      <c r="CE73" s="217"/>
    </row>
    <row r="74" spans="1:83" ht="18.75" customHeight="1">
      <c r="A74" s="22" t="s">
        <v>80</v>
      </c>
      <c r="B74" s="23" t="s">
        <v>103</v>
      </c>
      <c r="C74" s="240" t="s">
        <v>104</v>
      </c>
      <c r="D74" s="24" t="s">
        <v>105</v>
      </c>
      <c r="E74" s="28">
        <v>830</v>
      </c>
      <c r="F74" s="26">
        <v>850</v>
      </c>
      <c r="G74" s="26">
        <v>860</v>
      </c>
      <c r="H74" s="26">
        <v>870</v>
      </c>
      <c r="I74" s="26">
        <v>820</v>
      </c>
      <c r="J74" s="26">
        <v>820</v>
      </c>
      <c r="K74" s="26">
        <v>820</v>
      </c>
      <c r="L74" s="26">
        <v>820</v>
      </c>
      <c r="M74" s="29">
        <v>830</v>
      </c>
      <c r="N74" s="29">
        <v>850</v>
      </c>
      <c r="O74" s="30">
        <v>920</v>
      </c>
      <c r="P74" s="111"/>
      <c r="Q74" s="111"/>
      <c r="R74" s="111"/>
      <c r="S74" s="111"/>
      <c r="T74" s="25">
        <v>85070</v>
      </c>
      <c r="U74" s="26">
        <v>87530</v>
      </c>
      <c r="V74" s="26">
        <v>88260</v>
      </c>
      <c r="W74" s="26">
        <v>88840</v>
      </c>
      <c r="X74" s="26">
        <v>83830</v>
      </c>
      <c r="Y74" s="26">
        <v>83970</v>
      </c>
      <c r="Z74" s="26">
        <v>83720</v>
      </c>
      <c r="AA74" s="26">
        <v>84050</v>
      </c>
      <c r="AB74" s="27">
        <v>84880</v>
      </c>
      <c r="AC74" s="27">
        <v>87790</v>
      </c>
      <c r="AD74" s="27">
        <v>94580</v>
      </c>
      <c r="AE74" s="111"/>
      <c r="AF74" s="4">
        <f>E74/E$244</f>
        <v>1.1066666666666667</v>
      </c>
      <c r="AG74" s="4">
        <f>F74/E$244</f>
        <v>1.1333333333333333</v>
      </c>
      <c r="AH74" s="4">
        <f>G74/E$244</f>
        <v>1.1466666666666667</v>
      </c>
      <c r="AI74" s="4">
        <f>H74/E$244</f>
        <v>1.1599999999999999</v>
      </c>
      <c r="AJ74" s="4">
        <f>I74/E$244</f>
        <v>1.0933333333333333</v>
      </c>
      <c r="AK74" s="4">
        <f>J74/E$244</f>
        <v>1.0933333333333333</v>
      </c>
      <c r="AL74" s="4">
        <f>K74/E$244</f>
        <v>1.0933333333333333</v>
      </c>
      <c r="AM74" s="4">
        <f>L74/E$244</f>
        <v>1.0933333333333333</v>
      </c>
      <c r="AN74" s="4">
        <f>M74/E$244</f>
        <v>1.1066666666666667</v>
      </c>
      <c r="AO74" s="4">
        <f>N74/E$244</f>
        <v>1.1333333333333333</v>
      </c>
      <c r="AP74" s="4">
        <f>O74/E$244</f>
        <v>1.2266666666666666</v>
      </c>
      <c r="AQ74" s="227">
        <f t="shared" ref="AQ74:BA74" si="38">AVERAGE(AF74:AF107)</f>
        <v>1.1126981908036937</v>
      </c>
      <c r="AR74" s="227">
        <f t="shared" si="38"/>
        <v>1.1501812883605731</v>
      </c>
      <c r="AS74" s="227">
        <f t="shared" si="38"/>
        <v>1.1588319193620529</v>
      </c>
      <c r="AT74" s="227">
        <f t="shared" si="38"/>
        <v>1.1669874685536281</v>
      </c>
      <c r="AU74" s="227">
        <f t="shared" si="38"/>
        <v>1.1576133094939767</v>
      </c>
      <c r="AV74" s="227">
        <f t="shared" si="38"/>
        <v>1.1613131227526134</v>
      </c>
      <c r="AW74" s="227">
        <f t="shared" si="38"/>
        <v>1.1559164769147912</v>
      </c>
      <c r="AX74" s="227">
        <f t="shared" si="38"/>
        <v>1.1639171273174023</v>
      </c>
      <c r="AY74" s="227">
        <f t="shared" si="38"/>
        <v>1.1736243164555766</v>
      </c>
      <c r="AZ74" s="227">
        <f t="shared" si="38"/>
        <v>1.2190717597562202</v>
      </c>
      <c r="BA74" s="227">
        <f t="shared" si="38"/>
        <v>1.3270752545616769</v>
      </c>
      <c r="BB74" s="87">
        <f t="shared" si="19"/>
        <v>1.177020930393837</v>
      </c>
      <c r="BC74" s="3">
        <f t="shared" si="35"/>
        <v>13000</v>
      </c>
      <c r="BE74" s="3">
        <f>E74*(教育人数!$D$7+教育人数!$D$8)/教育人数!$D$34</f>
        <v>2556.8720379146921</v>
      </c>
      <c r="BF74" s="3">
        <f>F74*(教育人数!$D$7+教育人数!$D$8)/教育人数!$D$34</f>
        <v>2618.4834123222749</v>
      </c>
      <c r="BG74" s="3">
        <f>G74*(教育人数!$D$7+教育人数!$D$8)/教育人数!$D$34</f>
        <v>2649.2890995260664</v>
      </c>
      <c r="BH74" s="3">
        <f>H74*(教育人数!$D$7+教育人数!$D$8)/教育人数!$D$34</f>
        <v>2680.0947867298578</v>
      </c>
      <c r="BI74" s="3">
        <f>I74*(教育人数!$D$7+教育人数!$D$8)/教育人数!$D$34</f>
        <v>2526.0663507109007</v>
      </c>
      <c r="BJ74" s="3">
        <f>J74*(教育人数!$D$7+教育人数!$D$8)/教育人数!$D$34</f>
        <v>2526.0663507109007</v>
      </c>
      <c r="BK74" s="3">
        <f>K74*(教育人数!$D$7+教育人数!$D$8)/教育人数!$D$34</f>
        <v>2526.0663507109007</v>
      </c>
      <c r="BL74" s="3">
        <f>L74*(教育人数!$D$7+教育人数!$D$8)/教育人数!$D$34</f>
        <v>2526.0663507109007</v>
      </c>
      <c r="BM74" s="3">
        <f>M74*(教育人数!$D$7+教育人数!$D$8)/教育人数!$D$34</f>
        <v>2556.8720379146921</v>
      </c>
      <c r="BN74" s="3">
        <f>N74*(教育人数!$D$7+教育人数!$D$8)/教育人数!$D$34</f>
        <v>2618.4834123222749</v>
      </c>
      <c r="BO74" s="3">
        <f>O74*(教育人数!$D$7+教育人数!$D$8)/教育人数!$D$34</f>
        <v>2834.1232227488154</v>
      </c>
      <c r="BP74" s="217">
        <f>AVERAGE(BE74:BO74)+AVERAGE(BE75:BO75)</f>
        <v>4020.1421800947865</v>
      </c>
      <c r="BT74" s="3">
        <f>T74*(教育人数!$D$7+教育人数!$D$8)/教育人数!$D$34</f>
        <v>262063.98104265402</v>
      </c>
      <c r="BU74" s="3">
        <f>U74*(教育人数!$D$7+教育人数!$D$8)/教育人数!$D$34</f>
        <v>269642.18009478675</v>
      </c>
      <c r="BV74" s="3">
        <f>V74*(教育人数!$D$7+教育人数!$D$8)/教育人数!$D$34</f>
        <v>271890.99526066351</v>
      </c>
      <c r="BW74" s="3">
        <f>W74*(教育人数!$D$7+教育人数!$D$8)/教育人数!$D$34</f>
        <v>273677.72511848342</v>
      </c>
      <c r="BX74" s="3">
        <f>X74*(教育人数!$D$7+教育人数!$D$8)/教育人数!$D$34</f>
        <v>258244.07582938389</v>
      </c>
      <c r="BY74" s="3">
        <f>Y74*(教育人数!$D$7+教育人数!$D$8)/教育人数!$D$34</f>
        <v>258675.35545023697</v>
      </c>
      <c r="BZ74" s="3">
        <f>Z74*(教育人数!$D$7+教育人数!$D$8)/教育人数!$D$34</f>
        <v>257905.21327014218</v>
      </c>
      <c r="CA74" s="3">
        <f>AA74*(教育人数!$D$7+教育人数!$D$8)/教育人数!$D$34</f>
        <v>258921.8009478673</v>
      </c>
      <c r="CB74" s="3">
        <f>AB74*(教育人数!$D$7+教育人数!$D$8)/教育人数!$D$34</f>
        <v>261478.672985782</v>
      </c>
      <c r="CC74" s="3">
        <f>AC74*(教育人数!$D$7+教育人数!$D$8)/教育人数!$D$34</f>
        <v>270443.1279620853</v>
      </c>
      <c r="CD74" s="3">
        <f>AD74*(教育人数!$D$7+教育人数!$D$8)/教育人数!$D$34</f>
        <v>291360.18957345973</v>
      </c>
      <c r="CE74" s="217">
        <f t="shared" ref="CE74" si="39">ROUNDDOWN((AVERAGE(BT74:CD74)+AVERAGE(BT75:CD75))*$CH$2*12/16,-2)</f>
        <v>179800</v>
      </c>
    </row>
    <row r="75" spans="1:83" ht="18.75" customHeight="1">
      <c r="A75" s="32" t="s">
        <v>80</v>
      </c>
      <c r="B75" s="33" t="s">
        <v>103</v>
      </c>
      <c r="C75" s="237"/>
      <c r="D75" s="34" t="s">
        <v>106</v>
      </c>
      <c r="E75" s="38">
        <v>900</v>
      </c>
      <c r="F75" s="36">
        <v>930</v>
      </c>
      <c r="G75" s="36">
        <v>940</v>
      </c>
      <c r="H75" s="36">
        <v>940</v>
      </c>
      <c r="I75" s="36">
        <v>890</v>
      </c>
      <c r="J75" s="36">
        <v>890</v>
      </c>
      <c r="K75" s="36">
        <v>890</v>
      </c>
      <c r="L75" s="36">
        <v>900</v>
      </c>
      <c r="M75" s="39">
        <v>900</v>
      </c>
      <c r="N75" s="39">
        <v>940</v>
      </c>
      <c r="O75" s="40">
        <v>1010</v>
      </c>
      <c r="P75" s="111"/>
      <c r="Q75" s="111"/>
      <c r="R75" s="111"/>
      <c r="S75" s="111"/>
      <c r="T75" s="35">
        <v>92220</v>
      </c>
      <c r="U75" s="36">
        <v>94950</v>
      </c>
      <c r="V75" s="36">
        <v>95760</v>
      </c>
      <c r="W75" s="36">
        <v>96420</v>
      </c>
      <c r="X75" s="36">
        <v>91510</v>
      </c>
      <c r="Y75" s="36">
        <v>91660</v>
      </c>
      <c r="Z75" s="36">
        <v>91380</v>
      </c>
      <c r="AA75" s="36">
        <v>91740</v>
      </c>
      <c r="AB75" s="37">
        <v>92680</v>
      </c>
      <c r="AC75" s="37">
        <v>95990</v>
      </c>
      <c r="AD75" s="37">
        <v>103660</v>
      </c>
      <c r="AE75" s="111"/>
      <c r="AF75" s="4">
        <f>E75/E$245</f>
        <v>1.1111111111111112</v>
      </c>
      <c r="AG75" s="4">
        <f>F75/E$245</f>
        <v>1.1481481481481481</v>
      </c>
      <c r="AH75" s="4">
        <f>G75/E$245</f>
        <v>1.1604938271604939</v>
      </c>
      <c r="AI75" s="4">
        <f>H75/E$245</f>
        <v>1.1604938271604939</v>
      </c>
      <c r="AJ75" s="4">
        <f>I75/E$245</f>
        <v>1.0987654320987654</v>
      </c>
      <c r="AK75" s="4">
        <f>J75/E$245</f>
        <v>1.0987654320987654</v>
      </c>
      <c r="AL75" s="4">
        <f>K75/E$245</f>
        <v>1.0987654320987654</v>
      </c>
      <c r="AM75" s="4">
        <f>L75/E$245</f>
        <v>1.1111111111111112</v>
      </c>
      <c r="AN75" s="4">
        <f>M75/E$245</f>
        <v>1.1111111111111112</v>
      </c>
      <c r="AO75" s="4">
        <f>N75/E$245</f>
        <v>1.1604938271604939</v>
      </c>
      <c r="AP75" s="4">
        <f>O75/E$245</f>
        <v>1.2469135802469136</v>
      </c>
      <c r="AQ75" s="218"/>
      <c r="AR75" s="218"/>
      <c r="AS75" s="218"/>
      <c r="AT75" s="218"/>
      <c r="AU75" s="218"/>
      <c r="AV75" s="218"/>
      <c r="AW75" s="218"/>
      <c r="AX75" s="218"/>
      <c r="AY75" s="218"/>
      <c r="AZ75" s="218"/>
      <c r="BA75" s="218"/>
      <c r="BB75" s="87">
        <f t="shared" si="19"/>
        <v>1.1396433259434497</v>
      </c>
      <c r="BC75" s="3">
        <f t="shared" si="35"/>
        <v>12600</v>
      </c>
      <c r="BE75" s="3">
        <f>E75*教育人数!$D$6/教育人数!$D$34</f>
        <v>1386.255924170616</v>
      </c>
      <c r="BF75" s="3">
        <f>F75*教育人数!$D$6/教育人数!$D$34</f>
        <v>1432.4644549763034</v>
      </c>
      <c r="BG75" s="3">
        <f>G75*教育人数!$D$6/教育人数!$D$34</f>
        <v>1447.8672985781991</v>
      </c>
      <c r="BH75" s="3">
        <f>H75*教育人数!$D$6/教育人数!$D$34</f>
        <v>1447.8672985781991</v>
      </c>
      <c r="BI75" s="3">
        <f>I75*教育人数!$D$6/教育人数!$D$34</f>
        <v>1370.8530805687203</v>
      </c>
      <c r="BJ75" s="3">
        <f>J75*教育人数!$D$6/教育人数!$D$34</f>
        <v>1370.8530805687203</v>
      </c>
      <c r="BK75" s="3">
        <f>K75*教育人数!$D$6/教育人数!$D$34</f>
        <v>1370.8530805687203</v>
      </c>
      <c r="BL75" s="3">
        <f>L75*教育人数!$D$6/教育人数!$D$34</f>
        <v>1386.255924170616</v>
      </c>
      <c r="BM75" s="3">
        <f>M75*教育人数!$D$6/教育人数!$D$34</f>
        <v>1386.255924170616</v>
      </c>
      <c r="BN75" s="3">
        <f>N75*教育人数!$D$6/教育人数!$D$34</f>
        <v>1447.8672985781991</v>
      </c>
      <c r="BO75" s="3">
        <f>O75*教育人数!$D$6/教育人数!$D$34</f>
        <v>1555.6872037914693</v>
      </c>
      <c r="BP75" s="217"/>
      <c r="BT75" s="3">
        <f>T75*教育人数!$D$6/教育人数!$D$34</f>
        <v>142045.02369668247</v>
      </c>
      <c r="BU75" s="3">
        <f>U75*教育人数!$D$6/教育人数!$D$34</f>
        <v>146250</v>
      </c>
      <c r="BV75" s="3">
        <f>V75*教育人数!$D$6/教育人数!$D$34</f>
        <v>147497.63033175355</v>
      </c>
      <c r="BW75" s="3">
        <f>W75*教育人数!$D$6/教育人数!$D$34</f>
        <v>148514.21800947867</v>
      </c>
      <c r="BX75" s="3">
        <f>X75*教育人数!$D$6/教育人数!$D$34</f>
        <v>140951.42180094786</v>
      </c>
      <c r="BY75" s="3">
        <f>Y75*教育人数!$D$6/教育人数!$D$34</f>
        <v>141182.46445497629</v>
      </c>
      <c r="BZ75" s="3">
        <f>Z75*教育人数!$D$6/教育人数!$D$34</f>
        <v>140751.18483412321</v>
      </c>
      <c r="CA75" s="3">
        <f>AA75*教育人数!$D$6/教育人数!$D$34</f>
        <v>141305.68720379146</v>
      </c>
      <c r="CB75" s="3">
        <f>AB75*教育人数!$D$6/教育人数!$D$34</f>
        <v>142753.55450236966</v>
      </c>
      <c r="CC75" s="3">
        <f>AC75*教育人数!$D$6/教育人数!$D$34</f>
        <v>147851.89573459714</v>
      </c>
      <c r="CD75" s="3">
        <f>AD75*教育人数!$D$6/教育人数!$D$34</f>
        <v>159665.87677725119</v>
      </c>
      <c r="CE75" s="217"/>
    </row>
    <row r="76" spans="1:83" ht="18.75" customHeight="1">
      <c r="A76" s="32" t="s">
        <v>80</v>
      </c>
      <c r="B76" s="33" t="s">
        <v>107</v>
      </c>
      <c r="C76" s="237" t="s">
        <v>104</v>
      </c>
      <c r="D76" s="34" t="s">
        <v>105</v>
      </c>
      <c r="E76" s="38">
        <v>510</v>
      </c>
      <c r="F76" s="36">
        <v>520</v>
      </c>
      <c r="G76" s="36">
        <v>520</v>
      </c>
      <c r="H76" s="36">
        <v>530</v>
      </c>
      <c r="I76" s="36">
        <v>500</v>
      </c>
      <c r="J76" s="36">
        <v>500</v>
      </c>
      <c r="K76" s="36">
        <v>500</v>
      </c>
      <c r="L76" s="36">
        <v>500</v>
      </c>
      <c r="M76" s="39">
        <v>500</v>
      </c>
      <c r="N76" s="39">
        <v>520</v>
      </c>
      <c r="O76" s="40">
        <v>560</v>
      </c>
      <c r="P76" s="111"/>
      <c r="Q76" s="111"/>
      <c r="R76" s="111"/>
      <c r="S76" s="111"/>
      <c r="T76" s="35">
        <v>52730</v>
      </c>
      <c r="U76" s="36">
        <v>54210</v>
      </c>
      <c r="V76" s="36">
        <v>54640</v>
      </c>
      <c r="W76" s="36">
        <v>54990</v>
      </c>
      <c r="X76" s="36">
        <v>51980</v>
      </c>
      <c r="Y76" s="36">
        <v>52090</v>
      </c>
      <c r="Z76" s="36">
        <v>51940</v>
      </c>
      <c r="AA76" s="36">
        <v>52140</v>
      </c>
      <c r="AB76" s="37">
        <v>52640</v>
      </c>
      <c r="AC76" s="37">
        <v>54460</v>
      </c>
      <c r="AD76" s="37">
        <v>58560</v>
      </c>
      <c r="AE76" s="111"/>
      <c r="AF76" s="4">
        <f>E76/E$246</f>
        <v>1.1086956521739131</v>
      </c>
      <c r="AG76" s="4">
        <f>F76/E$246</f>
        <v>1.1304347826086956</v>
      </c>
      <c r="AH76" s="4">
        <f>G76/E$246</f>
        <v>1.1304347826086956</v>
      </c>
      <c r="AI76" s="4">
        <f>H76/E$246</f>
        <v>1.1521739130434783</v>
      </c>
      <c r="AJ76" s="4">
        <f>I76/E$246</f>
        <v>1.0869565217391304</v>
      </c>
      <c r="AK76" s="4">
        <f>J76/E$246</f>
        <v>1.0869565217391304</v>
      </c>
      <c r="AL76" s="4">
        <f>K76/E$246</f>
        <v>1.0869565217391304</v>
      </c>
      <c r="AM76" s="4">
        <f>L76/E$246</f>
        <v>1.0869565217391304</v>
      </c>
      <c r="AN76" s="4">
        <f>M76/E$246</f>
        <v>1.0869565217391304</v>
      </c>
      <c r="AO76" s="4">
        <f>N76/E$246</f>
        <v>1.1304347826086956</v>
      </c>
      <c r="AP76" s="4">
        <f>O76/E$246</f>
        <v>1.2173913043478262</v>
      </c>
      <c r="AQ76" s="218"/>
      <c r="AR76" s="218"/>
      <c r="AS76" s="218"/>
      <c r="AT76" s="218"/>
      <c r="AU76" s="218"/>
      <c r="AV76" s="218"/>
      <c r="AW76" s="218"/>
      <c r="AX76" s="218"/>
      <c r="AY76" s="218"/>
      <c r="AZ76" s="218"/>
      <c r="BA76" s="218"/>
      <c r="BB76" s="87">
        <f t="shared" si="19"/>
        <v>1.1396433259434497</v>
      </c>
      <c r="BC76" s="3">
        <f t="shared" si="35"/>
        <v>12600</v>
      </c>
      <c r="BE76" s="3">
        <f>E76*(教育人数!$E$7+教育人数!$E$8)/教育人数!$E$34</f>
        <v>2827.9620853080569</v>
      </c>
      <c r="BF76" s="3">
        <f>F76*(教育人数!$E$7+教育人数!$E$8)/教育人数!$E$34</f>
        <v>2883.4123222748817</v>
      </c>
      <c r="BG76" s="3">
        <f>G76*(教育人数!$E$7+教育人数!$E$8)/教育人数!$E$34</f>
        <v>2883.4123222748817</v>
      </c>
      <c r="BH76" s="3">
        <f>H76*(教育人数!$E$7+教育人数!$E$8)/教育人数!$E$34</f>
        <v>2938.8625592417061</v>
      </c>
      <c r="BI76" s="3">
        <f>I76*(教育人数!$E$7+教育人数!$E$8)/教育人数!$E$34</f>
        <v>2772.5118483412321</v>
      </c>
      <c r="BJ76" s="3">
        <f>J76*(教育人数!$E$7+教育人数!$E$8)/教育人数!$E$34</f>
        <v>2772.5118483412321</v>
      </c>
      <c r="BK76" s="3">
        <f>K76*(教育人数!$E$7+教育人数!$E$8)/教育人数!$E$34</f>
        <v>2772.5118483412321</v>
      </c>
      <c r="BL76" s="3">
        <f>L76*(教育人数!$E$7+教育人数!$E$8)/教育人数!$E$34</f>
        <v>2772.5118483412321</v>
      </c>
      <c r="BM76" s="3">
        <f>M76*(教育人数!$E$7+教育人数!$E$8)/教育人数!$E$34</f>
        <v>2772.5118483412321</v>
      </c>
      <c r="BN76" s="3">
        <f>N76*(教育人数!$E$7+教育人数!$E$8)/教育人数!$E$34</f>
        <v>2883.4123222748817</v>
      </c>
      <c r="BO76" s="3">
        <f>O76*(教育人数!$E$7+教育人数!$E$8)/教育人数!$E$34</f>
        <v>3105.2132701421801</v>
      </c>
      <c r="BP76" s="217">
        <f>AVERAGE(BE76:BO76)+AVERAGE(BE77:BO77)</f>
        <v>4129.3623438173199</v>
      </c>
      <c r="BT76" s="3">
        <f>T76*(教育人数!$E$7+教育人数!$E$8)/教育人数!$E$34</f>
        <v>292389.09952606633</v>
      </c>
      <c r="BU76" s="3">
        <f>U76*(教育人数!$E$7+教育人数!$E$8)/教育人数!$E$34</f>
        <v>300595.73459715641</v>
      </c>
      <c r="BV76" s="3">
        <f>V76*(教育人数!$E$7+教育人数!$E$8)/教育人数!$E$34</f>
        <v>302980.09478672984</v>
      </c>
      <c r="BW76" s="3">
        <f>W76*(教育人数!$E$7+教育人数!$E$8)/教育人数!$E$34</f>
        <v>304920.85308056872</v>
      </c>
      <c r="BX76" s="3">
        <f>X76*(教育人数!$E$7+教育人数!$E$8)/教育人数!$E$34</f>
        <v>288230.33175355452</v>
      </c>
      <c r="BY76" s="3">
        <f>Y76*(教育人数!$E$7+教育人数!$E$8)/教育人数!$E$34</f>
        <v>288840.28436018957</v>
      </c>
      <c r="BZ76" s="3">
        <f>Z76*(教育人数!$E$7+教育人数!$E$8)/教育人数!$E$34</f>
        <v>288008.53080568719</v>
      </c>
      <c r="CA76" s="3">
        <f>AA76*(教育人数!$E$7+教育人数!$E$8)/教育人数!$E$34</f>
        <v>289117.53554502368</v>
      </c>
      <c r="CB76" s="3">
        <f>AB76*(教育人数!$E$7+教育人数!$E$8)/教育人数!$E$34</f>
        <v>291890.04739336495</v>
      </c>
      <c r="CC76" s="3">
        <f>AC76*(教育人数!$E$7+教育人数!$E$8)/教育人数!$E$34</f>
        <v>301981.99052132701</v>
      </c>
      <c r="CD76" s="3">
        <f>AD76*(教育人数!$E$7+教育人数!$E$8)/教育人数!$E$34</f>
        <v>324716.58767772513</v>
      </c>
      <c r="CE76" s="217">
        <f t="shared" ref="CE76" si="40">ROUNDDOWN((AVERAGE(BT76:CD76)+AVERAGE(BT77:CD77))*$CH$2*12/16,-2)</f>
        <v>187600</v>
      </c>
    </row>
    <row r="77" spans="1:83" ht="18.75" customHeight="1">
      <c r="A77" s="32" t="s">
        <v>80</v>
      </c>
      <c r="B77" s="33" t="s">
        <v>107</v>
      </c>
      <c r="C77" s="237"/>
      <c r="D77" s="34" t="s">
        <v>106</v>
      </c>
      <c r="E77" s="38">
        <v>580</v>
      </c>
      <c r="F77" s="36">
        <v>590</v>
      </c>
      <c r="G77" s="36">
        <v>600</v>
      </c>
      <c r="H77" s="36">
        <v>600</v>
      </c>
      <c r="I77" s="36">
        <v>580</v>
      </c>
      <c r="J77" s="36">
        <v>580</v>
      </c>
      <c r="K77" s="36">
        <v>570</v>
      </c>
      <c r="L77" s="36">
        <v>580</v>
      </c>
      <c r="M77" s="39">
        <v>580</v>
      </c>
      <c r="N77" s="39">
        <v>600</v>
      </c>
      <c r="O77" s="40">
        <v>650</v>
      </c>
      <c r="P77" s="111"/>
      <c r="Q77" s="111"/>
      <c r="R77" s="111"/>
      <c r="S77" s="111"/>
      <c r="T77" s="35">
        <v>59880</v>
      </c>
      <c r="U77" s="36">
        <v>61630</v>
      </c>
      <c r="V77" s="36">
        <v>62140</v>
      </c>
      <c r="W77" s="36">
        <v>62570</v>
      </c>
      <c r="X77" s="36">
        <v>59660</v>
      </c>
      <c r="Y77" s="36">
        <v>59780</v>
      </c>
      <c r="Z77" s="36">
        <v>59600</v>
      </c>
      <c r="AA77" s="36">
        <v>59830</v>
      </c>
      <c r="AB77" s="37">
        <v>60440</v>
      </c>
      <c r="AC77" s="37">
        <v>62660</v>
      </c>
      <c r="AD77" s="37">
        <v>67640</v>
      </c>
      <c r="AE77" s="111"/>
      <c r="AF77" s="4">
        <f>E77/E$247</f>
        <v>1.1153846153846154</v>
      </c>
      <c r="AG77" s="4">
        <f>F77/E$247</f>
        <v>1.1346153846153846</v>
      </c>
      <c r="AH77" s="4">
        <f>G77/E$247</f>
        <v>1.1538461538461537</v>
      </c>
      <c r="AI77" s="4">
        <f>H77/E$247</f>
        <v>1.1538461538461537</v>
      </c>
      <c r="AJ77" s="4">
        <f>I77/E$247</f>
        <v>1.1153846153846154</v>
      </c>
      <c r="AK77" s="4">
        <f>J77/E$247</f>
        <v>1.1153846153846154</v>
      </c>
      <c r="AL77" s="4">
        <f>K77/E$247</f>
        <v>1.0961538461538463</v>
      </c>
      <c r="AM77" s="4">
        <f>L77/E$247</f>
        <v>1.1153846153846154</v>
      </c>
      <c r="AN77" s="4">
        <f>M77/E$247</f>
        <v>1.1153846153846154</v>
      </c>
      <c r="AO77" s="4">
        <f>N77/E$247</f>
        <v>1.1538461538461537</v>
      </c>
      <c r="AP77" s="4">
        <f>O77/E$247</f>
        <v>1.25</v>
      </c>
      <c r="AQ77" s="218"/>
      <c r="AR77" s="218"/>
      <c r="AS77" s="218"/>
      <c r="AT77" s="218"/>
      <c r="AU77" s="218"/>
      <c r="AV77" s="218"/>
      <c r="AW77" s="218"/>
      <c r="AX77" s="218"/>
      <c r="AY77" s="218"/>
      <c r="AZ77" s="218"/>
      <c r="BA77" s="218"/>
      <c r="BB77" s="87">
        <f t="shared" si="19"/>
        <v>1.1396433259434497</v>
      </c>
      <c r="BC77" s="3">
        <f t="shared" si="35"/>
        <v>12600</v>
      </c>
      <c r="BE77" s="3">
        <f>E77*教育人数!$E$6/教育人数!$E$34</f>
        <v>1250.7109004739336</v>
      </c>
      <c r="BF77" s="3">
        <f>F77*教育人数!$E$6/教育人数!$E$34</f>
        <v>1272.2748815165876</v>
      </c>
      <c r="BG77" s="3">
        <f>G77*教育人数!$E$6/教育人数!$E$34</f>
        <v>1293.8388625592418</v>
      </c>
      <c r="BH77" s="3">
        <f>H77*教育人数!$E$6/教育人数!$E$34</f>
        <v>1293.8388625592418</v>
      </c>
      <c r="BI77" s="3">
        <f>I77*教育人数!$E$6/教育人数!$E$34</f>
        <v>1250.7109004739336</v>
      </c>
      <c r="BJ77" s="3">
        <f>J77*教育人数!$E$6/教育人数!$E$34</f>
        <v>1250.7109004739336</v>
      </c>
      <c r="BK77" s="3">
        <f>K77*教育人数!$E$6/教育人数!$E$34</f>
        <v>1229.1469194312797</v>
      </c>
      <c r="BL77" s="3">
        <f>L77*教育人数!$E$6/教育人数!$E$34</f>
        <v>1250.7109004739336</v>
      </c>
      <c r="BM77" s="3">
        <f>M77*教育人数!$E$6/教育人数!$E$34</f>
        <v>1250.7109004739336</v>
      </c>
      <c r="BN77" s="3">
        <f>N77*教育人数!$E$6/教育人数!$E$34</f>
        <v>1293.8388625592418</v>
      </c>
      <c r="BO77" s="3">
        <f>O77*教育人数!$E$6/教育人数!$E$34</f>
        <v>1401.6587677725117</v>
      </c>
      <c r="BP77" s="217"/>
      <c r="BT77" s="3">
        <f>T77*教育人数!$E$6/教育人数!$E$34</f>
        <v>129125.11848341233</v>
      </c>
      <c r="BU77" s="3">
        <f>U77*教育人数!$E$6/教育人数!$E$34</f>
        <v>132898.81516587679</v>
      </c>
      <c r="BV77" s="3">
        <f>V77*教育人数!$E$6/教育人数!$E$34</f>
        <v>133998.57819905214</v>
      </c>
      <c r="BW77" s="3">
        <f>W77*教育人数!$E$6/教育人数!$E$34</f>
        <v>134925.82938388624</v>
      </c>
      <c r="BX77" s="3">
        <f>X77*教育人数!$E$6/教育人数!$E$34</f>
        <v>128650.71090047393</v>
      </c>
      <c r="BY77" s="3">
        <f>Y77*教育人数!$E$6/教育人数!$E$34</f>
        <v>128909.47867298579</v>
      </c>
      <c r="BZ77" s="3">
        <f>Z77*教育人数!$E$6/教育人数!$E$34</f>
        <v>128521.32701421801</v>
      </c>
      <c r="CA77" s="3">
        <f>AA77*教育人数!$E$6/教育人数!$E$34</f>
        <v>129017.29857819906</v>
      </c>
      <c r="CB77" s="3">
        <f>AB77*教育人数!$E$6/教育人数!$E$34</f>
        <v>130332.70142180094</v>
      </c>
      <c r="CC77" s="3">
        <f>AC77*教育人数!$E$6/教育人数!$E$34</f>
        <v>135119.90521327013</v>
      </c>
      <c r="CD77" s="3">
        <f>AD77*教育人数!$E$6/教育人数!$E$34</f>
        <v>145858.76777251184</v>
      </c>
      <c r="CE77" s="217"/>
    </row>
    <row r="78" spans="1:83" ht="18.75" customHeight="1">
      <c r="A78" s="32" t="s">
        <v>80</v>
      </c>
      <c r="B78" s="33" t="s">
        <v>108</v>
      </c>
      <c r="C78" s="237" t="s">
        <v>104</v>
      </c>
      <c r="D78" s="34" t="s">
        <v>105</v>
      </c>
      <c r="E78" s="38">
        <v>390</v>
      </c>
      <c r="F78" s="36">
        <v>400</v>
      </c>
      <c r="G78" s="36">
        <v>400</v>
      </c>
      <c r="H78" s="36">
        <v>410</v>
      </c>
      <c r="I78" s="36">
        <v>380</v>
      </c>
      <c r="J78" s="36">
        <v>380</v>
      </c>
      <c r="K78" s="36">
        <v>380</v>
      </c>
      <c r="L78" s="36">
        <v>390</v>
      </c>
      <c r="M78" s="39">
        <v>390</v>
      </c>
      <c r="N78" s="39">
        <v>400</v>
      </c>
      <c r="O78" s="40">
        <v>430</v>
      </c>
      <c r="P78" s="111"/>
      <c r="Q78" s="111"/>
      <c r="R78" s="111"/>
      <c r="S78" s="111"/>
      <c r="T78" s="35">
        <v>40940</v>
      </c>
      <c r="U78" s="36">
        <v>42080</v>
      </c>
      <c r="V78" s="36">
        <v>42410</v>
      </c>
      <c r="W78" s="36">
        <v>42680</v>
      </c>
      <c r="X78" s="36">
        <v>40570</v>
      </c>
      <c r="Y78" s="36">
        <v>40660</v>
      </c>
      <c r="Z78" s="36">
        <v>40540</v>
      </c>
      <c r="AA78" s="36">
        <v>40700</v>
      </c>
      <c r="AB78" s="37">
        <v>41090</v>
      </c>
      <c r="AC78" s="37">
        <v>42560</v>
      </c>
      <c r="AD78" s="37">
        <v>45760</v>
      </c>
      <c r="AE78" s="111"/>
      <c r="AF78" s="4">
        <f>E78/E$248</f>
        <v>1.1142857142857143</v>
      </c>
      <c r="AG78" s="4">
        <f>F78/E$248</f>
        <v>1.1428571428571428</v>
      </c>
      <c r="AH78" s="4">
        <f>G78/E$248</f>
        <v>1.1428571428571428</v>
      </c>
      <c r="AI78" s="4">
        <f>H78/E$248</f>
        <v>1.1714285714285715</v>
      </c>
      <c r="AJ78" s="4">
        <f>I78/E$248</f>
        <v>1.0857142857142856</v>
      </c>
      <c r="AK78" s="4">
        <f>J78/E$248</f>
        <v>1.0857142857142856</v>
      </c>
      <c r="AL78" s="4">
        <f>K78/E$248</f>
        <v>1.0857142857142856</v>
      </c>
      <c r="AM78" s="4">
        <f>L78/E$248</f>
        <v>1.1142857142857143</v>
      </c>
      <c r="AN78" s="4">
        <f>M78/E$248</f>
        <v>1.1142857142857143</v>
      </c>
      <c r="AO78" s="4">
        <f>N78/E$248</f>
        <v>1.1428571428571428</v>
      </c>
      <c r="AP78" s="4">
        <f>O78/E$248</f>
        <v>1.2285714285714286</v>
      </c>
      <c r="AQ78" s="218"/>
      <c r="AR78" s="218"/>
      <c r="AS78" s="218"/>
      <c r="AT78" s="218"/>
      <c r="AU78" s="218"/>
      <c r="AV78" s="218"/>
      <c r="AW78" s="218"/>
      <c r="AX78" s="218"/>
      <c r="AY78" s="218"/>
      <c r="AZ78" s="218"/>
      <c r="BA78" s="218"/>
      <c r="BB78" s="87">
        <f t="shared" si="19"/>
        <v>1.1396433259434497</v>
      </c>
      <c r="BC78" s="3">
        <f t="shared" si="35"/>
        <v>12600</v>
      </c>
      <c r="BE78" s="3">
        <f>E78*(教育人数!$F$7+教育人数!$F$8)/教育人数!$F$34</f>
        <v>2883.4123222748817</v>
      </c>
      <c r="BF78" s="3">
        <f>F78*(教育人数!$F$7+教育人数!$F$8)/教育人数!$F$34</f>
        <v>2957.345971563981</v>
      </c>
      <c r="BG78" s="3">
        <f>G78*(教育人数!$F$7+教育人数!$F$8)/教育人数!$F$34</f>
        <v>2957.345971563981</v>
      </c>
      <c r="BH78" s="3">
        <f>H78*(教育人数!$F$7+教育人数!$F$8)/教育人数!$F$34</f>
        <v>3031.2796208530804</v>
      </c>
      <c r="BI78" s="3">
        <f>I78*(教育人数!$F$7+教育人数!$F$8)/教育人数!$F$34</f>
        <v>2809.4786729857819</v>
      </c>
      <c r="BJ78" s="3">
        <f>J78*(教育人数!$F$7+教育人数!$F$8)/教育人数!$F$34</f>
        <v>2809.4786729857819</v>
      </c>
      <c r="BK78" s="3">
        <f>K78*(教育人数!$F$7+教育人数!$F$8)/教育人数!$F$34</f>
        <v>2809.4786729857819</v>
      </c>
      <c r="BL78" s="3">
        <f>L78*(教育人数!$F$7+教育人数!$F$8)/教育人数!$F$34</f>
        <v>2883.4123222748817</v>
      </c>
      <c r="BM78" s="3">
        <f>M78*(教育人数!$F$7+教育人数!$F$8)/教育人数!$F$34</f>
        <v>2883.4123222748817</v>
      </c>
      <c r="BN78" s="3">
        <f>N78*(教育人数!$F$7+教育人数!$F$8)/教育人数!$F$34</f>
        <v>2957.345971563981</v>
      </c>
      <c r="BO78" s="3">
        <f>O78*(教育人数!$F$7+教育人数!$F$8)/教育人数!$F$34</f>
        <v>3179.1469194312795</v>
      </c>
      <c r="BP78" s="217">
        <f>AVERAGE(BE78:BO78)+AVERAGE(BE79:BO79)</f>
        <v>4525.6355019388193</v>
      </c>
      <c r="BT78" s="3">
        <f>T78*(教育人数!$F$7+教育人数!$F$8)/教育人数!$F$34</f>
        <v>302684.36018957343</v>
      </c>
      <c r="BU78" s="3">
        <f>U78*(教育人数!$F$7+教育人数!$F$8)/教育人数!$F$34</f>
        <v>311112.79620853078</v>
      </c>
      <c r="BV78" s="3">
        <f>V78*(教育人数!$F$7+教育人数!$F$8)/教育人数!$F$34</f>
        <v>313552.6066350711</v>
      </c>
      <c r="BW78" s="3">
        <f>W78*(教育人数!$F$7+教育人数!$F$8)/教育人数!$F$34</f>
        <v>315548.81516587676</v>
      </c>
      <c r="BX78" s="3">
        <f>X78*(教育人数!$F$7+教育人数!$F$8)/教育人数!$F$34</f>
        <v>299948.81516587676</v>
      </c>
      <c r="BY78" s="3">
        <f>Y78*(教育人数!$F$7+教育人数!$F$8)/教育人数!$F$34</f>
        <v>300614.21800947865</v>
      </c>
      <c r="BZ78" s="3">
        <f>Z78*(教育人数!$F$7+教育人数!$F$8)/教育人数!$F$34</f>
        <v>299727.01421800948</v>
      </c>
      <c r="CA78" s="3">
        <f>AA78*(教育人数!$F$7+教育人数!$F$8)/教育人数!$F$34</f>
        <v>300909.95260663505</v>
      </c>
      <c r="CB78" s="3">
        <f>AB78*(教育人数!$F$7+教育人数!$F$8)/教育人数!$F$34</f>
        <v>303793.36492890993</v>
      </c>
      <c r="CC78" s="3">
        <f>AC78*(教育人数!$F$7+教育人数!$F$8)/教育人数!$F$34</f>
        <v>314661.6113744076</v>
      </c>
      <c r="CD78" s="3">
        <f>AD78*(教育人数!$F$7+教育人数!$F$8)/教育人数!$F$34</f>
        <v>338320.37914691941</v>
      </c>
      <c r="CE78" s="217">
        <f t="shared" ref="CE78" si="41">ROUNDDOWN((AVERAGE(BT78:CD78)+AVERAGE(BT79:CD79))*$CH$2*12/16,-2)</f>
        <v>208200</v>
      </c>
    </row>
    <row r="79" spans="1:83" ht="18.75" customHeight="1">
      <c r="A79" s="32" t="s">
        <v>80</v>
      </c>
      <c r="B79" s="33" t="s">
        <v>108</v>
      </c>
      <c r="C79" s="237"/>
      <c r="D79" s="34" t="s">
        <v>106</v>
      </c>
      <c r="E79" s="38">
        <v>460</v>
      </c>
      <c r="F79" s="36">
        <v>470</v>
      </c>
      <c r="G79" s="36">
        <v>480</v>
      </c>
      <c r="H79" s="36">
        <v>480</v>
      </c>
      <c r="I79" s="36">
        <v>460</v>
      </c>
      <c r="J79" s="36">
        <v>460</v>
      </c>
      <c r="K79" s="36">
        <v>460</v>
      </c>
      <c r="L79" s="36">
        <v>460</v>
      </c>
      <c r="M79" s="39">
        <v>470</v>
      </c>
      <c r="N79" s="39">
        <v>480</v>
      </c>
      <c r="O79" s="40">
        <v>520</v>
      </c>
      <c r="P79" s="111"/>
      <c r="Q79" s="111"/>
      <c r="R79" s="111"/>
      <c r="S79" s="111"/>
      <c r="T79" s="35">
        <v>48090</v>
      </c>
      <c r="U79" s="36">
        <v>49500</v>
      </c>
      <c r="V79" s="36">
        <v>49910</v>
      </c>
      <c r="W79" s="36">
        <v>50260</v>
      </c>
      <c r="X79" s="36">
        <v>48250</v>
      </c>
      <c r="Y79" s="36">
        <v>48350</v>
      </c>
      <c r="Z79" s="36">
        <v>48200</v>
      </c>
      <c r="AA79" s="36">
        <v>48390</v>
      </c>
      <c r="AB79" s="37">
        <v>48890</v>
      </c>
      <c r="AC79" s="37">
        <v>50760</v>
      </c>
      <c r="AD79" s="37">
        <v>54840</v>
      </c>
      <c r="AE79" s="111"/>
      <c r="AF79" s="4">
        <f>E79/E$249</f>
        <v>1.1219512195121952</v>
      </c>
      <c r="AG79" s="4">
        <f>F79/E$249</f>
        <v>1.1463414634146341</v>
      </c>
      <c r="AH79" s="4">
        <f>G79/E$249</f>
        <v>1.1707317073170731</v>
      </c>
      <c r="AI79" s="4">
        <f>H79/E$249</f>
        <v>1.1707317073170731</v>
      </c>
      <c r="AJ79" s="4">
        <f>I79/E$249</f>
        <v>1.1219512195121952</v>
      </c>
      <c r="AK79" s="4">
        <f>J79/E$249</f>
        <v>1.1219512195121952</v>
      </c>
      <c r="AL79" s="4">
        <f>K79/E$249</f>
        <v>1.1219512195121952</v>
      </c>
      <c r="AM79" s="4">
        <f>L79/E$249</f>
        <v>1.1219512195121952</v>
      </c>
      <c r="AN79" s="4">
        <f>M79/E$249</f>
        <v>1.1463414634146341</v>
      </c>
      <c r="AO79" s="4">
        <f>N79/E$249</f>
        <v>1.1707317073170731</v>
      </c>
      <c r="AP79" s="4">
        <f>O79/E$249</f>
        <v>1.2682926829268293</v>
      </c>
      <c r="AQ79" s="218"/>
      <c r="AR79" s="218"/>
      <c r="AS79" s="218"/>
      <c r="AT79" s="218"/>
      <c r="AU79" s="218"/>
      <c r="AV79" s="218"/>
      <c r="AW79" s="218"/>
      <c r="AX79" s="218"/>
      <c r="AY79" s="218"/>
      <c r="AZ79" s="218"/>
      <c r="BA79" s="218"/>
      <c r="BB79" s="87">
        <f t="shared" si="19"/>
        <v>1.1396433259434497</v>
      </c>
      <c r="BC79" s="3">
        <f t="shared" si="35"/>
        <v>12600</v>
      </c>
      <c r="BE79" s="3">
        <f>E79*教育人数!$F$6/教育人数!$F$34</f>
        <v>1558.7677725118483</v>
      </c>
      <c r="BF79" s="3">
        <f>F79*教育人数!$F$6/教育人数!$F$34</f>
        <v>1592.654028436019</v>
      </c>
      <c r="BG79" s="3">
        <f>G79*教育人数!$F$6/教育人数!$F$34</f>
        <v>1626.5402843601896</v>
      </c>
      <c r="BH79" s="3">
        <f>H79*教育人数!$F$6/教育人数!$F$34</f>
        <v>1626.5402843601896</v>
      </c>
      <c r="BI79" s="3">
        <f>I79*教育人数!$F$6/教育人数!$F$34</f>
        <v>1558.7677725118483</v>
      </c>
      <c r="BJ79" s="3">
        <f>J79*教育人数!$F$6/教育人数!$F$34</f>
        <v>1558.7677725118483</v>
      </c>
      <c r="BK79" s="3">
        <f>K79*教育人数!$F$6/教育人数!$F$34</f>
        <v>1558.7677725118483</v>
      </c>
      <c r="BL79" s="3">
        <f>L79*教育人数!$F$6/教育人数!$F$34</f>
        <v>1558.7677725118483</v>
      </c>
      <c r="BM79" s="3">
        <f>M79*教育人数!$F$6/教育人数!$F$34</f>
        <v>1592.654028436019</v>
      </c>
      <c r="BN79" s="3">
        <f>N79*教育人数!$F$6/教育人数!$F$34</f>
        <v>1626.5402843601896</v>
      </c>
      <c r="BO79" s="3">
        <f>O79*教育人数!$F$6/教育人数!$F$34</f>
        <v>1762.085308056872</v>
      </c>
      <c r="BP79" s="217"/>
      <c r="BT79" s="3">
        <f>T79*教育人数!$F$6/教育人数!$F$34</f>
        <v>162959.00473933649</v>
      </c>
      <c r="BU79" s="3">
        <f>U79*教育人数!$F$6/教育人数!$F$34</f>
        <v>167736.96682464454</v>
      </c>
      <c r="BV79" s="3">
        <f>V79*教育人数!$F$6/教育人数!$F$34</f>
        <v>169126.30331753555</v>
      </c>
      <c r="BW79" s="3">
        <f>W79*教育人数!$F$6/教育人数!$F$34</f>
        <v>170312.3222748815</v>
      </c>
      <c r="BX79" s="3">
        <f>X79*教育人数!$F$6/教育人数!$F$34</f>
        <v>163501.18483412321</v>
      </c>
      <c r="BY79" s="3">
        <f>Y79*教育人数!$F$6/教育人数!$F$34</f>
        <v>163840.04739336492</v>
      </c>
      <c r="BZ79" s="3">
        <f>Z79*教育人数!$F$6/教育人数!$F$34</f>
        <v>163331.75355450236</v>
      </c>
      <c r="CA79" s="3">
        <f>AA79*教育人数!$F$6/教育人数!$F$34</f>
        <v>163975.59241706162</v>
      </c>
      <c r="CB79" s="3">
        <f>AB79*教育人数!$F$6/教育人数!$F$34</f>
        <v>165669.90521327013</v>
      </c>
      <c r="CC79" s="3">
        <f>AC79*教育人数!$F$6/教育人数!$F$34</f>
        <v>172006.63507109004</v>
      </c>
      <c r="CD79" s="3">
        <f>AD79*教育人数!$F$6/教育人数!$F$34</f>
        <v>185832.22748815166</v>
      </c>
      <c r="CE79" s="217"/>
    </row>
    <row r="80" spans="1:83" ht="18.75" customHeight="1">
      <c r="A80" s="32" t="s">
        <v>80</v>
      </c>
      <c r="B80" s="33" t="s">
        <v>109</v>
      </c>
      <c r="C80" s="237" t="s">
        <v>104</v>
      </c>
      <c r="D80" s="34" t="s">
        <v>105</v>
      </c>
      <c r="E80" s="38">
        <v>320</v>
      </c>
      <c r="F80" s="36">
        <v>330</v>
      </c>
      <c r="G80" s="36">
        <v>330</v>
      </c>
      <c r="H80" s="36">
        <v>330</v>
      </c>
      <c r="I80" s="36">
        <v>340</v>
      </c>
      <c r="J80" s="36">
        <v>340</v>
      </c>
      <c r="K80" s="36">
        <v>340</v>
      </c>
      <c r="L80" s="36">
        <v>340</v>
      </c>
      <c r="M80" s="39">
        <v>340</v>
      </c>
      <c r="N80" s="39">
        <v>350</v>
      </c>
      <c r="O80" s="40">
        <v>380</v>
      </c>
      <c r="P80" s="111"/>
      <c r="Q80" s="111"/>
      <c r="R80" s="111"/>
      <c r="S80" s="111"/>
      <c r="T80" s="35">
        <v>34090</v>
      </c>
      <c r="U80" s="36">
        <v>35090</v>
      </c>
      <c r="V80" s="36">
        <v>35380</v>
      </c>
      <c r="W80" s="36">
        <v>35630</v>
      </c>
      <c r="X80" s="36">
        <v>35960</v>
      </c>
      <c r="Y80" s="36">
        <v>36040</v>
      </c>
      <c r="Z80" s="36">
        <v>35940</v>
      </c>
      <c r="AA80" s="36">
        <v>36080</v>
      </c>
      <c r="AB80" s="37">
        <v>36430</v>
      </c>
      <c r="AC80" s="37">
        <v>37790</v>
      </c>
      <c r="AD80" s="37">
        <v>40690</v>
      </c>
      <c r="AE80" s="111"/>
      <c r="AF80" s="4">
        <f>E80/E$250</f>
        <v>1.103448275862069</v>
      </c>
      <c r="AG80" s="4">
        <f>F80/E$250</f>
        <v>1.1379310344827587</v>
      </c>
      <c r="AH80" s="4">
        <f>G80/E$250</f>
        <v>1.1379310344827587</v>
      </c>
      <c r="AI80" s="4">
        <f>H80/E$250</f>
        <v>1.1379310344827587</v>
      </c>
      <c r="AJ80" s="4">
        <f>I80/E$250</f>
        <v>1.1724137931034482</v>
      </c>
      <c r="AK80" s="4">
        <f>J80/E$250</f>
        <v>1.1724137931034482</v>
      </c>
      <c r="AL80" s="4">
        <f>K80/E$250</f>
        <v>1.1724137931034482</v>
      </c>
      <c r="AM80" s="4">
        <f>L80/E$250</f>
        <v>1.1724137931034482</v>
      </c>
      <c r="AN80" s="4">
        <f>M80/E$250</f>
        <v>1.1724137931034482</v>
      </c>
      <c r="AO80" s="4">
        <f>N80/E$250</f>
        <v>1.2068965517241379</v>
      </c>
      <c r="AP80" s="4">
        <f>O80/E$250</f>
        <v>1.3103448275862069</v>
      </c>
      <c r="AQ80" s="218"/>
      <c r="AR80" s="218"/>
      <c r="AS80" s="218"/>
      <c r="AT80" s="218"/>
      <c r="AU80" s="218"/>
      <c r="AV80" s="218"/>
      <c r="AW80" s="218"/>
      <c r="AX80" s="218"/>
      <c r="AY80" s="218"/>
      <c r="AZ80" s="218"/>
      <c r="BA80" s="218"/>
      <c r="BB80" s="87">
        <f t="shared" si="19"/>
        <v>1.1396433259434497</v>
      </c>
      <c r="BC80" s="3">
        <f t="shared" si="35"/>
        <v>12600</v>
      </c>
      <c r="BE80" s="3">
        <f>E80*(教育人数!$G$7+教育人数!$G$8)/教育人数!$G$34</f>
        <v>2253.2159783344619</v>
      </c>
      <c r="BF80" s="3">
        <f>F80*(教育人数!$G$7+教育人数!$G$8)/教育人数!$G$34</f>
        <v>2323.628977657414</v>
      </c>
      <c r="BG80" s="3">
        <f>G80*(教育人数!$G$7+教育人数!$G$8)/教育人数!$G$34</f>
        <v>2323.628977657414</v>
      </c>
      <c r="BH80" s="3">
        <f>H80*(教育人数!$G$7+教育人数!$G$8)/教育人数!$G$34</f>
        <v>2323.628977657414</v>
      </c>
      <c r="BI80" s="3">
        <f>I80*(教育人数!$G$7+教育人数!$G$8)/教育人数!$G$34</f>
        <v>2394.0419769803657</v>
      </c>
      <c r="BJ80" s="3">
        <f>J80*(教育人数!$G$7+教育人数!$G$8)/教育人数!$G$34</f>
        <v>2394.0419769803657</v>
      </c>
      <c r="BK80" s="3">
        <f>K80*(教育人数!$G$7+教育人数!$G$8)/教育人数!$G$34</f>
        <v>2394.0419769803657</v>
      </c>
      <c r="BL80" s="3">
        <f>L80*(教育人数!$G$7+教育人数!$G$8)/教育人数!$G$34</f>
        <v>2394.0419769803657</v>
      </c>
      <c r="BM80" s="3">
        <f>M80*(教育人数!$G$7+教育人数!$G$8)/教育人数!$G$34</f>
        <v>2394.0419769803657</v>
      </c>
      <c r="BN80" s="3">
        <f>N80*(教育人数!$G$7+教育人数!$G$8)/教育人数!$G$34</f>
        <v>2464.4549763033178</v>
      </c>
      <c r="BO80" s="3">
        <f>O80*(教育人数!$G$7+教育人数!$G$8)/教育人数!$G$34</f>
        <v>2675.6939742721734</v>
      </c>
      <c r="BP80" s="217">
        <f>AVERAGE(BE80:BO80)+AVERAGE(BE81:BO81)</f>
        <v>3866.3137810057246</v>
      </c>
      <c r="BT80" s="3">
        <f>T80*(教育人数!$G$7+教育人数!$G$8)/教育人数!$G$34</f>
        <v>240037.91469194315</v>
      </c>
      <c r="BU80" s="3">
        <f>U80*(教育人数!$G$7+教育人数!$G$8)/教育人数!$G$34</f>
        <v>247079.21462423835</v>
      </c>
      <c r="BV80" s="3">
        <f>V80*(教育人数!$G$7+教育人数!$G$8)/教育人数!$G$34</f>
        <v>249121.19160460396</v>
      </c>
      <c r="BW80" s="3">
        <f>W80*(教育人数!$G$7+教育人数!$G$8)/教育人数!$G$34</f>
        <v>250881.51658767773</v>
      </c>
      <c r="BX80" s="3">
        <f>X80*(教育人数!$G$7+教育人数!$G$8)/教育人数!$G$34</f>
        <v>253205.14556533514</v>
      </c>
      <c r="BY80" s="3">
        <f>Y80*(教育人数!$G$7+教育人数!$G$8)/教育人数!$G$34</f>
        <v>253768.44955991878</v>
      </c>
      <c r="BZ80" s="3">
        <f>Z80*(教育人数!$G$7+教育人数!$G$8)/教育人数!$G$34</f>
        <v>253064.31956668926</v>
      </c>
      <c r="CA80" s="3">
        <f>AA80*(教育人数!$G$7+教育人数!$G$8)/教育人数!$G$34</f>
        <v>254050.10155721058</v>
      </c>
      <c r="CB80" s="3">
        <f>AB80*(教育人数!$G$7+教育人数!$G$8)/教育人数!$G$34</f>
        <v>256514.55653351388</v>
      </c>
      <c r="CC80" s="3">
        <f>AC80*(教育人数!$G$7+教育人数!$G$8)/教育人数!$G$34</f>
        <v>266090.72444143536</v>
      </c>
      <c r="CD80" s="3">
        <f>AD80*(教育人数!$G$7+教育人数!$G$8)/教育人数!$G$34</f>
        <v>286510.49424509139</v>
      </c>
      <c r="CE80" s="217">
        <f t="shared" ref="CE80" si="42">ROUNDDOWN((AVERAGE(BT80:CD80)+AVERAGE(BT81:CD81))*$CH$2*12/16,-2)</f>
        <v>179100</v>
      </c>
    </row>
    <row r="81" spans="1:83" ht="18.75" customHeight="1">
      <c r="A81" s="32" t="s">
        <v>80</v>
      </c>
      <c r="B81" s="33" t="s">
        <v>109</v>
      </c>
      <c r="C81" s="237"/>
      <c r="D81" s="34" t="s">
        <v>106</v>
      </c>
      <c r="E81" s="38">
        <v>390</v>
      </c>
      <c r="F81" s="36">
        <v>400</v>
      </c>
      <c r="G81" s="36">
        <v>410</v>
      </c>
      <c r="H81" s="36">
        <v>410</v>
      </c>
      <c r="I81" s="36">
        <v>410</v>
      </c>
      <c r="J81" s="36">
        <v>420</v>
      </c>
      <c r="K81" s="36">
        <v>410</v>
      </c>
      <c r="L81" s="36">
        <v>420</v>
      </c>
      <c r="M81" s="39">
        <v>420</v>
      </c>
      <c r="N81" s="39">
        <v>440</v>
      </c>
      <c r="O81" s="40">
        <v>470</v>
      </c>
      <c r="P81" s="111"/>
      <c r="Q81" s="111"/>
      <c r="R81" s="111"/>
      <c r="S81" s="111"/>
      <c r="T81" s="35">
        <v>41240</v>
      </c>
      <c r="U81" s="36">
        <v>42510</v>
      </c>
      <c r="V81" s="36">
        <v>42880</v>
      </c>
      <c r="W81" s="36">
        <v>43210</v>
      </c>
      <c r="X81" s="36">
        <v>43640</v>
      </c>
      <c r="Y81" s="36">
        <v>43730</v>
      </c>
      <c r="Z81" s="36">
        <v>43600</v>
      </c>
      <c r="AA81" s="36">
        <v>43770</v>
      </c>
      <c r="AB81" s="37">
        <v>44230</v>
      </c>
      <c r="AC81" s="37">
        <v>45990</v>
      </c>
      <c r="AD81" s="37">
        <v>49770</v>
      </c>
      <c r="AE81" s="111"/>
      <c r="AF81" s="4">
        <f>E81/E$251</f>
        <v>1.1142857142857143</v>
      </c>
      <c r="AG81" s="4">
        <f>F81/E$251</f>
        <v>1.1428571428571428</v>
      </c>
      <c r="AH81" s="4">
        <f>G81/E$251</f>
        <v>1.1714285714285715</v>
      </c>
      <c r="AI81" s="4">
        <f>H81/E$251</f>
        <v>1.1714285714285715</v>
      </c>
      <c r="AJ81" s="4">
        <f>I81/E$251</f>
        <v>1.1714285714285715</v>
      </c>
      <c r="AK81" s="4">
        <f>J81/E$251</f>
        <v>1.2</v>
      </c>
      <c r="AL81" s="4">
        <f>K81/E$251</f>
        <v>1.1714285714285715</v>
      </c>
      <c r="AM81" s="4">
        <f>L81/E$251</f>
        <v>1.2</v>
      </c>
      <c r="AN81" s="4">
        <f>M81/E$251</f>
        <v>1.2</v>
      </c>
      <c r="AO81" s="4">
        <f>N81/E$251</f>
        <v>1.2571428571428571</v>
      </c>
      <c r="AP81" s="4">
        <f>O81/E$251</f>
        <v>1.3428571428571427</v>
      </c>
      <c r="AQ81" s="218"/>
      <c r="AR81" s="218"/>
      <c r="AS81" s="218"/>
      <c r="AT81" s="218"/>
      <c r="AU81" s="218"/>
      <c r="AV81" s="218"/>
      <c r="AW81" s="218"/>
      <c r="AX81" s="218"/>
      <c r="AY81" s="218"/>
      <c r="AZ81" s="218"/>
      <c r="BA81" s="218"/>
      <c r="BB81" s="87">
        <f t="shared" si="19"/>
        <v>1.1396433259434497</v>
      </c>
      <c r="BC81" s="3">
        <f t="shared" si="35"/>
        <v>12600</v>
      </c>
      <c r="BE81" s="3">
        <f>E81*教育人数!$G$6/教育人数!$G$34</f>
        <v>1373.0534867975628</v>
      </c>
      <c r="BF81" s="3">
        <f>F81*教育人数!$G$6/教育人数!$G$34</f>
        <v>1408.2599864590386</v>
      </c>
      <c r="BG81" s="3">
        <f>G81*教育人数!$G$6/教育人数!$G$34</f>
        <v>1443.4664861205147</v>
      </c>
      <c r="BH81" s="3">
        <f>H81*教育人数!$G$6/教育人数!$G$34</f>
        <v>1443.4664861205147</v>
      </c>
      <c r="BI81" s="3">
        <f>I81*教育人数!$G$6/教育人数!$G$34</f>
        <v>1443.4664861205147</v>
      </c>
      <c r="BJ81" s="3">
        <f>J81*教育人数!$G$6/教育人数!$G$34</f>
        <v>1478.6729857819905</v>
      </c>
      <c r="BK81" s="3">
        <f>K81*教育人数!$G$6/教育人数!$G$34</f>
        <v>1443.4664861205147</v>
      </c>
      <c r="BL81" s="3">
        <f>L81*教育人数!$G$6/教育人数!$G$34</f>
        <v>1478.6729857819905</v>
      </c>
      <c r="BM81" s="3">
        <f>M81*教育人数!$G$6/教育人数!$G$34</f>
        <v>1478.6729857819905</v>
      </c>
      <c r="BN81" s="3">
        <f>N81*教育人数!$G$6/教育人数!$G$34</f>
        <v>1549.0859851049424</v>
      </c>
      <c r="BO81" s="3">
        <f>O81*教育人数!$G$6/教育人数!$G$34</f>
        <v>1654.7054840893704</v>
      </c>
      <c r="BP81" s="217"/>
      <c r="BT81" s="3">
        <f>T81*教育人数!$G$6/教育人数!$G$34</f>
        <v>145191.60460392688</v>
      </c>
      <c r="BU81" s="3">
        <f>U81*教育人数!$G$6/教育人数!$G$34</f>
        <v>149662.83006093433</v>
      </c>
      <c r="BV81" s="3">
        <f>V81*教育人数!$G$6/教育人数!$G$34</f>
        <v>150965.47054840895</v>
      </c>
      <c r="BW81" s="3">
        <f>W81*教育人数!$G$6/教育人数!$G$34</f>
        <v>152127.28503723766</v>
      </c>
      <c r="BX81" s="3">
        <f>X81*教育人数!$G$6/教育人数!$G$34</f>
        <v>153641.16452268112</v>
      </c>
      <c r="BY81" s="3">
        <f>Y81*教育人数!$G$6/教育人数!$G$34</f>
        <v>153958.02301963439</v>
      </c>
      <c r="BZ81" s="3">
        <f>Z81*教育人数!$G$6/教育人数!$G$34</f>
        <v>153500.33852403521</v>
      </c>
      <c r="CA81" s="3">
        <f>AA81*教育人数!$G$6/教育人数!$G$34</f>
        <v>154098.84901828031</v>
      </c>
      <c r="CB81" s="3">
        <f>AB81*教育人数!$G$6/教育人数!$G$34</f>
        <v>155718.3480027082</v>
      </c>
      <c r="CC81" s="3">
        <f>AC81*教育人数!$G$6/教育人数!$G$34</f>
        <v>161914.69194312798</v>
      </c>
      <c r="CD81" s="3">
        <f>AD81*教育人数!$G$6/教育人数!$G$34</f>
        <v>175222.74881516589</v>
      </c>
      <c r="CE81" s="217"/>
    </row>
    <row r="82" spans="1:83" ht="18.75" customHeight="1">
      <c r="A82" s="32" t="s">
        <v>80</v>
      </c>
      <c r="B82" s="33" t="s">
        <v>110</v>
      </c>
      <c r="C82" s="237" t="s">
        <v>104</v>
      </c>
      <c r="D82" s="34" t="s">
        <v>105</v>
      </c>
      <c r="E82" s="38">
        <v>280</v>
      </c>
      <c r="F82" s="36">
        <v>290</v>
      </c>
      <c r="G82" s="36">
        <v>290</v>
      </c>
      <c r="H82" s="36">
        <v>290</v>
      </c>
      <c r="I82" s="36">
        <v>300</v>
      </c>
      <c r="J82" s="36">
        <v>300</v>
      </c>
      <c r="K82" s="36">
        <v>300</v>
      </c>
      <c r="L82" s="36">
        <v>300</v>
      </c>
      <c r="M82" s="39">
        <v>300</v>
      </c>
      <c r="N82" s="39">
        <v>310</v>
      </c>
      <c r="O82" s="40">
        <v>340</v>
      </c>
      <c r="P82" s="111"/>
      <c r="Q82" s="111"/>
      <c r="R82" s="111"/>
      <c r="S82" s="111"/>
      <c r="T82" s="35">
        <v>30180</v>
      </c>
      <c r="U82" s="36">
        <v>31070</v>
      </c>
      <c r="V82" s="36">
        <v>31330</v>
      </c>
      <c r="W82" s="36">
        <v>31550</v>
      </c>
      <c r="X82" s="36">
        <v>31850</v>
      </c>
      <c r="Y82" s="36">
        <v>31930</v>
      </c>
      <c r="Z82" s="36">
        <v>31840</v>
      </c>
      <c r="AA82" s="36">
        <v>31960</v>
      </c>
      <c r="AB82" s="37">
        <v>32280</v>
      </c>
      <c r="AC82" s="37">
        <v>33550</v>
      </c>
      <c r="AD82" s="37">
        <v>36180</v>
      </c>
      <c r="AE82" s="111"/>
      <c r="AF82" s="4">
        <f>E82/E$252</f>
        <v>1.1200000000000001</v>
      </c>
      <c r="AG82" s="4">
        <f>F82/E$252</f>
        <v>1.1599999999999999</v>
      </c>
      <c r="AH82" s="4">
        <f>G82/E$252</f>
        <v>1.1599999999999999</v>
      </c>
      <c r="AI82" s="4">
        <f>H82/E$252</f>
        <v>1.1599999999999999</v>
      </c>
      <c r="AJ82" s="4">
        <f>I82/E$252</f>
        <v>1.2</v>
      </c>
      <c r="AK82" s="4">
        <f>J82/E$252</f>
        <v>1.2</v>
      </c>
      <c r="AL82" s="4">
        <f>K82/E$252</f>
        <v>1.2</v>
      </c>
      <c r="AM82" s="4">
        <f>L82/E$252</f>
        <v>1.2</v>
      </c>
      <c r="AN82" s="4">
        <f>M82/E$252</f>
        <v>1.2</v>
      </c>
      <c r="AO82" s="4">
        <f>N82/E$252</f>
        <v>1.24</v>
      </c>
      <c r="AP82" s="4">
        <f>O82/E$252</f>
        <v>1.36</v>
      </c>
      <c r="AQ82" s="218"/>
      <c r="AR82" s="218"/>
      <c r="AS82" s="218"/>
      <c r="AT82" s="218"/>
      <c r="AU82" s="218"/>
      <c r="AV82" s="218"/>
      <c r="AW82" s="218"/>
      <c r="AX82" s="218"/>
      <c r="AY82" s="218"/>
      <c r="AZ82" s="218"/>
      <c r="BA82" s="218"/>
      <c r="BB82" s="87">
        <f t="shared" si="19"/>
        <v>1.1396433259434497</v>
      </c>
      <c r="BC82" s="3">
        <f t="shared" si="35"/>
        <v>12600</v>
      </c>
      <c r="BE82" s="3">
        <f>E82*(教育人数!$H$7+教育人数!$H$8)/教育人数!$H$34</f>
        <v>2628.7519747235388</v>
      </c>
      <c r="BF82" s="3">
        <f>F82*(教育人数!$H$7+教育人数!$H$8)/教育人数!$H$34</f>
        <v>2722.635973820808</v>
      </c>
      <c r="BG82" s="3">
        <f>G82*(教育人数!$H$7+教育人数!$H$8)/教育人数!$H$34</f>
        <v>2722.635973820808</v>
      </c>
      <c r="BH82" s="3">
        <f>H82*(教育人数!$H$7+教育人数!$H$8)/教育人数!$H$34</f>
        <v>2722.635973820808</v>
      </c>
      <c r="BI82" s="3">
        <f>I82*(教育人数!$H$7+教育人数!$H$8)/教育人数!$H$34</f>
        <v>2816.5199729180772</v>
      </c>
      <c r="BJ82" s="3">
        <f>J82*(教育人数!$H$7+教育人数!$H$8)/教育人数!$H$34</f>
        <v>2816.5199729180772</v>
      </c>
      <c r="BK82" s="3">
        <f>K82*(教育人数!$H$7+教育人数!$H$8)/教育人数!$H$34</f>
        <v>2816.5199729180772</v>
      </c>
      <c r="BL82" s="3">
        <f>L82*(教育人数!$H$7+教育人数!$H$8)/教育人数!$H$34</f>
        <v>2816.5199729180772</v>
      </c>
      <c r="BM82" s="3">
        <f>M82*(教育人数!$H$7+教育人数!$H$8)/教育人数!$H$34</f>
        <v>2816.5199729180772</v>
      </c>
      <c r="BN82" s="3">
        <f>N82*(教育人数!$H$7+教育人数!$H$8)/教育人数!$H$34</f>
        <v>2910.4039720153464</v>
      </c>
      <c r="BO82" s="3">
        <f>O82*(教育人数!$H$7+教育人数!$H$8)/教育人数!$H$34</f>
        <v>3192.0559693071546</v>
      </c>
      <c r="BP82" s="217">
        <f>AVERAGE(BE82:BO82)+AVERAGE(BE83:BO83)</f>
        <v>4578.9786832440868</v>
      </c>
      <c r="BT82" s="3">
        <f>T82*(教育人数!$H$7+教育人数!$H$8)/教育人数!$H$34</f>
        <v>283341.9092755586</v>
      </c>
      <c r="BU82" s="3">
        <f>U82*(教育人数!$H$7+教育人数!$H$8)/教育人数!$H$34</f>
        <v>291697.58519521554</v>
      </c>
      <c r="BV82" s="3">
        <f>V82*(教育人数!$H$7+教育人数!$H$8)/教育人数!$H$34</f>
        <v>294138.56917174457</v>
      </c>
      <c r="BW82" s="3">
        <f>W82*(教育人数!$H$7+教育人数!$H$8)/教育人数!$H$34</f>
        <v>296204.01715188444</v>
      </c>
      <c r="BX82" s="3">
        <f>X82*(教育人数!$H$7+教育人数!$H$8)/教育人数!$H$34</f>
        <v>299020.53712480253</v>
      </c>
      <c r="BY82" s="3">
        <f>Y82*(教育人数!$H$7+教育人数!$H$8)/教育人数!$H$34</f>
        <v>299771.60911758069</v>
      </c>
      <c r="BZ82" s="3">
        <f>Z82*(教育人数!$H$7+教育人数!$H$8)/教育人数!$H$34</f>
        <v>298926.65312570526</v>
      </c>
      <c r="CA82" s="3">
        <f>AA82*(教育人数!$H$7+教育人数!$H$8)/教育人数!$H$34</f>
        <v>300053.26111487253</v>
      </c>
      <c r="CB82" s="3">
        <f>AB82*(教育人数!$H$7+教育人数!$H$8)/教育人数!$H$34</f>
        <v>303057.54908598511</v>
      </c>
      <c r="CC82" s="3">
        <f>AC82*(教育人数!$H$7+教育人数!$H$8)/教育人数!$H$34</f>
        <v>314980.8169713383</v>
      </c>
      <c r="CD82" s="3">
        <f>AD82*(教育人数!$H$7+教育人数!$H$8)/教育人数!$H$34</f>
        <v>339672.3087339201</v>
      </c>
      <c r="CE82" s="217">
        <f t="shared" ref="CE82" si="43">ROUNDDOWN((AVERAGE(BT82:CD82)+AVERAGE(BT83:CD83))*$CH$2*12/16,-2)</f>
        <v>213400</v>
      </c>
    </row>
    <row r="83" spans="1:83" ht="18.75" customHeight="1">
      <c r="A83" s="32" t="s">
        <v>80</v>
      </c>
      <c r="B83" s="33" t="s">
        <v>110</v>
      </c>
      <c r="C83" s="237"/>
      <c r="D83" s="34" t="s">
        <v>106</v>
      </c>
      <c r="E83" s="38">
        <v>350</v>
      </c>
      <c r="F83" s="36">
        <v>360</v>
      </c>
      <c r="G83" s="36">
        <v>370</v>
      </c>
      <c r="H83" s="36">
        <v>370</v>
      </c>
      <c r="I83" s="36">
        <v>370</v>
      </c>
      <c r="J83" s="36">
        <v>370</v>
      </c>
      <c r="K83" s="36">
        <v>370</v>
      </c>
      <c r="L83" s="36">
        <v>370</v>
      </c>
      <c r="M83" s="39">
        <v>380</v>
      </c>
      <c r="N83" s="39">
        <v>390</v>
      </c>
      <c r="O83" s="40">
        <v>430</v>
      </c>
      <c r="P83" s="111"/>
      <c r="Q83" s="111"/>
      <c r="R83" s="111"/>
      <c r="S83" s="111"/>
      <c r="T83" s="35">
        <v>37330</v>
      </c>
      <c r="U83" s="36">
        <v>38490</v>
      </c>
      <c r="V83" s="36">
        <v>38830</v>
      </c>
      <c r="W83" s="36">
        <v>39130</v>
      </c>
      <c r="X83" s="36">
        <v>39530</v>
      </c>
      <c r="Y83" s="36">
        <v>39620</v>
      </c>
      <c r="Z83" s="36">
        <v>39500</v>
      </c>
      <c r="AA83" s="36">
        <v>39650</v>
      </c>
      <c r="AB83" s="37">
        <v>40080</v>
      </c>
      <c r="AC83" s="37">
        <v>41750</v>
      </c>
      <c r="AD83" s="37">
        <v>45260</v>
      </c>
      <c r="AE83" s="111"/>
      <c r="AF83" s="4">
        <f>E83/E$253</f>
        <v>1.09375</v>
      </c>
      <c r="AG83" s="4">
        <f>F83/E$253</f>
        <v>1.125</v>
      </c>
      <c r="AH83" s="4">
        <f>G83/E$253</f>
        <v>1.15625</v>
      </c>
      <c r="AI83" s="4">
        <f>H83/E$253</f>
        <v>1.15625</v>
      </c>
      <c r="AJ83" s="4">
        <f>I83/E$253</f>
        <v>1.15625</v>
      </c>
      <c r="AK83" s="4">
        <f>J83/E$253</f>
        <v>1.15625</v>
      </c>
      <c r="AL83" s="4">
        <f>K83/E$253</f>
        <v>1.15625</v>
      </c>
      <c r="AM83" s="4">
        <f>L83/E$253</f>
        <v>1.15625</v>
      </c>
      <c r="AN83" s="4">
        <f>M83/E$253</f>
        <v>1.1875</v>
      </c>
      <c r="AO83" s="4">
        <f>N83/E$253</f>
        <v>1.21875</v>
      </c>
      <c r="AP83" s="4">
        <f>O83/E$253</f>
        <v>1.34375</v>
      </c>
      <c r="AQ83" s="218"/>
      <c r="AR83" s="218"/>
      <c r="AS83" s="218"/>
      <c r="AT83" s="218"/>
      <c r="AU83" s="218"/>
      <c r="AV83" s="218"/>
      <c r="AW83" s="218"/>
      <c r="AX83" s="218"/>
      <c r="AY83" s="218"/>
      <c r="AZ83" s="218"/>
      <c r="BA83" s="218"/>
      <c r="BB83" s="87">
        <f t="shared" si="19"/>
        <v>1.1396433259434497</v>
      </c>
      <c r="BC83" s="3">
        <f t="shared" si="35"/>
        <v>12600</v>
      </c>
      <c r="BE83" s="3">
        <f>E83*教育人数!$H$6/教育人数!$H$34</f>
        <v>1642.9699842022119</v>
      </c>
      <c r="BF83" s="3">
        <f>F83*教育人数!$H$6/教育人数!$H$34</f>
        <v>1689.9119837508465</v>
      </c>
      <c r="BG83" s="3">
        <f>G83*教育人数!$H$6/教育人数!$H$34</f>
        <v>1736.8539832994811</v>
      </c>
      <c r="BH83" s="3">
        <f>H83*教育人数!$H$6/教育人数!$H$34</f>
        <v>1736.8539832994811</v>
      </c>
      <c r="BI83" s="3">
        <f>I83*教育人数!$H$6/教育人数!$H$34</f>
        <v>1736.8539832994811</v>
      </c>
      <c r="BJ83" s="3">
        <f>J83*教育人数!$H$6/教育人数!$H$34</f>
        <v>1736.8539832994811</v>
      </c>
      <c r="BK83" s="3">
        <f>K83*教育人数!$H$6/教育人数!$H$34</f>
        <v>1736.8539832994811</v>
      </c>
      <c r="BL83" s="3">
        <f>L83*教育人数!$H$6/教育人数!$H$34</f>
        <v>1736.8539832994811</v>
      </c>
      <c r="BM83" s="3">
        <f>M83*教育人数!$H$6/教育人数!$H$34</f>
        <v>1783.7959828481157</v>
      </c>
      <c r="BN83" s="3">
        <f>N83*教育人数!$H$6/教育人数!$H$34</f>
        <v>1830.7379823967503</v>
      </c>
      <c r="BO83" s="3">
        <f>O83*教育人数!$H$6/教育人数!$H$34</f>
        <v>2018.5059805912888</v>
      </c>
      <c r="BP83" s="217"/>
      <c r="BT83" s="3">
        <f>T83*教育人数!$H$6/教育人数!$H$34</f>
        <v>175234.48431505304</v>
      </c>
      <c r="BU83" s="3">
        <f>U83*教育人数!$H$6/教育人数!$H$34</f>
        <v>180679.75626269466</v>
      </c>
      <c r="BV83" s="3">
        <f>V83*教育人数!$H$6/教育人数!$H$34</f>
        <v>182275.78424734823</v>
      </c>
      <c r="BW83" s="3">
        <f>W83*教育人数!$H$6/教育人数!$H$34</f>
        <v>183684.04423380728</v>
      </c>
      <c r="BX83" s="3">
        <f>X83*教育人数!$H$6/教育人数!$H$34</f>
        <v>185561.72421575265</v>
      </c>
      <c r="BY83" s="3">
        <f>Y83*教育人数!$H$6/教育人数!$H$34</f>
        <v>185984.20221169037</v>
      </c>
      <c r="BZ83" s="3">
        <f>Z83*教育人数!$H$6/教育人数!$H$34</f>
        <v>185420.89821710676</v>
      </c>
      <c r="CA83" s="3">
        <f>AA83*教育人数!$H$6/教育人数!$H$34</f>
        <v>186125.02821033628</v>
      </c>
      <c r="CB83" s="3">
        <f>AB83*教育人数!$H$6/教育人数!$H$34</f>
        <v>188143.53419092757</v>
      </c>
      <c r="CC83" s="3">
        <f>AC83*教育人数!$H$6/教育人数!$H$34</f>
        <v>195982.84811554954</v>
      </c>
      <c r="CD83" s="3">
        <f>AD83*教育人数!$H$6/教育人数!$H$34</f>
        <v>212459.4899571203</v>
      </c>
      <c r="CE83" s="217"/>
    </row>
    <row r="84" spans="1:83" ht="18.75" customHeight="1">
      <c r="A84" s="32" t="s">
        <v>80</v>
      </c>
      <c r="B84" s="33" t="s">
        <v>111</v>
      </c>
      <c r="C84" s="237" t="s">
        <v>104</v>
      </c>
      <c r="D84" s="34" t="s">
        <v>105</v>
      </c>
      <c r="E84" s="38">
        <v>260</v>
      </c>
      <c r="F84" s="36">
        <v>270</v>
      </c>
      <c r="G84" s="36">
        <v>270</v>
      </c>
      <c r="H84" s="36">
        <v>270</v>
      </c>
      <c r="I84" s="36">
        <v>270</v>
      </c>
      <c r="J84" s="36">
        <v>270</v>
      </c>
      <c r="K84" s="36">
        <v>270</v>
      </c>
      <c r="L84" s="36">
        <v>270</v>
      </c>
      <c r="M84" s="39">
        <v>280</v>
      </c>
      <c r="N84" s="39">
        <v>290</v>
      </c>
      <c r="O84" s="40">
        <v>310</v>
      </c>
      <c r="P84" s="111"/>
      <c r="Q84" s="111"/>
      <c r="R84" s="111"/>
      <c r="S84" s="111"/>
      <c r="T84" s="35">
        <v>27880</v>
      </c>
      <c r="U84" s="36">
        <v>28700</v>
      </c>
      <c r="V84" s="36">
        <v>28940</v>
      </c>
      <c r="W84" s="36">
        <v>29150</v>
      </c>
      <c r="X84" s="36">
        <v>29420</v>
      </c>
      <c r="Y84" s="36">
        <v>29500</v>
      </c>
      <c r="Z84" s="36">
        <v>29420</v>
      </c>
      <c r="AA84" s="36">
        <v>29530</v>
      </c>
      <c r="AB84" s="37">
        <v>29840</v>
      </c>
      <c r="AC84" s="37">
        <v>31050</v>
      </c>
      <c r="AD84" s="37">
        <v>33520</v>
      </c>
      <c r="AE84" s="111"/>
      <c r="AF84" s="4">
        <f>E84/E$254</f>
        <v>1.1304347826086956</v>
      </c>
      <c r="AG84" s="4">
        <f>F84/E$254</f>
        <v>1.173913043478261</v>
      </c>
      <c r="AH84" s="4">
        <f>G84/E$254</f>
        <v>1.173913043478261</v>
      </c>
      <c r="AI84" s="4">
        <f>H84/E$254</f>
        <v>1.173913043478261</v>
      </c>
      <c r="AJ84" s="4">
        <f>I84/E$254</f>
        <v>1.173913043478261</v>
      </c>
      <c r="AK84" s="4">
        <f>J84/E$254</f>
        <v>1.173913043478261</v>
      </c>
      <c r="AL84" s="4">
        <f>K84/E$254</f>
        <v>1.173913043478261</v>
      </c>
      <c r="AM84" s="4">
        <f>L84/E$254</f>
        <v>1.173913043478261</v>
      </c>
      <c r="AN84" s="4">
        <f>M84/E$254</f>
        <v>1.2173913043478262</v>
      </c>
      <c r="AO84" s="4">
        <f>N84/E$254</f>
        <v>1.2608695652173914</v>
      </c>
      <c r="AP84" s="4">
        <f>O84/E$254</f>
        <v>1.3478260869565217</v>
      </c>
      <c r="AQ84" s="218"/>
      <c r="AR84" s="218"/>
      <c r="AS84" s="218"/>
      <c r="AT84" s="218"/>
      <c r="AU84" s="218"/>
      <c r="AV84" s="218"/>
      <c r="AW84" s="218"/>
      <c r="AX84" s="218"/>
      <c r="AY84" s="218"/>
      <c r="AZ84" s="218"/>
      <c r="BA84" s="218"/>
      <c r="BB84" s="87">
        <f t="shared" si="19"/>
        <v>1.1396433259434497</v>
      </c>
      <c r="BC84" s="3">
        <f t="shared" si="35"/>
        <v>12600</v>
      </c>
      <c r="BE84" s="3">
        <f>E84*(教育人数!$I$7+教育人数!$I$8)/教育人数!$I$34</f>
        <v>2464.4549763033174</v>
      </c>
      <c r="BF84" s="3">
        <f>F84*(教育人数!$I$7+教育人数!$I$8)/教育人数!$I$34</f>
        <v>2559.2417061611372</v>
      </c>
      <c r="BG84" s="3">
        <f>G84*(教育人数!$I$7+教育人数!$I$8)/教育人数!$I$34</f>
        <v>2559.2417061611372</v>
      </c>
      <c r="BH84" s="3">
        <f>H84*(教育人数!$I$7+教育人数!$I$8)/教育人数!$I$34</f>
        <v>2559.2417061611372</v>
      </c>
      <c r="BI84" s="3">
        <f>I84*(教育人数!$I$7+教育人数!$I$8)/教育人数!$I$34</f>
        <v>2559.2417061611372</v>
      </c>
      <c r="BJ84" s="3">
        <f>J84*(教育人数!$I$7+教育人数!$I$8)/教育人数!$I$34</f>
        <v>2559.2417061611372</v>
      </c>
      <c r="BK84" s="3">
        <f>K84*(教育人数!$I$7+教育人数!$I$8)/教育人数!$I$34</f>
        <v>2559.2417061611372</v>
      </c>
      <c r="BL84" s="3">
        <f>L84*(教育人数!$I$7+教育人数!$I$8)/教育人数!$I$34</f>
        <v>2559.2417061611372</v>
      </c>
      <c r="BM84" s="3">
        <f>M84*(教育人数!$I$7+教育人数!$I$8)/教育人数!$I$34</f>
        <v>2654.0284360189571</v>
      </c>
      <c r="BN84" s="3">
        <f>N84*(教育人数!$I$7+教育人数!$I$8)/教育人数!$I$34</f>
        <v>2748.815165876777</v>
      </c>
      <c r="BO84" s="3">
        <f>O84*(教育人数!$I$7+教育人数!$I$8)/教育人数!$I$34</f>
        <v>2938.3886255924167</v>
      </c>
      <c r="BP84" s="217">
        <f>AVERAGE(BE84:BO84)+AVERAGE(BE85:BO85)</f>
        <v>4282.6367944851363</v>
      </c>
      <c r="BT84" s="3">
        <f>T84*(教育人数!$I$7+教育人数!$I$8)/教育人数!$I$34</f>
        <v>264265.40284360189</v>
      </c>
      <c r="BU84" s="3">
        <f>U84*(教育人数!$I$7+教育人数!$I$8)/教育人数!$I$34</f>
        <v>272037.91469194309</v>
      </c>
      <c r="BV84" s="3">
        <f>V84*(教育人数!$I$7+教育人数!$I$8)/教育人数!$I$34</f>
        <v>274312.79620853078</v>
      </c>
      <c r="BW84" s="3">
        <f>W84*(教育人数!$I$7+教育人数!$I$8)/教育人数!$I$34</f>
        <v>276303.31753554498</v>
      </c>
      <c r="BX84" s="3">
        <f>X84*(教育人数!$I$7+教育人数!$I$8)/教育人数!$I$34</f>
        <v>278862.55924170616</v>
      </c>
      <c r="BY84" s="3">
        <f>Y84*(教育人数!$I$7+教育人数!$I$8)/教育人数!$I$34</f>
        <v>279620.85308056872</v>
      </c>
      <c r="BZ84" s="3">
        <f>Z84*(教育人数!$I$7+教育人数!$I$8)/教育人数!$I$34</f>
        <v>278862.55924170616</v>
      </c>
      <c r="CA84" s="3">
        <f>AA84*(教育人数!$I$7+教育人数!$I$8)/教育人数!$I$34</f>
        <v>279905.21327014215</v>
      </c>
      <c r="CB84" s="3">
        <f>AB84*(教育人数!$I$7+教育人数!$I$8)/教育人数!$I$34</f>
        <v>282843.60189573455</v>
      </c>
      <c r="CC84" s="3">
        <f>AC84*(教育人数!$I$7+教育人数!$I$8)/教育人数!$I$34</f>
        <v>294312.79620853078</v>
      </c>
      <c r="CD84" s="3">
        <f>AD84*(教育人数!$I$7+教育人数!$I$8)/教育人数!$I$34</f>
        <v>317725.11848341231</v>
      </c>
      <c r="CE84" s="217">
        <f t="shared" ref="CE84" si="44">ROUNDDOWN((AVERAGE(BT84:CD84)+AVERAGE(BT85:CD85))*$CH$2*12/16,-2)</f>
        <v>200400</v>
      </c>
    </row>
    <row r="85" spans="1:83" ht="18.75" customHeight="1">
      <c r="A85" s="32" t="s">
        <v>80</v>
      </c>
      <c r="B85" s="33" t="s">
        <v>111</v>
      </c>
      <c r="C85" s="237"/>
      <c r="D85" s="34" t="s">
        <v>106</v>
      </c>
      <c r="E85" s="38">
        <v>330</v>
      </c>
      <c r="F85" s="36">
        <v>340</v>
      </c>
      <c r="G85" s="36">
        <v>340</v>
      </c>
      <c r="H85" s="36">
        <v>350</v>
      </c>
      <c r="I85" s="36">
        <v>350</v>
      </c>
      <c r="J85" s="36">
        <v>350</v>
      </c>
      <c r="K85" s="36">
        <v>350</v>
      </c>
      <c r="L85" s="36">
        <v>350</v>
      </c>
      <c r="M85" s="39">
        <v>350</v>
      </c>
      <c r="N85" s="39">
        <v>370</v>
      </c>
      <c r="O85" s="40">
        <v>400</v>
      </c>
      <c r="P85" s="111"/>
      <c r="Q85" s="111"/>
      <c r="R85" s="111"/>
      <c r="S85" s="111"/>
      <c r="T85" s="35">
        <v>35030</v>
      </c>
      <c r="U85" s="36">
        <v>36120</v>
      </c>
      <c r="V85" s="36">
        <v>36440</v>
      </c>
      <c r="W85" s="36">
        <v>36730</v>
      </c>
      <c r="X85" s="36">
        <v>37100</v>
      </c>
      <c r="Y85" s="36">
        <v>37190</v>
      </c>
      <c r="Z85" s="36">
        <v>37080</v>
      </c>
      <c r="AA85" s="36">
        <v>37220</v>
      </c>
      <c r="AB85" s="37">
        <v>37640</v>
      </c>
      <c r="AC85" s="37">
        <v>39250</v>
      </c>
      <c r="AD85" s="37">
        <v>42600</v>
      </c>
      <c r="AE85" s="111"/>
      <c r="AF85" s="4">
        <f>E85/E$255</f>
        <v>1.1379310344827587</v>
      </c>
      <c r="AG85" s="4">
        <f>F85/E$255</f>
        <v>1.1724137931034482</v>
      </c>
      <c r="AH85" s="4">
        <f>G85/E$255</f>
        <v>1.1724137931034482</v>
      </c>
      <c r="AI85" s="4">
        <f>H85/E$255</f>
        <v>1.2068965517241379</v>
      </c>
      <c r="AJ85" s="4">
        <f>I85/E$255</f>
        <v>1.2068965517241379</v>
      </c>
      <c r="AK85" s="4">
        <f>J85/E$255</f>
        <v>1.2068965517241379</v>
      </c>
      <c r="AL85" s="4">
        <f>K85/E$255</f>
        <v>1.2068965517241379</v>
      </c>
      <c r="AM85" s="4">
        <f>L85/E$255</f>
        <v>1.2068965517241379</v>
      </c>
      <c r="AN85" s="4">
        <f>M85/E$255</f>
        <v>1.2068965517241379</v>
      </c>
      <c r="AO85" s="4">
        <f>N85/E$255</f>
        <v>1.2758620689655173</v>
      </c>
      <c r="AP85" s="4">
        <f>O85/E$255</f>
        <v>1.3793103448275863</v>
      </c>
      <c r="AQ85" s="218"/>
      <c r="AR85" s="218"/>
      <c r="AS85" s="218"/>
      <c r="AT85" s="218"/>
      <c r="AU85" s="218"/>
      <c r="AV85" s="218"/>
      <c r="AW85" s="218"/>
      <c r="AX85" s="218"/>
      <c r="AY85" s="218"/>
      <c r="AZ85" s="218"/>
      <c r="BA85" s="218"/>
      <c r="BB85" s="87">
        <f t="shared" si="19"/>
        <v>1.1396433259434497</v>
      </c>
      <c r="BC85" s="3">
        <f t="shared" si="35"/>
        <v>12600</v>
      </c>
      <c r="BE85" s="3">
        <f>E85*教育人数!$I$6/教育人数!$I$34</f>
        <v>1563.9810426540284</v>
      </c>
      <c r="BF85" s="3">
        <f>F85*教育人数!$I$6/教育人数!$I$34</f>
        <v>1611.3744075829384</v>
      </c>
      <c r="BG85" s="3">
        <f>G85*教育人数!$I$6/教育人数!$I$34</f>
        <v>1611.3744075829384</v>
      </c>
      <c r="BH85" s="3">
        <f>H85*教育人数!$I$6/教育人数!$I$34</f>
        <v>1658.7677725118483</v>
      </c>
      <c r="BI85" s="3">
        <f>I85*教育人数!$I$6/教育人数!$I$34</f>
        <v>1658.7677725118483</v>
      </c>
      <c r="BJ85" s="3">
        <f>J85*教育人数!$I$6/教育人数!$I$34</f>
        <v>1658.7677725118483</v>
      </c>
      <c r="BK85" s="3">
        <f>K85*教育人数!$I$6/教育人数!$I$34</f>
        <v>1658.7677725118483</v>
      </c>
      <c r="BL85" s="3">
        <f>L85*教育人数!$I$6/教育人数!$I$34</f>
        <v>1658.7677725118483</v>
      </c>
      <c r="BM85" s="3">
        <f>M85*教育人数!$I$6/教育人数!$I$34</f>
        <v>1658.7677725118483</v>
      </c>
      <c r="BN85" s="3">
        <f>N85*教育人数!$I$6/教育人数!$I$34</f>
        <v>1753.5545023696682</v>
      </c>
      <c r="BO85" s="3">
        <f>O85*教育人数!$I$6/教育人数!$I$34</f>
        <v>1895.734597156398</v>
      </c>
      <c r="BP85" s="217"/>
      <c r="BT85" s="3">
        <f>T85*教育人数!$I$6/教育人数!$I$34</f>
        <v>166018.95734597155</v>
      </c>
      <c r="BU85" s="3">
        <f>U85*教育人数!$I$6/教育人数!$I$34</f>
        <v>171184.83412322274</v>
      </c>
      <c r="BV85" s="3">
        <f>V85*教育人数!$I$6/教育人数!$I$34</f>
        <v>172701.42180094786</v>
      </c>
      <c r="BW85" s="3">
        <f>W85*教育人数!$I$6/教育人数!$I$34</f>
        <v>174075.82938388624</v>
      </c>
      <c r="BX85" s="3">
        <f>X85*教育人数!$I$6/教育人数!$I$34</f>
        <v>175829.38388625591</v>
      </c>
      <c r="BY85" s="3">
        <f>Y85*教育人数!$I$6/教育人数!$I$34</f>
        <v>176255.92417061611</v>
      </c>
      <c r="BZ85" s="3">
        <f>Z85*教育人数!$I$6/教育人数!$I$34</f>
        <v>175734.59715639809</v>
      </c>
      <c r="CA85" s="3">
        <f>AA85*教育人数!$I$6/教育人数!$I$34</f>
        <v>176398.10426540283</v>
      </c>
      <c r="CB85" s="3">
        <f>AB85*教育人数!$I$6/教育人数!$I$34</f>
        <v>178388.62559241705</v>
      </c>
      <c r="CC85" s="3">
        <f>AC85*教育人数!$I$6/教育人数!$I$34</f>
        <v>186018.95734597155</v>
      </c>
      <c r="CD85" s="3">
        <f>AD85*教育人数!$I$6/教育人数!$I$34</f>
        <v>201895.73459715638</v>
      </c>
      <c r="CE85" s="217"/>
    </row>
    <row r="86" spans="1:83" ht="18.75" customHeight="1">
      <c r="A86" s="32" t="s">
        <v>80</v>
      </c>
      <c r="B86" s="33" t="s">
        <v>112</v>
      </c>
      <c r="C86" s="237" t="s">
        <v>104</v>
      </c>
      <c r="D86" s="34" t="s">
        <v>105</v>
      </c>
      <c r="E86" s="38">
        <v>240</v>
      </c>
      <c r="F86" s="36">
        <v>250</v>
      </c>
      <c r="G86" s="36">
        <v>250</v>
      </c>
      <c r="H86" s="36">
        <v>250</v>
      </c>
      <c r="I86" s="36">
        <v>260</v>
      </c>
      <c r="J86" s="36">
        <v>260</v>
      </c>
      <c r="K86" s="36">
        <v>260</v>
      </c>
      <c r="L86" s="36">
        <v>260</v>
      </c>
      <c r="M86" s="39">
        <v>260</v>
      </c>
      <c r="N86" s="39">
        <v>270</v>
      </c>
      <c r="O86" s="40">
        <v>290</v>
      </c>
      <c r="P86" s="111"/>
      <c r="Q86" s="111"/>
      <c r="R86" s="111"/>
      <c r="S86" s="111"/>
      <c r="T86" s="35">
        <v>26310</v>
      </c>
      <c r="U86" s="36">
        <v>27080</v>
      </c>
      <c r="V86" s="36">
        <v>27310</v>
      </c>
      <c r="W86" s="36">
        <v>27510</v>
      </c>
      <c r="X86" s="36">
        <v>27770</v>
      </c>
      <c r="Y86" s="36">
        <v>27850</v>
      </c>
      <c r="Z86" s="36">
        <v>27770</v>
      </c>
      <c r="AA86" s="36">
        <v>27880</v>
      </c>
      <c r="AB86" s="37">
        <v>28170</v>
      </c>
      <c r="AC86" s="37">
        <v>29340</v>
      </c>
      <c r="AD86" s="37">
        <v>31700</v>
      </c>
      <c r="AE86" s="111"/>
      <c r="AF86" s="4">
        <f>E86/E$256</f>
        <v>1.0909090909090908</v>
      </c>
      <c r="AG86" s="4">
        <f>F86/E$256</f>
        <v>1.1363636363636365</v>
      </c>
      <c r="AH86" s="4">
        <f>G86/E$256</f>
        <v>1.1363636363636365</v>
      </c>
      <c r="AI86" s="4">
        <f>H86/E$256</f>
        <v>1.1363636363636365</v>
      </c>
      <c r="AJ86" s="4">
        <f>I86/E$256</f>
        <v>1.1818181818181819</v>
      </c>
      <c r="AK86" s="4">
        <f>J86/E$256</f>
        <v>1.1818181818181819</v>
      </c>
      <c r="AL86" s="4">
        <f>K86/E$256</f>
        <v>1.1818181818181819</v>
      </c>
      <c r="AM86" s="4">
        <f>L86/E$256</f>
        <v>1.1818181818181819</v>
      </c>
      <c r="AN86" s="4">
        <f>M86/E$256</f>
        <v>1.1818181818181819</v>
      </c>
      <c r="AO86" s="4">
        <f>N86/E$256</f>
        <v>1.2272727272727273</v>
      </c>
      <c r="AP86" s="4">
        <f>O86/E$256</f>
        <v>1.3181818181818181</v>
      </c>
      <c r="AQ86" s="218"/>
      <c r="AR86" s="218"/>
      <c r="AS86" s="218"/>
      <c r="AT86" s="218"/>
      <c r="AU86" s="218"/>
      <c r="AV86" s="218"/>
      <c r="AW86" s="218"/>
      <c r="AX86" s="218"/>
      <c r="AY86" s="218"/>
      <c r="AZ86" s="218"/>
      <c r="BA86" s="218"/>
      <c r="BB86" s="87">
        <f t="shared" si="19"/>
        <v>1.1396433259434497</v>
      </c>
      <c r="BC86" s="3">
        <f t="shared" si="35"/>
        <v>12600</v>
      </c>
      <c r="BE86" s="3">
        <f>E86*(教育人数!$J$7+教育人数!$J$8)/教育人数!$J$34</f>
        <v>2289.5581715334047</v>
      </c>
      <c r="BF86" s="3">
        <f>F86*(教育人数!$J$7+教育人数!$J$8)/教育人数!$J$34</f>
        <v>2384.9564286806299</v>
      </c>
      <c r="BG86" s="3">
        <f>G86*(教育人数!$J$7+教育人数!$J$8)/教育人数!$J$34</f>
        <v>2384.9564286806299</v>
      </c>
      <c r="BH86" s="3">
        <f>H86*(教育人数!$J$7+教育人数!$J$8)/教育人数!$J$34</f>
        <v>2384.9564286806299</v>
      </c>
      <c r="BI86" s="3">
        <f>I86*(教育人数!$J$7+教育人数!$J$8)/教育人数!$J$34</f>
        <v>2480.3546858278551</v>
      </c>
      <c r="BJ86" s="3">
        <f>J86*(教育人数!$J$7+教育人数!$J$8)/教育人数!$J$34</f>
        <v>2480.3546858278551</v>
      </c>
      <c r="BK86" s="3">
        <f>K86*(教育人数!$J$7+教育人数!$J$8)/教育人数!$J$34</f>
        <v>2480.3546858278551</v>
      </c>
      <c r="BL86" s="3">
        <f>L86*(教育人数!$J$7+教育人数!$J$8)/教育人数!$J$34</f>
        <v>2480.3546858278551</v>
      </c>
      <c r="BM86" s="3">
        <f>M86*(教育人数!$J$7+教育人数!$J$8)/教育人数!$J$34</f>
        <v>2480.3546858278551</v>
      </c>
      <c r="BN86" s="3">
        <f>N86*(教育人数!$J$7+教育人数!$J$8)/教育人数!$J$34</f>
        <v>2575.7529429750803</v>
      </c>
      <c r="BO86" s="3">
        <f>O86*(教育人数!$J$7+教育人数!$J$8)/教育人数!$J$34</f>
        <v>2766.5494572695306</v>
      </c>
      <c r="BP86" s="217">
        <f>AVERAGE(BE86:BO86)+AVERAGE(BE87:BO87)</f>
        <v>4067.4347820044195</v>
      </c>
      <c r="BT86" s="3">
        <f>T86*(教育人数!$J$7+教育人数!$J$8)/教育人数!$J$34</f>
        <v>250992.81455434949</v>
      </c>
      <c r="BU86" s="3">
        <f>U86*(教育人数!$J$7+教育人数!$J$8)/教育人数!$J$34</f>
        <v>258338.48035468583</v>
      </c>
      <c r="BV86" s="3">
        <f>V86*(教育人数!$J$7+教育人数!$J$8)/教育人数!$J$34</f>
        <v>260532.640269072</v>
      </c>
      <c r="BW86" s="3">
        <f>W86*(教育人数!$J$7+教育人数!$J$8)/教育人数!$J$34</f>
        <v>262440.60541201651</v>
      </c>
      <c r="BX86" s="3">
        <f>X86*(教育人数!$J$7+教育人数!$J$8)/教育人数!$J$34</f>
        <v>264920.96009784436</v>
      </c>
      <c r="BY86" s="3">
        <f>Y86*(教育人数!$J$7+教育人数!$J$8)/教育人数!$J$34</f>
        <v>265684.14615502214</v>
      </c>
      <c r="BZ86" s="3">
        <f>Z86*(教育人数!$J$7+教育人数!$J$8)/教育人数!$J$34</f>
        <v>264920.96009784436</v>
      </c>
      <c r="CA86" s="3">
        <f>AA86*(教育人数!$J$7+教育人数!$J$8)/教育人数!$J$34</f>
        <v>265970.34092646383</v>
      </c>
      <c r="CB86" s="3">
        <f>AB86*(教育人数!$J$7+教育人数!$J$8)/教育人数!$J$34</f>
        <v>268736.89038373338</v>
      </c>
      <c r="CC86" s="3">
        <f>AC86*(教育人数!$J$7+教育人数!$J$8)/教育人数!$J$34</f>
        <v>279898.48646995873</v>
      </c>
      <c r="CD86" s="3">
        <f>AD86*(教育人数!$J$7+教育人数!$J$8)/教育人数!$J$34</f>
        <v>302412.47515670385</v>
      </c>
      <c r="CE86" s="217">
        <f t="shared" ref="CE86" si="45">ROUNDDOWN((AVERAGE(BT86:CD86)+AVERAGE(BT87:CD87))*$CH$2*12/16,-2)</f>
        <v>191300</v>
      </c>
    </row>
    <row r="87" spans="1:83" ht="18.75" customHeight="1">
      <c r="A87" s="32" t="s">
        <v>80</v>
      </c>
      <c r="B87" s="33" t="s">
        <v>112</v>
      </c>
      <c r="C87" s="237"/>
      <c r="D87" s="34" t="s">
        <v>106</v>
      </c>
      <c r="E87" s="38">
        <v>310</v>
      </c>
      <c r="F87" s="36">
        <v>320</v>
      </c>
      <c r="G87" s="36">
        <v>330</v>
      </c>
      <c r="H87" s="36">
        <v>330</v>
      </c>
      <c r="I87" s="36">
        <v>330</v>
      </c>
      <c r="J87" s="36">
        <v>330</v>
      </c>
      <c r="K87" s="36">
        <v>330</v>
      </c>
      <c r="L87" s="36">
        <v>330</v>
      </c>
      <c r="M87" s="39">
        <v>340</v>
      </c>
      <c r="N87" s="39">
        <v>350</v>
      </c>
      <c r="O87" s="40">
        <v>380</v>
      </c>
      <c r="P87" s="111"/>
      <c r="Q87" s="111"/>
      <c r="R87" s="111"/>
      <c r="S87" s="111"/>
      <c r="T87" s="35">
        <v>33460</v>
      </c>
      <c r="U87" s="36">
        <v>34500</v>
      </c>
      <c r="V87" s="36">
        <v>34810</v>
      </c>
      <c r="W87" s="36">
        <v>35090</v>
      </c>
      <c r="X87" s="36">
        <v>35450</v>
      </c>
      <c r="Y87" s="36">
        <v>35540</v>
      </c>
      <c r="Z87" s="36">
        <v>35430</v>
      </c>
      <c r="AA87" s="36">
        <v>35570</v>
      </c>
      <c r="AB87" s="37">
        <v>35970</v>
      </c>
      <c r="AC87" s="37">
        <v>37540</v>
      </c>
      <c r="AD87" s="37">
        <v>40780</v>
      </c>
      <c r="AE87" s="111"/>
      <c r="AF87" s="4">
        <f>E87/E$257</f>
        <v>1.1071428571428572</v>
      </c>
      <c r="AG87" s="4">
        <f>F87/E$257</f>
        <v>1.1428571428571428</v>
      </c>
      <c r="AH87" s="4">
        <f>G87/E$257</f>
        <v>1.1785714285714286</v>
      </c>
      <c r="AI87" s="4">
        <f>H87/E$257</f>
        <v>1.1785714285714286</v>
      </c>
      <c r="AJ87" s="4">
        <f>I87/E$257</f>
        <v>1.1785714285714286</v>
      </c>
      <c r="AK87" s="4">
        <f>J87/E$257</f>
        <v>1.1785714285714286</v>
      </c>
      <c r="AL87" s="4">
        <f>K87/E$257</f>
        <v>1.1785714285714286</v>
      </c>
      <c r="AM87" s="4">
        <f>L87/E$257</f>
        <v>1.1785714285714286</v>
      </c>
      <c r="AN87" s="4">
        <f>M87/E$257</f>
        <v>1.2142857142857142</v>
      </c>
      <c r="AO87" s="4">
        <f>N87/E$257</f>
        <v>1.25</v>
      </c>
      <c r="AP87" s="4">
        <f>O87/E$257</f>
        <v>1.3571428571428572</v>
      </c>
      <c r="AQ87" s="218"/>
      <c r="AR87" s="218"/>
      <c r="AS87" s="218"/>
      <c r="AT87" s="218"/>
      <c r="AU87" s="218"/>
      <c r="AV87" s="218"/>
      <c r="AW87" s="218"/>
      <c r="AX87" s="218"/>
      <c r="AY87" s="218"/>
      <c r="AZ87" s="218"/>
      <c r="BA87" s="218"/>
      <c r="BB87" s="87">
        <f t="shared" si="19"/>
        <v>1.1396433259434497</v>
      </c>
      <c r="BC87" s="3">
        <f t="shared" si="35"/>
        <v>12600</v>
      </c>
      <c r="BE87" s="3">
        <f>E87*教育人数!$J$6/教育人数!$J$34</f>
        <v>1478.6729857819905</v>
      </c>
      <c r="BF87" s="3">
        <f>F87*教育人数!$J$6/教育人数!$J$34</f>
        <v>1526.3721143556031</v>
      </c>
      <c r="BG87" s="3">
        <f>G87*教育人数!$J$6/教育人数!$J$34</f>
        <v>1574.0712429292157</v>
      </c>
      <c r="BH87" s="3">
        <f>H87*教育人数!$J$6/教育人数!$J$34</f>
        <v>1574.0712429292157</v>
      </c>
      <c r="BI87" s="3">
        <f>I87*教育人数!$J$6/教育人数!$J$34</f>
        <v>1574.0712429292157</v>
      </c>
      <c r="BJ87" s="3">
        <f>J87*教育人数!$J$6/教育人数!$J$34</f>
        <v>1574.0712429292157</v>
      </c>
      <c r="BK87" s="3">
        <f>K87*教育人数!$J$6/教育人数!$J$34</f>
        <v>1574.0712429292157</v>
      </c>
      <c r="BL87" s="3">
        <f>L87*教育人数!$J$6/教育人数!$J$34</f>
        <v>1574.0712429292157</v>
      </c>
      <c r="BM87" s="3">
        <f>M87*教育人数!$J$6/教育人数!$J$34</f>
        <v>1621.7703715028283</v>
      </c>
      <c r="BN87" s="3">
        <f>N87*教育人数!$J$6/教育人数!$J$34</f>
        <v>1669.4695000764409</v>
      </c>
      <c r="BO87" s="3">
        <f>O87*教育人数!$J$6/教育人数!$J$34</f>
        <v>1812.5668857972787</v>
      </c>
      <c r="BP87" s="217"/>
      <c r="BT87" s="3">
        <f>T87*教育人数!$J$6/教育人数!$J$34</f>
        <v>159601.28420730776</v>
      </c>
      <c r="BU87" s="3">
        <f>U87*教育人数!$J$6/教育人数!$J$34</f>
        <v>164561.99357896345</v>
      </c>
      <c r="BV87" s="3">
        <f>V87*教育人数!$J$6/教育人数!$J$34</f>
        <v>166040.66656474545</v>
      </c>
      <c r="BW87" s="3">
        <f>W87*教育人数!$J$6/教育人数!$J$34</f>
        <v>167376.24216480661</v>
      </c>
      <c r="BX87" s="3">
        <f>X87*教育人数!$J$6/教育人数!$J$34</f>
        <v>169093.41079345666</v>
      </c>
      <c r="BY87" s="3">
        <f>Y87*教育人数!$J$6/教育人数!$J$34</f>
        <v>169522.70295061916</v>
      </c>
      <c r="BZ87" s="3">
        <f>Z87*教育人数!$J$6/教育人数!$J$34</f>
        <v>168998.01253630943</v>
      </c>
      <c r="CA87" s="3">
        <f>AA87*教育人数!$J$6/教育人数!$J$34</f>
        <v>169665.80033634001</v>
      </c>
      <c r="CB87" s="3">
        <f>AB87*教育人数!$J$6/教育人数!$J$34</f>
        <v>171573.76547928451</v>
      </c>
      <c r="CC87" s="3">
        <f>AC87*教育人数!$J$6/教育人数!$J$34</f>
        <v>179062.5286653417</v>
      </c>
      <c r="CD87" s="3">
        <f>AD87*教育人数!$J$6/教育人数!$J$34</f>
        <v>194517.04632319216</v>
      </c>
      <c r="CE87" s="217"/>
    </row>
    <row r="88" spans="1:83" ht="18.75" customHeight="1">
      <c r="A88" s="32" t="s">
        <v>80</v>
      </c>
      <c r="B88" s="33" t="s">
        <v>113</v>
      </c>
      <c r="C88" s="237" t="s">
        <v>104</v>
      </c>
      <c r="D88" s="34" t="s">
        <v>105</v>
      </c>
      <c r="E88" s="38">
        <v>240</v>
      </c>
      <c r="F88" s="36">
        <v>250</v>
      </c>
      <c r="G88" s="36">
        <v>250</v>
      </c>
      <c r="H88" s="36">
        <v>250</v>
      </c>
      <c r="I88" s="36">
        <v>250</v>
      </c>
      <c r="J88" s="36">
        <v>250</v>
      </c>
      <c r="K88" s="36">
        <v>250</v>
      </c>
      <c r="L88" s="36">
        <v>250</v>
      </c>
      <c r="M88" s="39">
        <v>250</v>
      </c>
      <c r="N88" s="39">
        <v>260</v>
      </c>
      <c r="O88" s="40">
        <v>290</v>
      </c>
      <c r="P88" s="111"/>
      <c r="Q88" s="111"/>
      <c r="R88" s="111"/>
      <c r="S88" s="111"/>
      <c r="T88" s="35">
        <v>25930</v>
      </c>
      <c r="U88" s="36">
        <v>26670</v>
      </c>
      <c r="V88" s="36">
        <v>26820</v>
      </c>
      <c r="W88" s="36">
        <v>27020</v>
      </c>
      <c r="X88" s="36">
        <v>27270</v>
      </c>
      <c r="Y88" s="36">
        <v>27350</v>
      </c>
      <c r="Z88" s="36">
        <v>27270</v>
      </c>
      <c r="AA88" s="36">
        <v>27370</v>
      </c>
      <c r="AB88" s="37">
        <v>27650</v>
      </c>
      <c r="AC88" s="37">
        <v>28800</v>
      </c>
      <c r="AD88" s="37">
        <v>31080</v>
      </c>
      <c r="AE88" s="111"/>
      <c r="AF88" s="4">
        <f>E88/E$258</f>
        <v>1.1428571428571428</v>
      </c>
      <c r="AG88" s="4">
        <f>F88/E$258</f>
        <v>1.1904761904761905</v>
      </c>
      <c r="AH88" s="4">
        <f>G88/E$258</f>
        <v>1.1904761904761905</v>
      </c>
      <c r="AI88" s="4">
        <f>H88/E$258</f>
        <v>1.1904761904761905</v>
      </c>
      <c r="AJ88" s="4">
        <f>I88/E$258</f>
        <v>1.1904761904761905</v>
      </c>
      <c r="AK88" s="4">
        <f>J88/E$258</f>
        <v>1.1904761904761905</v>
      </c>
      <c r="AL88" s="4">
        <f>K88/E$258</f>
        <v>1.1904761904761905</v>
      </c>
      <c r="AM88" s="4">
        <f>L88/E$258</f>
        <v>1.1904761904761905</v>
      </c>
      <c r="AN88" s="4">
        <f>M88/E$258</f>
        <v>1.1904761904761905</v>
      </c>
      <c r="AO88" s="4">
        <f>N88/E$258</f>
        <v>1.2380952380952381</v>
      </c>
      <c r="AP88" s="4">
        <f>O88/E$258</f>
        <v>1.3809523809523809</v>
      </c>
      <c r="AQ88" s="218"/>
      <c r="AR88" s="218"/>
      <c r="AS88" s="218"/>
      <c r="AT88" s="218"/>
      <c r="AU88" s="218"/>
      <c r="AV88" s="218"/>
      <c r="AW88" s="218"/>
      <c r="AX88" s="218"/>
      <c r="AY88" s="218"/>
      <c r="AZ88" s="218"/>
      <c r="BA88" s="218"/>
      <c r="BB88" s="87">
        <f t="shared" si="19"/>
        <v>1.1396433259434497</v>
      </c>
      <c r="BC88" s="3">
        <f t="shared" si="35"/>
        <v>12600</v>
      </c>
      <c r="BE88" s="3">
        <f>E88*(教育人数!$K$7+教育人数!$K$8)/教育人数!$K$34</f>
        <v>2671.1512001223055</v>
      </c>
      <c r="BF88" s="3">
        <f>F88*(教育人数!$K$7+教育人数!$K$8)/教育人数!$K$34</f>
        <v>2782.4491667940683</v>
      </c>
      <c r="BG88" s="3">
        <f>G88*(教育人数!$K$7+教育人数!$K$8)/教育人数!$K$34</f>
        <v>2782.4491667940683</v>
      </c>
      <c r="BH88" s="3">
        <f>H88*(教育人数!$K$7+教育人数!$K$8)/教育人数!$K$34</f>
        <v>2782.4491667940683</v>
      </c>
      <c r="BI88" s="3">
        <f>I88*(教育人数!$K$7+教育人数!$K$8)/教育人数!$K$34</f>
        <v>2782.4491667940683</v>
      </c>
      <c r="BJ88" s="3">
        <f>J88*(教育人数!$K$7+教育人数!$K$8)/教育人数!$K$34</f>
        <v>2782.4491667940683</v>
      </c>
      <c r="BK88" s="3">
        <f>K88*(教育人数!$K$7+教育人数!$K$8)/教育人数!$K$34</f>
        <v>2782.4491667940683</v>
      </c>
      <c r="BL88" s="3">
        <f>L88*(教育人数!$K$7+教育人数!$K$8)/教育人数!$K$34</f>
        <v>2782.4491667940683</v>
      </c>
      <c r="BM88" s="3">
        <f>M88*(教育人数!$K$7+教育人数!$K$8)/教育人数!$K$34</f>
        <v>2782.4491667940683</v>
      </c>
      <c r="BN88" s="3">
        <f>N88*(教育人数!$K$7+教育人数!$K$8)/教育人数!$K$34</f>
        <v>2893.7471334658308</v>
      </c>
      <c r="BO88" s="3">
        <f>O88*(教育人数!$K$7+教育人数!$K$8)/教育人数!$K$34</f>
        <v>3227.6410334811189</v>
      </c>
      <c r="BP88" s="217">
        <f>AVERAGE(BE88:BO88)+AVERAGE(BE89:BO89)</f>
        <v>4669.4556017289542</v>
      </c>
      <c r="BT88" s="3">
        <f>T88*(教育人数!$K$7+教育人数!$K$8)/教育人数!$K$34</f>
        <v>288595.62757988076</v>
      </c>
      <c r="BU88" s="3">
        <f>U88*(教育人数!$K$7+教育人数!$K$8)/教育人数!$K$34</f>
        <v>296831.67711359117</v>
      </c>
      <c r="BV88" s="3">
        <f>V88*(教育人数!$K$7+教育人数!$K$8)/教育人数!$K$34</f>
        <v>298501.1466136676</v>
      </c>
      <c r="BW88" s="3">
        <f>W88*(教育人数!$K$7+教育人数!$K$8)/教育人数!$K$34</f>
        <v>300727.10594710289</v>
      </c>
      <c r="BX88" s="3">
        <f>X88*(教育人数!$K$7+教育人数!$K$8)/教育人数!$K$34</f>
        <v>303509.55511389696</v>
      </c>
      <c r="BY88" s="3">
        <f>Y88*(教育人数!$K$7+教育人数!$K$8)/教育人数!$K$34</f>
        <v>304399.93884727103</v>
      </c>
      <c r="BZ88" s="3">
        <f>Z88*(教育人数!$K$7+教育人数!$K$8)/教育人数!$K$34</f>
        <v>303509.55511389696</v>
      </c>
      <c r="CA88" s="3">
        <f>AA88*(教育人数!$K$7+教育人数!$K$8)/教育人数!$K$34</f>
        <v>304622.5347806146</v>
      </c>
      <c r="CB88" s="3">
        <f>AB88*(教育人数!$K$7+教育人数!$K$8)/教育人数!$K$34</f>
        <v>307738.87784742395</v>
      </c>
      <c r="CC88" s="3">
        <f>AC88*(教育人数!$K$7+教育人数!$K$8)/教育人数!$K$34</f>
        <v>320538.14401467663</v>
      </c>
      <c r="CD88" s="3">
        <f>AD88*(教育人数!$K$7+教育人数!$K$8)/教育人数!$K$34</f>
        <v>345914.08041583857</v>
      </c>
      <c r="CE88" s="217">
        <f t="shared" ref="CE88" si="46">ROUNDDOWN((AVERAGE(BT88:CD88)+AVERAGE(BT89:CD89))*$CH$2*12/16,-2)</f>
        <v>219600</v>
      </c>
    </row>
    <row r="89" spans="1:83" ht="18.75" customHeight="1">
      <c r="A89" s="32" t="s">
        <v>80</v>
      </c>
      <c r="B89" s="33" t="s">
        <v>113</v>
      </c>
      <c r="C89" s="237"/>
      <c r="D89" s="34" t="s">
        <v>106</v>
      </c>
      <c r="E89" s="38">
        <v>310</v>
      </c>
      <c r="F89" s="36">
        <v>320</v>
      </c>
      <c r="G89" s="36">
        <v>320</v>
      </c>
      <c r="H89" s="36">
        <v>320</v>
      </c>
      <c r="I89" s="36">
        <v>330</v>
      </c>
      <c r="J89" s="36">
        <v>330</v>
      </c>
      <c r="K89" s="36">
        <v>330</v>
      </c>
      <c r="L89" s="36">
        <v>330</v>
      </c>
      <c r="M89" s="39">
        <v>330</v>
      </c>
      <c r="N89" s="39">
        <v>350</v>
      </c>
      <c r="O89" s="40">
        <v>380</v>
      </c>
      <c r="P89" s="111"/>
      <c r="Q89" s="111"/>
      <c r="R89" s="111"/>
      <c r="S89" s="111"/>
      <c r="T89" s="35">
        <v>33080</v>
      </c>
      <c r="U89" s="36">
        <v>34090</v>
      </c>
      <c r="V89" s="36">
        <v>34320</v>
      </c>
      <c r="W89" s="36">
        <v>34600</v>
      </c>
      <c r="X89" s="36">
        <v>34950</v>
      </c>
      <c r="Y89" s="36">
        <v>35040</v>
      </c>
      <c r="Z89" s="36">
        <v>34930</v>
      </c>
      <c r="AA89" s="36">
        <v>35060</v>
      </c>
      <c r="AB89" s="37">
        <v>35450</v>
      </c>
      <c r="AC89" s="37">
        <v>37000</v>
      </c>
      <c r="AD89" s="37">
        <v>40160</v>
      </c>
      <c r="AE89" s="111"/>
      <c r="AF89" s="4">
        <f>E89/E$259</f>
        <v>1.1071428571428572</v>
      </c>
      <c r="AG89" s="4">
        <f>F89/E$259</f>
        <v>1.1428571428571428</v>
      </c>
      <c r="AH89" s="4">
        <f>G89/E$259</f>
        <v>1.1428571428571428</v>
      </c>
      <c r="AI89" s="4">
        <f>H89/E$259</f>
        <v>1.1428571428571428</v>
      </c>
      <c r="AJ89" s="4">
        <f>I89/E$259</f>
        <v>1.1785714285714286</v>
      </c>
      <c r="AK89" s="4">
        <f>J89/E$259</f>
        <v>1.1785714285714286</v>
      </c>
      <c r="AL89" s="4">
        <f>K89/E$259</f>
        <v>1.1785714285714286</v>
      </c>
      <c r="AM89" s="4">
        <f>L89/E$259</f>
        <v>1.1785714285714286</v>
      </c>
      <c r="AN89" s="4">
        <f>M89/E$259</f>
        <v>1.1785714285714286</v>
      </c>
      <c r="AO89" s="4">
        <f>N89/E$259</f>
        <v>1.25</v>
      </c>
      <c r="AP89" s="4">
        <f>O89/E$259</f>
        <v>1.3571428571428572</v>
      </c>
      <c r="AQ89" s="218"/>
      <c r="AR89" s="218"/>
      <c r="AS89" s="218"/>
      <c r="AT89" s="218"/>
      <c r="AU89" s="218"/>
      <c r="AV89" s="218"/>
      <c r="AW89" s="218"/>
      <c r="AX89" s="218"/>
      <c r="AY89" s="218"/>
      <c r="AZ89" s="218"/>
      <c r="BA89" s="218"/>
      <c r="BB89" s="87">
        <f t="shared" si="19"/>
        <v>1.1396433259434497</v>
      </c>
      <c r="BC89" s="3">
        <f t="shared" si="35"/>
        <v>12600</v>
      </c>
      <c r="BE89" s="3">
        <f>E89*教育人数!$K$6/教育人数!$K$34</f>
        <v>1725.1184834123223</v>
      </c>
      <c r="BF89" s="3">
        <f>F89*教育人数!$K$6/教育人数!$K$34</f>
        <v>1780.7674667482036</v>
      </c>
      <c r="BG89" s="3">
        <f>G89*教育人数!$K$6/教育人数!$K$34</f>
        <v>1780.7674667482036</v>
      </c>
      <c r="BH89" s="3">
        <f>H89*教育人数!$K$6/教育人数!$K$34</f>
        <v>1780.7674667482036</v>
      </c>
      <c r="BI89" s="3">
        <f>I89*教育人数!$K$6/教育人数!$K$34</f>
        <v>1836.416450084085</v>
      </c>
      <c r="BJ89" s="3">
        <f>J89*教育人数!$K$6/教育人数!$K$34</f>
        <v>1836.416450084085</v>
      </c>
      <c r="BK89" s="3">
        <f>K89*教育人数!$K$6/教育人数!$K$34</f>
        <v>1836.416450084085</v>
      </c>
      <c r="BL89" s="3">
        <f>L89*教育人数!$K$6/教育人数!$K$34</f>
        <v>1836.416450084085</v>
      </c>
      <c r="BM89" s="3">
        <f>M89*教育人数!$K$6/教育人数!$K$34</f>
        <v>1836.416450084085</v>
      </c>
      <c r="BN89" s="3">
        <f>N89*教育人数!$K$6/教育人数!$K$34</f>
        <v>1947.7144167558477</v>
      </c>
      <c r="BO89" s="3">
        <f>O89*教育人数!$K$6/教育人数!$K$34</f>
        <v>2114.661366763492</v>
      </c>
      <c r="BP89" s="217"/>
      <c r="BT89" s="3">
        <f>T89*教育人数!$K$6/教育人数!$K$34</f>
        <v>184086.83687509556</v>
      </c>
      <c r="BU89" s="3">
        <f>U89*教育人数!$K$6/教育人数!$K$34</f>
        <v>189707.38419201956</v>
      </c>
      <c r="BV89" s="3">
        <f>V89*教育人数!$K$6/教育人数!$K$34</f>
        <v>190987.31080874483</v>
      </c>
      <c r="BW89" s="3">
        <f>W89*教育人数!$K$6/教育人数!$K$34</f>
        <v>192545.48234214951</v>
      </c>
      <c r="BX89" s="3">
        <f>X89*教育人数!$K$6/教育人数!$K$34</f>
        <v>194493.19675890537</v>
      </c>
      <c r="BY89" s="3">
        <f>Y89*教育人数!$K$6/教育人数!$K$34</f>
        <v>194994.03760892831</v>
      </c>
      <c r="BZ89" s="3">
        <f>Z89*教育人数!$K$6/教育人数!$K$34</f>
        <v>194381.89879223361</v>
      </c>
      <c r="CA89" s="3">
        <f>AA89*教育人数!$K$6/教育人数!$K$34</f>
        <v>195105.33557560007</v>
      </c>
      <c r="CB89" s="3">
        <f>AB89*教育人数!$K$6/教育人数!$K$34</f>
        <v>197275.64592569944</v>
      </c>
      <c r="CC89" s="3">
        <f>AC89*教育人数!$K$6/教育人数!$K$34</f>
        <v>205901.23834276103</v>
      </c>
      <c r="CD89" s="3">
        <f>AD89*教育人数!$K$6/教育人数!$K$34</f>
        <v>223486.31707689955</v>
      </c>
      <c r="CE89" s="217"/>
    </row>
    <row r="90" spans="1:83" ht="18.75" customHeight="1">
      <c r="A90" s="32" t="s">
        <v>80</v>
      </c>
      <c r="B90" s="33" t="s">
        <v>114</v>
      </c>
      <c r="C90" s="237" t="s">
        <v>104</v>
      </c>
      <c r="D90" s="34" t="s">
        <v>105</v>
      </c>
      <c r="E90" s="38">
        <v>230</v>
      </c>
      <c r="F90" s="36">
        <v>240</v>
      </c>
      <c r="G90" s="36">
        <v>240</v>
      </c>
      <c r="H90" s="36">
        <v>240</v>
      </c>
      <c r="I90" s="36">
        <v>240</v>
      </c>
      <c r="J90" s="36">
        <v>240</v>
      </c>
      <c r="K90" s="36">
        <v>240</v>
      </c>
      <c r="L90" s="36">
        <v>240</v>
      </c>
      <c r="M90" s="39">
        <v>250</v>
      </c>
      <c r="N90" s="39">
        <v>250</v>
      </c>
      <c r="O90" s="40">
        <v>280</v>
      </c>
      <c r="P90" s="111"/>
      <c r="Q90" s="111"/>
      <c r="R90" s="111"/>
      <c r="S90" s="111"/>
      <c r="T90" s="35">
        <v>25020</v>
      </c>
      <c r="U90" s="36">
        <v>25740</v>
      </c>
      <c r="V90" s="36">
        <v>25890</v>
      </c>
      <c r="W90" s="36">
        <v>26080</v>
      </c>
      <c r="X90" s="36">
        <v>26330</v>
      </c>
      <c r="Y90" s="36">
        <v>26400</v>
      </c>
      <c r="Z90" s="36">
        <v>26330</v>
      </c>
      <c r="AA90" s="36">
        <v>26430</v>
      </c>
      <c r="AB90" s="37">
        <v>26700</v>
      </c>
      <c r="AC90" s="37">
        <v>27830</v>
      </c>
      <c r="AD90" s="37">
        <v>30060</v>
      </c>
      <c r="AE90" s="111"/>
      <c r="AF90" s="4">
        <f>E90/E$260</f>
        <v>1.0952380952380953</v>
      </c>
      <c r="AG90" s="4">
        <f>F90/E$260</f>
        <v>1.1428571428571428</v>
      </c>
      <c r="AH90" s="4">
        <f>G90/E$260</f>
        <v>1.1428571428571428</v>
      </c>
      <c r="AI90" s="4">
        <f>H90/E$260</f>
        <v>1.1428571428571428</v>
      </c>
      <c r="AJ90" s="4">
        <f>I90/E$260</f>
        <v>1.1428571428571428</v>
      </c>
      <c r="AK90" s="4">
        <f>J90/E$260</f>
        <v>1.1428571428571428</v>
      </c>
      <c r="AL90" s="4">
        <f>K90/E$260</f>
        <v>1.1428571428571428</v>
      </c>
      <c r="AM90" s="4">
        <f>L90/E$260</f>
        <v>1.1428571428571428</v>
      </c>
      <c r="AN90" s="4">
        <f>M90/E$260</f>
        <v>1.1904761904761905</v>
      </c>
      <c r="AO90" s="4">
        <f>N90/E$260</f>
        <v>1.1904761904761905</v>
      </c>
      <c r="AP90" s="4">
        <f>O90/E$260</f>
        <v>1.3333333333333333</v>
      </c>
      <c r="AQ90" s="218"/>
      <c r="AR90" s="218"/>
      <c r="AS90" s="218"/>
      <c r="AT90" s="218"/>
      <c r="AU90" s="218"/>
      <c r="AV90" s="218"/>
      <c r="AW90" s="218"/>
      <c r="AX90" s="218"/>
      <c r="AY90" s="218"/>
      <c r="AZ90" s="218"/>
      <c r="BA90" s="218"/>
      <c r="BB90" s="87">
        <f t="shared" si="19"/>
        <v>1.1396433259434497</v>
      </c>
      <c r="BC90" s="3">
        <f t="shared" si="35"/>
        <v>12600</v>
      </c>
      <c r="BE90" s="3">
        <f>E90*(教育人数!$L$7+教育人数!$L$8)/教育人数!$L$34</f>
        <v>2519.2206424433912</v>
      </c>
      <c r="BF90" s="3">
        <f>F90*(教育人数!$L$7+教育人数!$L$8)/教育人数!$L$34</f>
        <v>2628.7519747235388</v>
      </c>
      <c r="BG90" s="3">
        <f>G90*(教育人数!$L$7+教育人数!$L$8)/教育人数!$L$34</f>
        <v>2628.7519747235388</v>
      </c>
      <c r="BH90" s="3">
        <f>H90*(教育人数!$L$7+教育人数!$L$8)/教育人数!$L$34</f>
        <v>2628.7519747235388</v>
      </c>
      <c r="BI90" s="3">
        <f>I90*(教育人数!$L$7+教育人数!$L$8)/教育人数!$L$34</f>
        <v>2628.7519747235388</v>
      </c>
      <c r="BJ90" s="3">
        <f>J90*(教育人数!$L$7+教育人数!$L$8)/教育人数!$L$34</f>
        <v>2628.7519747235388</v>
      </c>
      <c r="BK90" s="3">
        <f>K90*(教育人数!$L$7+教育人数!$L$8)/教育人数!$L$34</f>
        <v>2628.7519747235388</v>
      </c>
      <c r="BL90" s="3">
        <f>L90*(教育人数!$L$7+教育人数!$L$8)/教育人数!$L$34</f>
        <v>2628.7519747235388</v>
      </c>
      <c r="BM90" s="3">
        <f>M90*(教育人数!$L$7+教育人数!$L$8)/教育人数!$L$34</f>
        <v>2738.2833070036863</v>
      </c>
      <c r="BN90" s="3">
        <f>N90*(教育人数!$L$7+教育人数!$L$8)/教育人数!$L$34</f>
        <v>2738.2833070036863</v>
      </c>
      <c r="BO90" s="3">
        <f>O90*(教育人数!$L$7+教育人数!$L$8)/教育人数!$L$34</f>
        <v>3066.8773038441286</v>
      </c>
      <c r="BP90" s="217">
        <f>AVERAGE(BE90:BO90)+AVERAGE(BE91:BO91)</f>
        <v>4440.9976542677969</v>
      </c>
      <c r="BT90" s="3">
        <f>T90*(教育人数!$L$7+教育人数!$L$8)/教育人数!$L$34</f>
        <v>274047.3933649289</v>
      </c>
      <c r="BU90" s="3">
        <f>U90*(教育人数!$L$7+教育人数!$L$8)/教育人数!$L$34</f>
        <v>281933.64928909956</v>
      </c>
      <c r="BV90" s="3">
        <f>V90*(教育人数!$L$7+教育人数!$L$8)/教育人数!$L$34</f>
        <v>283576.61927330174</v>
      </c>
      <c r="BW90" s="3">
        <f>W90*(教育人数!$L$7+教育人数!$L$8)/教育人数!$L$34</f>
        <v>285657.71458662453</v>
      </c>
      <c r="BX90" s="3">
        <f>X90*(教育人数!$L$7+教育人数!$L$8)/教育人数!$L$34</f>
        <v>288395.99789362826</v>
      </c>
      <c r="BY90" s="3">
        <f>Y90*(教育人数!$L$7+教育人数!$L$8)/教育人数!$L$34</f>
        <v>289162.71721958928</v>
      </c>
      <c r="BZ90" s="3">
        <f>Z90*(教育人数!$L$7+教育人数!$L$8)/教育人数!$L$34</f>
        <v>288395.99789362826</v>
      </c>
      <c r="CA90" s="3">
        <f>AA90*(教育人数!$L$7+教育人数!$L$8)/教育人数!$L$34</f>
        <v>289491.31121642969</v>
      </c>
      <c r="CB90" s="3">
        <f>AB90*(教育人数!$L$7+教育人数!$L$8)/教育人数!$L$34</f>
        <v>292448.6571879937</v>
      </c>
      <c r="CC90" s="3">
        <f>AC90*(教育人数!$L$7+教育人数!$L$8)/教育人数!$L$34</f>
        <v>304825.69773565035</v>
      </c>
      <c r="CD90" s="3">
        <f>AD90*(教育人数!$L$7+教育人数!$L$8)/教育人数!$L$34</f>
        <v>329251.18483412324</v>
      </c>
      <c r="CE90" s="217">
        <f t="shared" ref="CE90" si="47">ROUNDDOWN((AVERAGE(BT90:CD90)+AVERAGE(BT91:CD91))*$CH$2*12/16,-2)</f>
        <v>209300</v>
      </c>
    </row>
    <row r="91" spans="1:83" ht="18.75" customHeight="1">
      <c r="A91" s="32" t="s">
        <v>80</v>
      </c>
      <c r="B91" s="33" t="s">
        <v>114</v>
      </c>
      <c r="C91" s="237"/>
      <c r="D91" s="34" t="s">
        <v>106</v>
      </c>
      <c r="E91" s="38">
        <v>300</v>
      </c>
      <c r="F91" s="36">
        <v>310</v>
      </c>
      <c r="G91" s="36">
        <v>310</v>
      </c>
      <c r="H91" s="36">
        <v>310</v>
      </c>
      <c r="I91" s="36">
        <v>320</v>
      </c>
      <c r="J91" s="36">
        <v>320</v>
      </c>
      <c r="K91" s="36">
        <v>320</v>
      </c>
      <c r="L91" s="36">
        <v>320</v>
      </c>
      <c r="M91" s="39">
        <v>320</v>
      </c>
      <c r="N91" s="39">
        <v>340</v>
      </c>
      <c r="O91" s="40">
        <v>370</v>
      </c>
      <c r="P91" s="111"/>
      <c r="Q91" s="111"/>
      <c r="R91" s="111"/>
      <c r="S91" s="111"/>
      <c r="T91" s="35">
        <v>32170</v>
      </c>
      <c r="U91" s="36">
        <v>33160</v>
      </c>
      <c r="V91" s="36">
        <v>33390</v>
      </c>
      <c r="W91" s="36">
        <v>33660</v>
      </c>
      <c r="X91" s="36">
        <v>34010</v>
      </c>
      <c r="Y91" s="36">
        <v>34090</v>
      </c>
      <c r="Z91" s="36">
        <v>33990</v>
      </c>
      <c r="AA91" s="36">
        <v>34120</v>
      </c>
      <c r="AB91" s="37">
        <v>34500</v>
      </c>
      <c r="AC91" s="37">
        <v>36030</v>
      </c>
      <c r="AD91" s="37">
        <v>39140</v>
      </c>
      <c r="AE91" s="111"/>
      <c r="AF91" s="4">
        <f>E91/E$261</f>
        <v>1.1111111111111112</v>
      </c>
      <c r="AG91" s="4">
        <f>F91/E$261</f>
        <v>1.1481481481481481</v>
      </c>
      <c r="AH91" s="4">
        <f>G91/E$261</f>
        <v>1.1481481481481481</v>
      </c>
      <c r="AI91" s="4">
        <f>H91/E$261</f>
        <v>1.1481481481481481</v>
      </c>
      <c r="AJ91" s="4">
        <f>I91/E$261</f>
        <v>1.1851851851851851</v>
      </c>
      <c r="AK91" s="4">
        <f>J91/E$261</f>
        <v>1.1851851851851851</v>
      </c>
      <c r="AL91" s="4">
        <f>K91/E$261</f>
        <v>1.1851851851851851</v>
      </c>
      <c r="AM91" s="4">
        <f>L91/E$261</f>
        <v>1.1851851851851851</v>
      </c>
      <c r="AN91" s="4">
        <f>M91/E$261</f>
        <v>1.1851851851851851</v>
      </c>
      <c r="AO91" s="4">
        <f>N91/E$261</f>
        <v>1.2592592592592593</v>
      </c>
      <c r="AP91" s="4">
        <f>O91/E$261</f>
        <v>1.3703703703703705</v>
      </c>
      <c r="AQ91" s="218"/>
      <c r="AR91" s="218"/>
      <c r="AS91" s="218"/>
      <c r="AT91" s="218"/>
      <c r="AU91" s="218"/>
      <c r="AV91" s="218"/>
      <c r="AW91" s="218"/>
      <c r="AX91" s="218"/>
      <c r="AY91" s="218"/>
      <c r="AZ91" s="218"/>
      <c r="BA91" s="218"/>
      <c r="BB91" s="87">
        <f t="shared" si="19"/>
        <v>1.1396433259434497</v>
      </c>
      <c r="BC91" s="3">
        <f t="shared" si="35"/>
        <v>12600</v>
      </c>
      <c r="BE91" s="3">
        <f>E91*教育人数!$L$6/教育人数!$L$34</f>
        <v>1642.9699842022117</v>
      </c>
      <c r="BF91" s="3">
        <f>F91*教育人数!$L$6/教育人数!$L$34</f>
        <v>1697.7356503422855</v>
      </c>
      <c r="BG91" s="3">
        <f>G91*教育人数!$L$6/教育人数!$L$34</f>
        <v>1697.7356503422855</v>
      </c>
      <c r="BH91" s="3">
        <f>H91*教育人数!$L$6/教育人数!$L$34</f>
        <v>1697.7356503422855</v>
      </c>
      <c r="BI91" s="3">
        <f>I91*教育人数!$L$6/教育人数!$L$34</f>
        <v>1752.5013164823592</v>
      </c>
      <c r="BJ91" s="3">
        <f>J91*教育人数!$L$6/教育人数!$L$34</f>
        <v>1752.5013164823592</v>
      </c>
      <c r="BK91" s="3">
        <f>K91*教育人数!$L$6/教育人数!$L$34</f>
        <v>1752.5013164823592</v>
      </c>
      <c r="BL91" s="3">
        <f>L91*教育人数!$L$6/教育人数!$L$34</f>
        <v>1752.5013164823592</v>
      </c>
      <c r="BM91" s="3">
        <f>M91*教育人数!$L$6/教育人数!$L$34</f>
        <v>1752.5013164823592</v>
      </c>
      <c r="BN91" s="3">
        <f>N91*教育人数!$L$6/教育人数!$L$34</f>
        <v>1862.0326487625066</v>
      </c>
      <c r="BO91" s="3">
        <f>O91*教育人数!$L$6/教育人数!$L$34</f>
        <v>2026.3296471827277</v>
      </c>
      <c r="BP91" s="217"/>
      <c r="BT91" s="3">
        <f>T91*教育人数!$L$6/教育人数!$L$34</f>
        <v>176181.14797261718</v>
      </c>
      <c r="BU91" s="3">
        <f>U91*教育人数!$L$6/教育人数!$L$34</f>
        <v>181602.94892048446</v>
      </c>
      <c r="BV91" s="3">
        <f>V91*教育人数!$L$6/教育人数!$L$34</f>
        <v>182862.55924170616</v>
      </c>
      <c r="BW91" s="3">
        <f>W91*教育人数!$L$6/教育人数!$L$34</f>
        <v>184341.23222748816</v>
      </c>
      <c r="BX91" s="3">
        <f>X91*教育人数!$L$6/教育人数!$L$34</f>
        <v>186258.03054239074</v>
      </c>
      <c r="BY91" s="3">
        <f>Y91*教育人数!$L$6/教育人数!$L$34</f>
        <v>186696.15587151132</v>
      </c>
      <c r="BZ91" s="3">
        <f>Z91*教育人数!$L$6/教育人数!$L$34</f>
        <v>186148.4992101106</v>
      </c>
      <c r="CA91" s="3">
        <f>AA91*教育人数!$L$6/教育人数!$L$34</f>
        <v>186860.45286993156</v>
      </c>
      <c r="CB91" s="3">
        <f>AB91*教育人数!$L$6/教育人数!$L$34</f>
        <v>188941.54818325434</v>
      </c>
      <c r="CC91" s="3">
        <f>AC91*教育人数!$L$6/教育人数!$L$34</f>
        <v>197320.69510268563</v>
      </c>
      <c r="CD91" s="3">
        <f>AD91*教育人数!$L$6/教育人数!$L$34</f>
        <v>214352.81727224856</v>
      </c>
      <c r="CE91" s="217"/>
    </row>
    <row r="92" spans="1:83" ht="18.75" customHeight="1">
      <c r="A92" s="32" t="s">
        <v>80</v>
      </c>
      <c r="B92" s="33" t="s">
        <v>115</v>
      </c>
      <c r="C92" s="237" t="s">
        <v>104</v>
      </c>
      <c r="D92" s="34" t="s">
        <v>105</v>
      </c>
      <c r="E92" s="38">
        <v>230</v>
      </c>
      <c r="F92" s="36">
        <v>230</v>
      </c>
      <c r="G92" s="36">
        <v>240</v>
      </c>
      <c r="H92" s="36">
        <v>240</v>
      </c>
      <c r="I92" s="36">
        <v>230</v>
      </c>
      <c r="J92" s="36">
        <v>230</v>
      </c>
      <c r="K92" s="36">
        <v>230</v>
      </c>
      <c r="L92" s="36">
        <v>240</v>
      </c>
      <c r="M92" s="39">
        <v>240</v>
      </c>
      <c r="N92" s="39">
        <v>250</v>
      </c>
      <c r="O92" s="40">
        <v>270</v>
      </c>
      <c r="P92" s="111"/>
      <c r="Q92" s="111"/>
      <c r="R92" s="111"/>
      <c r="S92" s="111"/>
      <c r="T92" s="35">
        <v>24930</v>
      </c>
      <c r="U92" s="36">
        <v>25640</v>
      </c>
      <c r="V92" s="36">
        <v>25790</v>
      </c>
      <c r="W92" s="36">
        <v>25970</v>
      </c>
      <c r="X92" s="36">
        <v>25570</v>
      </c>
      <c r="Y92" s="36">
        <v>25650</v>
      </c>
      <c r="Z92" s="36">
        <v>25580</v>
      </c>
      <c r="AA92" s="36">
        <v>25670</v>
      </c>
      <c r="AB92" s="37">
        <v>25940</v>
      </c>
      <c r="AC92" s="37">
        <v>27050</v>
      </c>
      <c r="AD92" s="37">
        <v>29230</v>
      </c>
      <c r="AE92" s="111"/>
      <c r="AF92" s="4">
        <f>E92/E$262</f>
        <v>1.0952380952380953</v>
      </c>
      <c r="AG92" s="4">
        <f>F92/E$262</f>
        <v>1.0952380952380953</v>
      </c>
      <c r="AH92" s="4">
        <f>G92/E$262</f>
        <v>1.1428571428571428</v>
      </c>
      <c r="AI92" s="4">
        <f>H92/E$262</f>
        <v>1.1428571428571428</v>
      </c>
      <c r="AJ92" s="4">
        <f>I92/E$262</f>
        <v>1.0952380952380953</v>
      </c>
      <c r="AK92" s="4">
        <f>J92/E$262</f>
        <v>1.0952380952380953</v>
      </c>
      <c r="AL92" s="4">
        <f>K92/E$262</f>
        <v>1.0952380952380953</v>
      </c>
      <c r="AM92" s="4">
        <f>L92/E$262</f>
        <v>1.1428571428571428</v>
      </c>
      <c r="AN92" s="4">
        <f>M92/E$262</f>
        <v>1.1428571428571428</v>
      </c>
      <c r="AO92" s="4">
        <f>N92/E$262</f>
        <v>1.1904761904761905</v>
      </c>
      <c r="AP92" s="4">
        <f>O92/E$262</f>
        <v>1.2857142857142858</v>
      </c>
      <c r="AQ92" s="218"/>
      <c r="AR92" s="218"/>
      <c r="AS92" s="218"/>
      <c r="AT92" s="218"/>
      <c r="AU92" s="218"/>
      <c r="AV92" s="218"/>
      <c r="AW92" s="218"/>
      <c r="AX92" s="218"/>
      <c r="AY92" s="218"/>
      <c r="AZ92" s="218"/>
      <c r="BA92" s="218"/>
      <c r="BB92" s="87">
        <f t="shared" si="19"/>
        <v>1.1396433259434497</v>
      </c>
      <c r="BC92" s="3">
        <f t="shared" si="35"/>
        <v>12600</v>
      </c>
      <c r="BE92" s="3">
        <f>E92*(教育人数!$M$7+教育人数!$M$8)/教育人数!$M$34</f>
        <v>2834.1232227488154</v>
      </c>
      <c r="BF92" s="3">
        <f>F92*(教育人数!$M$7+教育人数!$M$8)/教育人数!$M$34</f>
        <v>2834.1232227488154</v>
      </c>
      <c r="BG92" s="3">
        <f>G92*(教育人数!$M$7+教育人数!$M$8)/教育人数!$M$34</f>
        <v>2957.345971563981</v>
      </c>
      <c r="BH92" s="3">
        <f>H92*(教育人数!$M$7+教育人数!$M$8)/教育人数!$M$34</f>
        <v>2957.345971563981</v>
      </c>
      <c r="BI92" s="3">
        <f>I92*(教育人数!$M$7+教育人数!$M$8)/教育人数!$M$34</f>
        <v>2834.1232227488154</v>
      </c>
      <c r="BJ92" s="3">
        <f>J92*(教育人数!$M$7+教育人数!$M$8)/教育人数!$M$34</f>
        <v>2834.1232227488154</v>
      </c>
      <c r="BK92" s="3">
        <f>K92*(教育人数!$M$7+教育人数!$M$8)/教育人数!$M$34</f>
        <v>2834.1232227488154</v>
      </c>
      <c r="BL92" s="3">
        <f>L92*(教育人数!$M$7+教育人数!$M$8)/教育人数!$M$34</f>
        <v>2957.345971563981</v>
      </c>
      <c r="BM92" s="3">
        <f>M92*(教育人数!$M$7+教育人数!$M$8)/教育人数!$M$34</f>
        <v>2957.345971563981</v>
      </c>
      <c r="BN92" s="3">
        <f>N92*(教育人数!$M$7+教育人数!$M$8)/教育人数!$M$34</f>
        <v>3080.5687203791472</v>
      </c>
      <c r="BO92" s="3">
        <f>O92*(教育人数!$M$7+教育人数!$M$8)/教育人数!$M$34</f>
        <v>3327.0142180094786</v>
      </c>
      <c r="BP92" s="217">
        <f>AVERAGE(BE92:BO92)+AVERAGE(BE93:BO93)</f>
        <v>4895.3037483843163</v>
      </c>
      <c r="BT92" s="3">
        <f>T92*(教育人数!$M$7+教育人数!$M$8)/教育人数!$M$34</f>
        <v>307194.31279620854</v>
      </c>
      <c r="BU92" s="3">
        <f>U92*(教育人数!$M$7+教育人数!$M$8)/教育人数!$M$34</f>
        <v>315943.1279620853</v>
      </c>
      <c r="BV92" s="3">
        <f>V92*(教育人数!$M$7+教育人数!$M$8)/教育人数!$M$34</f>
        <v>317791.46919431281</v>
      </c>
      <c r="BW92" s="3">
        <f>W92*(教育人数!$M$7+教育人数!$M$8)/教育人数!$M$34</f>
        <v>320009.4786729858</v>
      </c>
      <c r="BX92" s="3">
        <f>X92*(教育人数!$M$7+教育人数!$M$8)/教育人数!$M$34</f>
        <v>315080.56872037915</v>
      </c>
      <c r="BY92" s="3">
        <f>Y92*(教育人数!$M$7+教育人数!$M$8)/教育人数!$M$34</f>
        <v>316066.3507109005</v>
      </c>
      <c r="BZ92" s="3">
        <f>Z92*(教育人数!$M$7+教育人数!$M$8)/教育人数!$M$34</f>
        <v>315203.79146919434</v>
      </c>
      <c r="CA92" s="3">
        <f>AA92*(教育人数!$M$7+教育人数!$M$8)/教育人数!$M$34</f>
        <v>316312.79620853084</v>
      </c>
      <c r="CB92" s="3">
        <f>AB92*(教育人数!$M$7+教育人数!$M$8)/教育人数!$M$34</f>
        <v>319639.81042654027</v>
      </c>
      <c r="CC92" s="3">
        <f>AC92*(教育人数!$M$7+教育人数!$M$8)/教育人数!$M$34</f>
        <v>333317.53554502368</v>
      </c>
      <c r="CD92" s="3">
        <f>AD92*(教育人数!$M$7+教育人数!$M$8)/教育人数!$M$34</f>
        <v>360180.09478672984</v>
      </c>
      <c r="CE92" s="217">
        <f t="shared" ref="CE92" si="48">ROUNDDOWN((AVERAGE(BT92:CD92)+AVERAGE(BT93:CD93))*$CH$2*12/16,-2)</f>
        <v>231300</v>
      </c>
    </row>
    <row r="93" spans="1:83" ht="18.75" customHeight="1">
      <c r="A93" s="32" t="s">
        <v>80</v>
      </c>
      <c r="B93" s="33" t="s">
        <v>115</v>
      </c>
      <c r="C93" s="237"/>
      <c r="D93" s="34" t="s">
        <v>106</v>
      </c>
      <c r="E93" s="38">
        <v>300</v>
      </c>
      <c r="F93" s="36">
        <v>310</v>
      </c>
      <c r="G93" s="36">
        <v>310</v>
      </c>
      <c r="H93" s="36">
        <v>310</v>
      </c>
      <c r="I93" s="36">
        <v>310</v>
      </c>
      <c r="J93" s="36">
        <v>310</v>
      </c>
      <c r="K93" s="36">
        <v>310</v>
      </c>
      <c r="L93" s="36">
        <v>310</v>
      </c>
      <c r="M93" s="39">
        <v>320</v>
      </c>
      <c r="N93" s="39">
        <v>330</v>
      </c>
      <c r="O93" s="40">
        <v>360</v>
      </c>
      <c r="P93" s="111"/>
      <c r="Q93" s="111"/>
      <c r="R93" s="111"/>
      <c r="S93" s="111"/>
      <c r="T93" s="35">
        <v>32080</v>
      </c>
      <c r="U93" s="36">
        <v>33060</v>
      </c>
      <c r="V93" s="36">
        <v>33290</v>
      </c>
      <c r="W93" s="36">
        <v>33550</v>
      </c>
      <c r="X93" s="36">
        <v>33250</v>
      </c>
      <c r="Y93" s="36">
        <v>33340</v>
      </c>
      <c r="Z93" s="36">
        <v>33240</v>
      </c>
      <c r="AA93" s="36">
        <v>33360</v>
      </c>
      <c r="AB93" s="37">
        <v>33740</v>
      </c>
      <c r="AC93" s="37">
        <v>35250</v>
      </c>
      <c r="AD93" s="37">
        <v>38310</v>
      </c>
      <c r="AE93" s="111"/>
      <c r="AF93" s="4">
        <f>E93/E$263</f>
        <v>1.1111111111111112</v>
      </c>
      <c r="AG93" s="4">
        <f>F93/E$263</f>
        <v>1.1481481481481481</v>
      </c>
      <c r="AH93" s="4">
        <f>G93/E$263</f>
        <v>1.1481481481481481</v>
      </c>
      <c r="AI93" s="4">
        <f>H93/E$263</f>
        <v>1.1481481481481481</v>
      </c>
      <c r="AJ93" s="4">
        <f>I93/E$263</f>
        <v>1.1481481481481481</v>
      </c>
      <c r="AK93" s="4">
        <f>J93/E$263</f>
        <v>1.1481481481481481</v>
      </c>
      <c r="AL93" s="4">
        <f>K93/E$263</f>
        <v>1.1481481481481481</v>
      </c>
      <c r="AM93" s="4">
        <f>L93/E$263</f>
        <v>1.1481481481481481</v>
      </c>
      <c r="AN93" s="4">
        <f>M93/E$263</f>
        <v>1.1851851851851851</v>
      </c>
      <c r="AO93" s="4">
        <f>N93/E$263</f>
        <v>1.2222222222222223</v>
      </c>
      <c r="AP93" s="4">
        <f>O93/E$263</f>
        <v>1.3333333333333333</v>
      </c>
      <c r="AQ93" s="218"/>
      <c r="AR93" s="218"/>
      <c r="AS93" s="218"/>
      <c r="AT93" s="218"/>
      <c r="AU93" s="218"/>
      <c r="AV93" s="218"/>
      <c r="AW93" s="218"/>
      <c r="AX93" s="218"/>
      <c r="AY93" s="218"/>
      <c r="AZ93" s="218"/>
      <c r="BA93" s="218"/>
      <c r="BB93" s="87">
        <f t="shared" si="19"/>
        <v>1.1396433259434497</v>
      </c>
      <c r="BC93" s="3">
        <f t="shared" si="35"/>
        <v>12600</v>
      </c>
      <c r="BE93" s="3">
        <f>E93*教育人数!$M$6/教育人数!$M$34</f>
        <v>1848.3412322274883</v>
      </c>
      <c r="BF93" s="3">
        <f>F93*教育人数!$M$6/教育人数!$M$34</f>
        <v>1909.9526066350711</v>
      </c>
      <c r="BG93" s="3">
        <f>G93*教育人数!$M$6/教育人数!$M$34</f>
        <v>1909.9526066350711</v>
      </c>
      <c r="BH93" s="3">
        <f>H93*教育人数!$M$6/教育人数!$M$34</f>
        <v>1909.9526066350711</v>
      </c>
      <c r="BI93" s="3">
        <f>I93*教育人数!$M$6/教育人数!$M$34</f>
        <v>1909.9526066350711</v>
      </c>
      <c r="BJ93" s="3">
        <f>J93*教育人数!$M$6/教育人数!$M$34</f>
        <v>1909.9526066350711</v>
      </c>
      <c r="BK93" s="3">
        <f>K93*教育人数!$M$6/教育人数!$M$34</f>
        <v>1909.9526066350711</v>
      </c>
      <c r="BL93" s="3">
        <f>L93*教育人数!$M$6/教育人数!$M$34</f>
        <v>1909.9526066350711</v>
      </c>
      <c r="BM93" s="3">
        <f>M93*教育人数!$M$6/教育人数!$M$34</f>
        <v>1971.5639810426542</v>
      </c>
      <c r="BN93" s="3">
        <f>N93*教育人数!$M$6/教育人数!$M$34</f>
        <v>2033.175355450237</v>
      </c>
      <c r="BO93" s="3">
        <f>O93*教育人数!$M$6/教育人数!$M$34</f>
        <v>2218.009478672986</v>
      </c>
      <c r="BP93" s="217"/>
      <c r="BT93" s="3">
        <f>T93*教育人数!$M$6/教育人数!$M$34</f>
        <v>197649.28909952607</v>
      </c>
      <c r="BU93" s="3">
        <f>U93*教育人数!$M$6/教育人数!$M$34</f>
        <v>203687.20379146919</v>
      </c>
      <c r="BV93" s="3">
        <f>V93*教育人数!$M$6/教育人数!$M$34</f>
        <v>205104.26540284359</v>
      </c>
      <c r="BW93" s="3">
        <f>W93*教育人数!$M$6/教育人数!$M$34</f>
        <v>206706.16113744077</v>
      </c>
      <c r="BX93" s="3">
        <f>X93*教育人数!$M$6/教育人数!$M$34</f>
        <v>204857.81990521328</v>
      </c>
      <c r="BY93" s="3">
        <f>Y93*教育人数!$M$6/教育人数!$M$34</f>
        <v>205412.32227488153</v>
      </c>
      <c r="BZ93" s="3">
        <f>Z93*教育人数!$M$6/教育人数!$M$34</f>
        <v>204796.20853080568</v>
      </c>
      <c r="CA93" s="3">
        <f>AA93*教育人数!$M$6/教育人数!$M$34</f>
        <v>205535.5450236967</v>
      </c>
      <c r="CB93" s="3">
        <f>AB93*教育人数!$M$6/教育人数!$M$34</f>
        <v>207876.77725118483</v>
      </c>
      <c r="CC93" s="3">
        <f>AC93*教育人数!$M$6/教育人数!$M$34</f>
        <v>217180.09478672987</v>
      </c>
      <c r="CD93" s="3">
        <f>AD93*教育人数!$M$6/教育人数!$M$34</f>
        <v>236033.17535545025</v>
      </c>
      <c r="CE93" s="217"/>
    </row>
    <row r="94" spans="1:83" ht="18.75" customHeight="1">
      <c r="A94" s="32" t="s">
        <v>80</v>
      </c>
      <c r="B94" s="33" t="s">
        <v>116</v>
      </c>
      <c r="C94" s="237" t="s">
        <v>104</v>
      </c>
      <c r="D94" s="34" t="s">
        <v>105</v>
      </c>
      <c r="E94" s="38">
        <v>220</v>
      </c>
      <c r="F94" s="36">
        <v>230</v>
      </c>
      <c r="G94" s="36">
        <v>230</v>
      </c>
      <c r="H94" s="36">
        <v>230</v>
      </c>
      <c r="I94" s="36">
        <v>230</v>
      </c>
      <c r="J94" s="36">
        <v>230</v>
      </c>
      <c r="K94" s="36">
        <v>230</v>
      </c>
      <c r="L94" s="36">
        <v>230</v>
      </c>
      <c r="M94" s="39">
        <v>230</v>
      </c>
      <c r="N94" s="39">
        <v>240</v>
      </c>
      <c r="O94" s="40">
        <v>260</v>
      </c>
      <c r="P94" s="111"/>
      <c r="Q94" s="111"/>
      <c r="R94" s="111"/>
      <c r="S94" s="111"/>
      <c r="T94" s="35">
        <v>24310</v>
      </c>
      <c r="U94" s="36">
        <v>25000</v>
      </c>
      <c r="V94" s="36">
        <v>25150</v>
      </c>
      <c r="W94" s="36">
        <v>25330</v>
      </c>
      <c r="X94" s="36">
        <v>24990</v>
      </c>
      <c r="Y94" s="36">
        <v>25060</v>
      </c>
      <c r="Z94" s="36">
        <v>24990</v>
      </c>
      <c r="AA94" s="36">
        <v>25090</v>
      </c>
      <c r="AB94" s="37">
        <v>25350</v>
      </c>
      <c r="AC94" s="37">
        <v>26450</v>
      </c>
      <c r="AD94" s="37">
        <v>28600</v>
      </c>
      <c r="AE94" s="111"/>
      <c r="AF94" s="4">
        <f>E94/E$264</f>
        <v>1.1000000000000001</v>
      </c>
      <c r="AG94" s="4">
        <f>F94/E$264</f>
        <v>1.1499999999999999</v>
      </c>
      <c r="AH94" s="4">
        <f>G94/E$264</f>
        <v>1.1499999999999999</v>
      </c>
      <c r="AI94" s="4">
        <f>H94/E$264</f>
        <v>1.1499999999999999</v>
      </c>
      <c r="AJ94" s="4">
        <f>I94/E$264</f>
        <v>1.1499999999999999</v>
      </c>
      <c r="AK94" s="4">
        <f>J94/E$264</f>
        <v>1.1499999999999999</v>
      </c>
      <c r="AL94" s="4">
        <f>K94/E$264</f>
        <v>1.1499999999999999</v>
      </c>
      <c r="AM94" s="4">
        <f>L94/E$264</f>
        <v>1.1499999999999999</v>
      </c>
      <c r="AN94" s="4">
        <f>M94/E$264</f>
        <v>1.1499999999999999</v>
      </c>
      <c r="AO94" s="4">
        <f>N94/E$264</f>
        <v>1.2</v>
      </c>
      <c r="AP94" s="4">
        <f>O94/E$264</f>
        <v>1.3</v>
      </c>
      <c r="AQ94" s="218"/>
      <c r="AR94" s="218"/>
      <c r="AS94" s="218"/>
      <c r="AT94" s="218"/>
      <c r="AU94" s="218"/>
      <c r="AV94" s="218"/>
      <c r="AW94" s="218"/>
      <c r="AX94" s="218"/>
      <c r="AY94" s="218"/>
      <c r="AZ94" s="218"/>
      <c r="BA94" s="218"/>
      <c r="BB94" s="87">
        <f t="shared" si="19"/>
        <v>1.1396433259434497</v>
      </c>
      <c r="BC94" s="3">
        <f t="shared" si="35"/>
        <v>12600</v>
      </c>
      <c r="BE94" s="3">
        <f>E94*(教育人数!$N$7+教育人数!$N$8)/教育人数!$N$34</f>
        <v>2644.7809501791703</v>
      </c>
      <c r="BF94" s="3">
        <f>F94*(教育人数!$N$7+教育人数!$N$8)/教育人数!$N$34</f>
        <v>2764.9982660964051</v>
      </c>
      <c r="BG94" s="3">
        <f>G94*(教育人数!$N$7+教育人数!$N$8)/教育人数!$N$34</f>
        <v>2764.9982660964051</v>
      </c>
      <c r="BH94" s="3">
        <f>H94*(教育人数!$N$7+教育人数!$N$8)/教育人数!$N$34</f>
        <v>2764.9982660964051</v>
      </c>
      <c r="BI94" s="3">
        <f>I94*(教育人数!$N$7+教育人数!$N$8)/教育人数!$N$34</f>
        <v>2764.9982660964051</v>
      </c>
      <c r="BJ94" s="3">
        <f>J94*(教育人数!$N$7+教育人数!$N$8)/教育人数!$N$34</f>
        <v>2764.9982660964051</v>
      </c>
      <c r="BK94" s="3">
        <f>K94*(教育人数!$N$7+教育人数!$N$8)/教育人数!$N$34</f>
        <v>2764.9982660964051</v>
      </c>
      <c r="BL94" s="3">
        <f>L94*(教育人数!$N$7+教育人数!$N$8)/教育人数!$N$34</f>
        <v>2764.9982660964051</v>
      </c>
      <c r="BM94" s="3">
        <f>M94*(教育人数!$N$7+教育人数!$N$8)/教育人数!$N$34</f>
        <v>2764.9982660964051</v>
      </c>
      <c r="BN94" s="3">
        <f>N94*(教育人数!$N$7+教育人数!$N$8)/教育人数!$N$34</f>
        <v>2885.2155820136404</v>
      </c>
      <c r="BO94" s="3">
        <f>O94*(教育人数!$N$7+教育人数!$N$8)/教育人数!$N$34</f>
        <v>3125.6502138481101</v>
      </c>
      <c r="BP94" s="217">
        <f>AVERAGE(BE94:BO94)+AVERAGE(BE95:BO95)</f>
        <v>4661.1532035182481</v>
      </c>
      <c r="BT94" s="3">
        <f>T94*(教育人数!$N$7+教育人数!$N$8)/教育人数!$N$34</f>
        <v>292248.29499479831</v>
      </c>
      <c r="BU94" s="3">
        <f>U94*(教育人数!$N$7+教育人数!$N$8)/教育人数!$N$34</f>
        <v>300543.28979308752</v>
      </c>
      <c r="BV94" s="3">
        <f>V94*(教育人数!$N$7+教育人数!$N$8)/教育人数!$N$34</f>
        <v>302346.54953184607</v>
      </c>
      <c r="BW94" s="3">
        <f>W94*(教育人数!$N$7+教育人数!$N$8)/教育人数!$N$34</f>
        <v>304510.46121835627</v>
      </c>
      <c r="BX94" s="3">
        <f>X94*(教育人数!$N$7+教育人数!$N$8)/教育人数!$N$34</f>
        <v>300423.07247717027</v>
      </c>
      <c r="BY94" s="3">
        <f>Y94*(教育人数!$N$7+教育人数!$N$8)/教育人数!$N$34</f>
        <v>301264.59368859092</v>
      </c>
      <c r="BZ94" s="3">
        <f>Z94*(教育人数!$N$7+教育人数!$N$8)/教育人数!$N$34</f>
        <v>300423.07247717027</v>
      </c>
      <c r="CA94" s="3">
        <f>AA94*(教育人数!$N$7+教育人数!$N$8)/教育人数!$N$34</f>
        <v>301625.24563634262</v>
      </c>
      <c r="CB94" s="3">
        <f>AB94*(教育人数!$N$7+教育人数!$N$8)/教育人数!$N$34</f>
        <v>304750.89585019072</v>
      </c>
      <c r="CC94" s="3">
        <f>AC94*(教育人数!$N$7+教育人数!$N$8)/教育人数!$N$34</f>
        <v>317974.80060108658</v>
      </c>
      <c r="CD94" s="3">
        <f>AD94*(教育人数!$N$7+教育人数!$N$8)/教育人数!$N$34</f>
        <v>343821.5235232921</v>
      </c>
      <c r="CE94" s="217">
        <f t="shared" ref="CE94" si="49">ROUNDDOWN((AVERAGE(BT94:CD94)+AVERAGE(BT95:CD95))*$CH$2*12/16,-2)</f>
        <v>220800</v>
      </c>
    </row>
    <row r="95" spans="1:83" ht="18.75" customHeight="1">
      <c r="A95" s="32" t="s">
        <v>80</v>
      </c>
      <c r="B95" s="33" t="s">
        <v>116</v>
      </c>
      <c r="C95" s="237"/>
      <c r="D95" s="34" t="s">
        <v>106</v>
      </c>
      <c r="E95" s="38">
        <v>290</v>
      </c>
      <c r="F95" s="36">
        <v>300</v>
      </c>
      <c r="G95" s="36">
        <v>300</v>
      </c>
      <c r="H95" s="36">
        <v>310</v>
      </c>
      <c r="I95" s="36">
        <v>310</v>
      </c>
      <c r="J95" s="36">
        <v>310</v>
      </c>
      <c r="K95" s="36">
        <v>300</v>
      </c>
      <c r="L95" s="36">
        <v>310</v>
      </c>
      <c r="M95" s="39">
        <v>310</v>
      </c>
      <c r="N95" s="39">
        <v>320</v>
      </c>
      <c r="O95" s="40">
        <v>350</v>
      </c>
      <c r="P95" s="111"/>
      <c r="Q95" s="111"/>
      <c r="R95" s="111"/>
      <c r="S95" s="111"/>
      <c r="T95" s="35">
        <v>31460</v>
      </c>
      <c r="U95" s="36">
        <v>32420</v>
      </c>
      <c r="V95" s="36">
        <v>32650</v>
      </c>
      <c r="W95" s="36">
        <v>32910</v>
      </c>
      <c r="X95" s="36">
        <v>32670</v>
      </c>
      <c r="Y95" s="36">
        <v>32750</v>
      </c>
      <c r="Z95" s="36">
        <v>32650</v>
      </c>
      <c r="AA95" s="36">
        <v>32780</v>
      </c>
      <c r="AB95" s="37">
        <v>33150</v>
      </c>
      <c r="AC95" s="37">
        <v>34650</v>
      </c>
      <c r="AD95" s="37">
        <v>37680</v>
      </c>
      <c r="AE95" s="111"/>
      <c r="AF95" s="4">
        <f>E95/E$265</f>
        <v>1.1153846153846154</v>
      </c>
      <c r="AG95" s="4">
        <f>F95/E$265</f>
        <v>1.1538461538461537</v>
      </c>
      <c r="AH95" s="4">
        <f>G95/E$265</f>
        <v>1.1538461538461537</v>
      </c>
      <c r="AI95" s="4">
        <f>H95/E$265</f>
        <v>1.1923076923076923</v>
      </c>
      <c r="AJ95" s="4">
        <f>I95/E$265</f>
        <v>1.1923076923076923</v>
      </c>
      <c r="AK95" s="4">
        <f>J95/E$265</f>
        <v>1.1923076923076923</v>
      </c>
      <c r="AL95" s="4">
        <f>K95/E$265</f>
        <v>1.1538461538461537</v>
      </c>
      <c r="AM95" s="4">
        <f>L95/E$265</f>
        <v>1.1923076923076923</v>
      </c>
      <c r="AN95" s="4">
        <f>M95/E$265</f>
        <v>1.1923076923076923</v>
      </c>
      <c r="AO95" s="4">
        <f>N95/E$265</f>
        <v>1.2307692307692308</v>
      </c>
      <c r="AP95" s="4">
        <f>O95/E$265</f>
        <v>1.3461538461538463</v>
      </c>
      <c r="AQ95" s="218"/>
      <c r="AR95" s="218"/>
      <c r="AS95" s="218"/>
      <c r="AT95" s="218"/>
      <c r="AU95" s="218"/>
      <c r="AV95" s="218"/>
      <c r="AW95" s="218"/>
      <c r="AX95" s="218"/>
      <c r="AY95" s="218"/>
      <c r="AZ95" s="218"/>
      <c r="BA95" s="218"/>
      <c r="BB95" s="87">
        <f t="shared" si="19"/>
        <v>1.1396433259434497</v>
      </c>
      <c r="BC95" s="3">
        <f t="shared" si="35"/>
        <v>12600</v>
      </c>
      <c r="BE95" s="3">
        <f>E95*教育人数!$N$6/教育人数!$N$34</f>
        <v>1743.1510807999077</v>
      </c>
      <c r="BF95" s="3">
        <f>F95*教育人数!$N$6/教育人数!$N$34</f>
        <v>1803.2597387585251</v>
      </c>
      <c r="BG95" s="3">
        <f>G95*教育人数!$N$6/教育人数!$N$34</f>
        <v>1803.2597387585251</v>
      </c>
      <c r="BH95" s="3">
        <f>H95*教育人数!$N$6/教育人数!$N$34</f>
        <v>1863.3683967171426</v>
      </c>
      <c r="BI95" s="3">
        <f>I95*教育人数!$N$6/教育人数!$N$34</f>
        <v>1863.3683967171426</v>
      </c>
      <c r="BJ95" s="3">
        <f>J95*教育人数!$N$6/教育人数!$N$34</f>
        <v>1863.3683967171426</v>
      </c>
      <c r="BK95" s="3">
        <f>K95*教育人数!$N$6/教育人数!$N$34</f>
        <v>1803.2597387585251</v>
      </c>
      <c r="BL95" s="3">
        <f>L95*教育人数!$N$6/教育人数!$N$34</f>
        <v>1863.3683967171426</v>
      </c>
      <c r="BM95" s="3">
        <f>M95*教育人数!$N$6/教育人数!$N$34</f>
        <v>1863.3683967171426</v>
      </c>
      <c r="BN95" s="3">
        <f>N95*教育人数!$N$6/教育人数!$N$34</f>
        <v>1923.4770546757602</v>
      </c>
      <c r="BO95" s="3">
        <f>O95*教育人数!$N$6/教育人数!$N$34</f>
        <v>2103.8030285516124</v>
      </c>
      <c r="BP95" s="217"/>
      <c r="BT95" s="3">
        <f>T95*教育人数!$N$6/教育人数!$N$34</f>
        <v>189101.83793781066</v>
      </c>
      <c r="BU95" s="3">
        <f>U95*教育人数!$N$6/教育人数!$N$34</f>
        <v>194872.26910183794</v>
      </c>
      <c r="BV95" s="3">
        <f>V95*教育人数!$N$6/教育人数!$N$34</f>
        <v>196254.76823488614</v>
      </c>
      <c r="BW95" s="3">
        <f>W95*教育人数!$N$6/教育人数!$N$34</f>
        <v>197817.59334181019</v>
      </c>
      <c r="BX95" s="3">
        <f>X95*教育人数!$N$6/教育人数!$N$34</f>
        <v>196374.98555080339</v>
      </c>
      <c r="BY95" s="3">
        <f>Y95*教育人数!$N$6/教育人数!$N$34</f>
        <v>196855.85481447232</v>
      </c>
      <c r="BZ95" s="3">
        <f>Z95*教育人数!$N$6/教育人数!$N$34</f>
        <v>196254.76823488614</v>
      </c>
      <c r="CA95" s="3">
        <f>AA95*教育人数!$N$6/教育人数!$N$34</f>
        <v>197036.18078834817</v>
      </c>
      <c r="CB95" s="3">
        <f>AB95*教育人数!$N$6/教育人数!$N$34</f>
        <v>199260.20113281702</v>
      </c>
      <c r="CC95" s="3">
        <f>AC95*教育人数!$N$6/教育人数!$N$34</f>
        <v>208276.49982660965</v>
      </c>
      <c r="CD95" s="3">
        <f>AD95*教育人数!$N$6/教育人数!$N$34</f>
        <v>226489.42318807077</v>
      </c>
      <c r="CE95" s="217"/>
    </row>
    <row r="96" spans="1:83" ht="18.75" customHeight="1">
      <c r="A96" s="32" t="s">
        <v>80</v>
      </c>
      <c r="B96" s="33" t="s">
        <v>117</v>
      </c>
      <c r="C96" s="237" t="s">
        <v>104</v>
      </c>
      <c r="D96" s="34" t="s">
        <v>105</v>
      </c>
      <c r="E96" s="38">
        <v>210</v>
      </c>
      <c r="F96" s="36">
        <v>220</v>
      </c>
      <c r="G96" s="36">
        <v>220</v>
      </c>
      <c r="H96" s="36">
        <v>220</v>
      </c>
      <c r="I96" s="36">
        <v>220</v>
      </c>
      <c r="J96" s="36">
        <v>220</v>
      </c>
      <c r="K96" s="36">
        <v>220</v>
      </c>
      <c r="L96" s="36">
        <v>220</v>
      </c>
      <c r="M96" s="39">
        <v>220</v>
      </c>
      <c r="N96" s="39">
        <v>230</v>
      </c>
      <c r="O96" s="40">
        <v>250</v>
      </c>
      <c r="P96" s="111"/>
      <c r="Q96" s="111"/>
      <c r="R96" s="111"/>
      <c r="S96" s="111"/>
      <c r="T96" s="35">
        <v>23350</v>
      </c>
      <c r="U96" s="36">
        <v>24020</v>
      </c>
      <c r="V96" s="36">
        <v>24170</v>
      </c>
      <c r="W96" s="36">
        <v>24350</v>
      </c>
      <c r="X96" s="36">
        <v>24090</v>
      </c>
      <c r="Y96" s="36">
        <v>24170</v>
      </c>
      <c r="Z96" s="36">
        <v>24100</v>
      </c>
      <c r="AA96" s="36">
        <v>24190</v>
      </c>
      <c r="AB96" s="37">
        <v>24450</v>
      </c>
      <c r="AC96" s="37">
        <v>25530</v>
      </c>
      <c r="AD96" s="37">
        <v>27620</v>
      </c>
      <c r="AE96" s="111"/>
      <c r="AF96" s="4">
        <f>E96/E$266</f>
        <v>1.1052631578947369</v>
      </c>
      <c r="AG96" s="4">
        <f>F96/E$266</f>
        <v>1.1578947368421053</v>
      </c>
      <c r="AH96" s="4">
        <f>G96/E$266</f>
        <v>1.1578947368421053</v>
      </c>
      <c r="AI96" s="4">
        <f>H96/E$266</f>
        <v>1.1578947368421053</v>
      </c>
      <c r="AJ96" s="4">
        <f>I96/E$266</f>
        <v>1.1578947368421053</v>
      </c>
      <c r="AK96" s="4">
        <f>J96/E$266</f>
        <v>1.1578947368421053</v>
      </c>
      <c r="AL96" s="4">
        <f>K96/E$266</f>
        <v>1.1578947368421053</v>
      </c>
      <c r="AM96" s="4">
        <f>L96/E$266</f>
        <v>1.1578947368421053</v>
      </c>
      <c r="AN96" s="4">
        <f>M96/E$266</f>
        <v>1.1578947368421053</v>
      </c>
      <c r="AO96" s="4">
        <f>N96/E$266</f>
        <v>1.2105263157894737</v>
      </c>
      <c r="AP96" s="4">
        <f>O96/E$266</f>
        <v>1.3157894736842106</v>
      </c>
      <c r="AQ96" s="218"/>
      <c r="AR96" s="218"/>
      <c r="AS96" s="218"/>
      <c r="AT96" s="218"/>
      <c r="AU96" s="218"/>
      <c r="AV96" s="218"/>
      <c r="AW96" s="218"/>
      <c r="AX96" s="218"/>
      <c r="AY96" s="218"/>
      <c r="AZ96" s="218"/>
      <c r="BA96" s="218"/>
      <c r="BB96" s="87">
        <f t="shared" si="19"/>
        <v>1.1396433259434497</v>
      </c>
      <c r="BC96" s="3">
        <f t="shared" si="35"/>
        <v>12600</v>
      </c>
      <c r="BE96" s="3">
        <f>E96*(教育人数!$O$7+教育人数!$O$8)/教育人数!$O$34</f>
        <v>2700.1854522975482</v>
      </c>
      <c r="BF96" s="3">
        <f>F96*(教育人数!$O$7+教育人数!$O$8)/教育人数!$O$34</f>
        <v>2828.7657119307646</v>
      </c>
      <c r="BG96" s="3">
        <f>G96*(教育人数!$O$7+教育人数!$O$8)/教育人数!$O$34</f>
        <v>2828.7657119307646</v>
      </c>
      <c r="BH96" s="3">
        <f>H96*(教育人数!$O$7+教育人数!$O$8)/教育人数!$O$34</f>
        <v>2828.7657119307646</v>
      </c>
      <c r="BI96" s="3">
        <f>I96*(教育人数!$O$7+教育人数!$O$8)/教育人数!$O$34</f>
        <v>2828.7657119307646</v>
      </c>
      <c r="BJ96" s="3">
        <f>J96*(教育人数!$O$7+教育人数!$O$8)/教育人数!$O$34</f>
        <v>2828.7657119307646</v>
      </c>
      <c r="BK96" s="3">
        <f>K96*(教育人数!$O$7+教育人数!$O$8)/教育人数!$O$34</f>
        <v>2828.7657119307646</v>
      </c>
      <c r="BL96" s="3">
        <f>L96*(教育人数!$O$7+教育人数!$O$8)/教育人数!$O$34</f>
        <v>2828.7657119307646</v>
      </c>
      <c r="BM96" s="3">
        <f>M96*(教育人数!$O$7+教育人数!$O$8)/教育人数!$O$34</f>
        <v>2828.7657119307646</v>
      </c>
      <c r="BN96" s="3">
        <f>N96*(教育人数!$O$7+教育人数!$O$8)/教育人数!$O$34</f>
        <v>2957.3459715639815</v>
      </c>
      <c r="BO96" s="3">
        <f>O96*(教育人数!$O$7+教育人数!$O$8)/教育人数!$O$34</f>
        <v>3214.5064908304144</v>
      </c>
      <c r="BP96" s="217">
        <f>AVERAGE(BE96:BO96)+AVERAGE(BE97:BO97)</f>
        <v>4804.226064477456</v>
      </c>
      <c r="BT96" s="3">
        <f>T96*(教育人数!$O$7+教育人数!$O$8)/教育人数!$O$34</f>
        <v>300234.90624356072</v>
      </c>
      <c r="BU96" s="3">
        <f>U96*(教育人数!$O$7+教育人数!$O$8)/教育人数!$O$34</f>
        <v>308849.78363898624</v>
      </c>
      <c r="BV96" s="3">
        <f>V96*(教育人数!$O$7+教育人数!$O$8)/教育人数!$O$34</f>
        <v>310778.48753348447</v>
      </c>
      <c r="BW96" s="3">
        <f>W96*(教育人数!$O$7+教育人数!$O$8)/教育人数!$O$34</f>
        <v>313092.93220688234</v>
      </c>
      <c r="BX96" s="3">
        <f>X96*(教育人数!$O$7+教育人数!$O$8)/教育人数!$O$34</f>
        <v>309749.84545641876</v>
      </c>
      <c r="BY96" s="3">
        <f>Y96*(教育人数!$O$7+教育人数!$O$8)/教育人数!$O$34</f>
        <v>310778.48753348447</v>
      </c>
      <c r="BZ96" s="3">
        <f>Z96*(教育人数!$O$7+教育人数!$O$8)/教育人数!$O$34</f>
        <v>309878.42571605195</v>
      </c>
      <c r="CA96" s="3">
        <f>AA96*(教育人数!$O$7+教育人数!$O$8)/教育人数!$O$34</f>
        <v>311035.64805275091</v>
      </c>
      <c r="CB96" s="3">
        <f>AB96*(教育人数!$O$7+教育人数!$O$8)/教育人数!$O$34</f>
        <v>314378.73480321455</v>
      </c>
      <c r="CC96" s="3">
        <f>AC96*(教育人数!$O$7+教育人数!$O$8)/教育人数!$O$34</f>
        <v>328265.40284360194</v>
      </c>
      <c r="CD96" s="3">
        <f>AD96*(教育人数!$O$7+教育人数!$O$8)/教育人数!$O$34</f>
        <v>355138.6771069442</v>
      </c>
      <c r="CE96" s="217">
        <f t="shared" ref="CE96" si="50">ROUNDDOWN((AVERAGE(BT96:CD96)+AVERAGE(BT97:CD97))*$CH$2*12/16,-2)</f>
        <v>228300</v>
      </c>
    </row>
    <row r="97" spans="1:83" ht="18.75" customHeight="1">
      <c r="A97" s="32" t="s">
        <v>80</v>
      </c>
      <c r="B97" s="33" t="s">
        <v>117</v>
      </c>
      <c r="C97" s="237"/>
      <c r="D97" s="34" t="s">
        <v>106</v>
      </c>
      <c r="E97" s="38">
        <v>280</v>
      </c>
      <c r="F97" s="36">
        <v>290</v>
      </c>
      <c r="G97" s="36">
        <v>300</v>
      </c>
      <c r="H97" s="36">
        <v>300</v>
      </c>
      <c r="I97" s="36">
        <v>300</v>
      </c>
      <c r="J97" s="36">
        <v>300</v>
      </c>
      <c r="K97" s="36">
        <v>300</v>
      </c>
      <c r="L97" s="36">
        <v>300</v>
      </c>
      <c r="M97" s="39">
        <v>300</v>
      </c>
      <c r="N97" s="39">
        <v>310</v>
      </c>
      <c r="O97" s="40">
        <v>340</v>
      </c>
      <c r="P97" s="111"/>
      <c r="Q97" s="111"/>
      <c r="R97" s="111"/>
      <c r="S97" s="111"/>
      <c r="T97" s="35">
        <v>30500</v>
      </c>
      <c r="U97" s="36">
        <v>31440</v>
      </c>
      <c r="V97" s="36">
        <v>31670</v>
      </c>
      <c r="W97" s="36">
        <v>31930</v>
      </c>
      <c r="X97" s="36">
        <v>31770</v>
      </c>
      <c r="Y97" s="36">
        <v>31860</v>
      </c>
      <c r="Z97" s="36">
        <v>31760</v>
      </c>
      <c r="AA97" s="36">
        <v>31880</v>
      </c>
      <c r="AB97" s="37">
        <v>32250</v>
      </c>
      <c r="AC97" s="37">
        <v>33730</v>
      </c>
      <c r="AD97" s="37">
        <v>36700</v>
      </c>
      <c r="AE97" s="111"/>
      <c r="AF97" s="4">
        <f>E97/E$267</f>
        <v>1.1200000000000001</v>
      </c>
      <c r="AG97" s="4">
        <f>F97/E$267</f>
        <v>1.1599999999999999</v>
      </c>
      <c r="AH97" s="4">
        <f>G97/E$267</f>
        <v>1.2</v>
      </c>
      <c r="AI97" s="4">
        <f>H97/E$267</f>
        <v>1.2</v>
      </c>
      <c r="AJ97" s="4">
        <f>I97/E$267</f>
        <v>1.2</v>
      </c>
      <c r="AK97" s="4">
        <f>J97/E$267</f>
        <v>1.2</v>
      </c>
      <c r="AL97" s="4">
        <f>K97/E$267</f>
        <v>1.2</v>
      </c>
      <c r="AM97" s="4">
        <f>L97/E$267</f>
        <v>1.2</v>
      </c>
      <c r="AN97" s="4">
        <f>M97/E$267</f>
        <v>1.2</v>
      </c>
      <c r="AO97" s="4">
        <f>N97/E$267</f>
        <v>1.24</v>
      </c>
      <c r="AP97" s="4">
        <f>O97/E$267</f>
        <v>1.36</v>
      </c>
      <c r="AQ97" s="218"/>
      <c r="AR97" s="218"/>
      <c r="AS97" s="218"/>
      <c r="AT97" s="218"/>
      <c r="AU97" s="218"/>
      <c r="AV97" s="218"/>
      <c r="AW97" s="218"/>
      <c r="AX97" s="218"/>
      <c r="AY97" s="218"/>
      <c r="AZ97" s="218"/>
      <c r="BA97" s="218"/>
      <c r="BB97" s="87">
        <f t="shared" si="19"/>
        <v>1.1396433259434497</v>
      </c>
      <c r="BC97" s="3">
        <f t="shared" si="35"/>
        <v>12600</v>
      </c>
      <c r="BE97" s="3">
        <f>E97*教育人数!$O$6/教育人数!$O$34</f>
        <v>1800.123634865032</v>
      </c>
      <c r="BF97" s="3">
        <f>F97*教育人数!$O$6/教育人数!$O$34</f>
        <v>1864.4137646816403</v>
      </c>
      <c r="BG97" s="3">
        <f>G97*教育人数!$O$6/教育人数!$O$34</f>
        <v>1928.7038944982487</v>
      </c>
      <c r="BH97" s="3">
        <f>H97*教育人数!$O$6/教育人数!$O$34</f>
        <v>1928.7038944982487</v>
      </c>
      <c r="BI97" s="3">
        <f>I97*教育人数!$O$6/教育人数!$O$34</f>
        <v>1928.7038944982487</v>
      </c>
      <c r="BJ97" s="3">
        <f>J97*教育人数!$O$6/教育人数!$O$34</f>
        <v>1928.7038944982487</v>
      </c>
      <c r="BK97" s="3">
        <f>K97*教育人数!$O$6/教育人数!$O$34</f>
        <v>1928.7038944982487</v>
      </c>
      <c r="BL97" s="3">
        <f>L97*教育人数!$O$6/教育人数!$O$34</f>
        <v>1928.7038944982487</v>
      </c>
      <c r="BM97" s="3">
        <f>M97*教育人数!$O$6/教育人数!$O$34</f>
        <v>1928.7038944982487</v>
      </c>
      <c r="BN97" s="3">
        <f>N97*教育人数!$O$6/教育人数!$O$34</f>
        <v>1992.9940243148569</v>
      </c>
      <c r="BO97" s="3">
        <f>O97*教育人数!$O$6/教育人数!$O$34</f>
        <v>2185.864413764682</v>
      </c>
      <c r="BP97" s="217"/>
      <c r="BT97" s="3">
        <f>T97*教育人数!$O$6/教育人数!$O$34</f>
        <v>196084.89594065529</v>
      </c>
      <c r="BU97" s="3">
        <f>U97*教育人数!$O$6/教育人数!$O$34</f>
        <v>202128.16814341646</v>
      </c>
      <c r="BV97" s="3">
        <f>V97*教育人数!$O$6/教育人数!$O$34</f>
        <v>203606.84112919844</v>
      </c>
      <c r="BW97" s="3">
        <f>W97*教育人数!$O$6/教育人数!$O$34</f>
        <v>205278.38450443026</v>
      </c>
      <c r="BX97" s="3">
        <f>X97*教育人数!$O$6/教育人数!$O$34</f>
        <v>204249.74242736454</v>
      </c>
      <c r="BY97" s="3">
        <f>Y97*教育人数!$O$6/教育人数!$O$34</f>
        <v>204828.353595714</v>
      </c>
      <c r="BZ97" s="3">
        <f>Z97*教育人数!$O$6/教育人数!$O$34</f>
        <v>204185.45229754792</v>
      </c>
      <c r="CA97" s="3">
        <f>AA97*教育人数!$O$6/教育人数!$O$34</f>
        <v>204956.93385534722</v>
      </c>
      <c r="CB97" s="3">
        <f>AB97*教育人数!$O$6/教育人数!$O$34</f>
        <v>207335.66865856174</v>
      </c>
      <c r="CC97" s="3">
        <f>AC97*教育人数!$O$6/教育人数!$O$34</f>
        <v>216850.60787141975</v>
      </c>
      <c r="CD97" s="3">
        <f>AD97*教育人数!$O$6/教育人数!$O$34</f>
        <v>235944.77642695242</v>
      </c>
      <c r="CE97" s="217"/>
    </row>
    <row r="98" spans="1:83" ht="18.75" customHeight="1">
      <c r="A98" s="32" t="s">
        <v>80</v>
      </c>
      <c r="B98" s="33" t="s">
        <v>118</v>
      </c>
      <c r="C98" s="237" t="s">
        <v>104</v>
      </c>
      <c r="D98" s="34" t="s">
        <v>105</v>
      </c>
      <c r="E98" s="38">
        <v>200</v>
      </c>
      <c r="F98" s="36">
        <v>210</v>
      </c>
      <c r="G98" s="36">
        <v>210</v>
      </c>
      <c r="H98" s="36">
        <v>210</v>
      </c>
      <c r="I98" s="36">
        <v>210</v>
      </c>
      <c r="J98" s="36">
        <v>210</v>
      </c>
      <c r="K98" s="36">
        <v>210</v>
      </c>
      <c r="L98" s="36">
        <v>210</v>
      </c>
      <c r="M98" s="39">
        <v>220</v>
      </c>
      <c r="N98" s="39">
        <v>220</v>
      </c>
      <c r="O98" s="40">
        <v>240</v>
      </c>
      <c r="P98" s="111"/>
      <c r="Q98" s="111"/>
      <c r="R98" s="111"/>
      <c r="S98" s="111"/>
      <c r="T98" s="35">
        <v>22650</v>
      </c>
      <c r="U98" s="36">
        <v>23300</v>
      </c>
      <c r="V98" s="36">
        <v>23450</v>
      </c>
      <c r="W98" s="36">
        <v>23630</v>
      </c>
      <c r="X98" s="36">
        <v>23440</v>
      </c>
      <c r="Y98" s="36">
        <v>23510</v>
      </c>
      <c r="Z98" s="36">
        <v>23450</v>
      </c>
      <c r="AA98" s="36">
        <v>23540</v>
      </c>
      <c r="AB98" s="37">
        <v>23790</v>
      </c>
      <c r="AC98" s="37">
        <v>24860</v>
      </c>
      <c r="AD98" s="37">
        <v>26910</v>
      </c>
      <c r="AE98" s="111"/>
      <c r="AF98" s="4">
        <f>E98/E$268</f>
        <v>1.1111111111111112</v>
      </c>
      <c r="AG98" s="4">
        <f>F98/E$268</f>
        <v>1.1666666666666667</v>
      </c>
      <c r="AH98" s="4">
        <f>G98/E$268</f>
        <v>1.1666666666666667</v>
      </c>
      <c r="AI98" s="4">
        <f>H98/E$268</f>
        <v>1.1666666666666667</v>
      </c>
      <c r="AJ98" s="4">
        <f>I98/E$268</f>
        <v>1.1666666666666667</v>
      </c>
      <c r="AK98" s="4">
        <f>J98/E$268</f>
        <v>1.1666666666666667</v>
      </c>
      <c r="AL98" s="4">
        <f>K98/E$268</f>
        <v>1.1666666666666667</v>
      </c>
      <c r="AM98" s="4">
        <f>L98/E$268</f>
        <v>1.1666666666666667</v>
      </c>
      <c r="AN98" s="4">
        <f>M98/E$268</f>
        <v>1.2222222222222223</v>
      </c>
      <c r="AO98" s="4">
        <f>N98/E$268</f>
        <v>1.2222222222222223</v>
      </c>
      <c r="AP98" s="4">
        <f>O98/E$268</f>
        <v>1.3333333333333333</v>
      </c>
      <c r="AQ98" s="218"/>
      <c r="AR98" s="218"/>
      <c r="AS98" s="218"/>
      <c r="AT98" s="218"/>
      <c r="AU98" s="218"/>
      <c r="AV98" s="218"/>
      <c r="AW98" s="218"/>
      <c r="AX98" s="218"/>
      <c r="AY98" s="218"/>
      <c r="AZ98" s="218"/>
      <c r="BA98" s="218"/>
      <c r="BB98" s="87">
        <f t="shared" si="19"/>
        <v>1.1396433259434497</v>
      </c>
      <c r="BC98" s="3">
        <f t="shared" si="35"/>
        <v>12600</v>
      </c>
      <c r="BE98" s="3">
        <f>E98*(教育人数!$P$7+教育人数!$P$8)/教育人数!$P$34</f>
        <v>2706.0682092742313</v>
      </c>
      <c r="BF98" s="3">
        <f>F98*(教育人数!$P$7+教育人数!$P$8)/教育人数!$P$34</f>
        <v>2841.3716197379426</v>
      </c>
      <c r="BG98" s="3">
        <f>G98*(教育人数!$P$7+教育人数!$P$8)/教育人数!$P$34</f>
        <v>2841.3716197379426</v>
      </c>
      <c r="BH98" s="3">
        <f>H98*(教育人数!$P$7+教育人数!$P$8)/教育人数!$P$34</f>
        <v>2841.3716197379426</v>
      </c>
      <c r="BI98" s="3">
        <f>I98*(教育人数!$P$7+教育人数!$P$8)/教育人数!$P$34</f>
        <v>2841.3716197379426</v>
      </c>
      <c r="BJ98" s="3">
        <f>J98*(教育人数!$P$7+教育人数!$P$8)/教育人数!$P$34</f>
        <v>2841.3716197379426</v>
      </c>
      <c r="BK98" s="3">
        <f>K98*(教育人数!$P$7+教育人数!$P$8)/教育人数!$P$34</f>
        <v>2841.3716197379426</v>
      </c>
      <c r="BL98" s="3">
        <f>L98*(教育人数!$P$7+教育人数!$P$8)/教育人数!$P$34</f>
        <v>2841.3716197379426</v>
      </c>
      <c r="BM98" s="3">
        <f>M98*(教育人数!$P$7+教育人数!$P$8)/教育人数!$P$34</f>
        <v>2976.6750302016544</v>
      </c>
      <c r="BN98" s="3">
        <f>N98*(教育人数!$P$7+教育人数!$P$8)/教育人数!$P$34</f>
        <v>2976.6750302016544</v>
      </c>
      <c r="BO98" s="3">
        <f>O98*(教育人数!$P$7+教育人数!$P$8)/教育人数!$P$34</f>
        <v>3247.2818511290775</v>
      </c>
      <c r="BP98" s="217">
        <f>AVERAGE(BE98:BO98)+AVERAGE(BE99:BO99)</f>
        <v>4889.3732417568499</v>
      </c>
      <c r="BT98" s="3">
        <f>T98*(教育人数!$P$7+教育人数!$P$8)/教育人数!$P$34</f>
        <v>306462.22470030672</v>
      </c>
      <c r="BU98" s="3">
        <f>U98*(教育人数!$P$7+教育人数!$P$8)/教育人数!$P$34</f>
        <v>315256.94638044795</v>
      </c>
      <c r="BV98" s="3">
        <f>V98*(教育人数!$P$7+教育人数!$P$8)/教育人数!$P$34</f>
        <v>317286.4975374036</v>
      </c>
      <c r="BW98" s="3">
        <f>W98*(教育人数!$P$7+教育人数!$P$8)/教育人数!$P$34</f>
        <v>319721.9589257504</v>
      </c>
      <c r="BX98" s="3">
        <f>X98*(教育人数!$P$7+教育人数!$P$8)/教育人数!$P$34</f>
        <v>317151.19412693992</v>
      </c>
      <c r="BY98" s="3">
        <f>Y98*(教育人数!$P$7+教育人数!$P$8)/教育人数!$P$34</f>
        <v>318098.31800018589</v>
      </c>
      <c r="BZ98" s="3">
        <f>Z98*(教育人数!$P$7+教育人数!$P$8)/教育人数!$P$34</f>
        <v>317286.4975374036</v>
      </c>
      <c r="CA98" s="3">
        <f>AA98*(教育人数!$P$7+教育人数!$P$8)/教育人数!$P$34</f>
        <v>318504.22823157703</v>
      </c>
      <c r="CB98" s="3">
        <f>AB98*(教育人数!$P$7+教育人数!$P$8)/教育人数!$P$34</f>
        <v>321886.81349316979</v>
      </c>
      <c r="CC98" s="3">
        <f>AC98*(教育人数!$P$7+教育人数!$P$8)/教育人数!$P$34</f>
        <v>336364.27841278695</v>
      </c>
      <c r="CD98" s="3">
        <f>AD98*(教育人数!$P$7+教育人数!$P$8)/教育人数!$P$34</f>
        <v>364101.4775578478</v>
      </c>
      <c r="CE98" s="217">
        <f t="shared" ref="CE98" si="51">ROUNDDOWN((AVERAGE(BT98:CD98)+AVERAGE(BT99:CD99))*$CH$2*12/16,-2)</f>
        <v>234200</v>
      </c>
    </row>
    <row r="99" spans="1:83" ht="18.75" customHeight="1">
      <c r="A99" s="32" t="s">
        <v>80</v>
      </c>
      <c r="B99" s="33" t="s">
        <v>118</v>
      </c>
      <c r="C99" s="237"/>
      <c r="D99" s="34" t="s">
        <v>106</v>
      </c>
      <c r="E99" s="38">
        <v>280</v>
      </c>
      <c r="F99" s="36">
        <v>290</v>
      </c>
      <c r="G99" s="36">
        <v>290</v>
      </c>
      <c r="H99" s="36">
        <v>290</v>
      </c>
      <c r="I99" s="36">
        <v>290</v>
      </c>
      <c r="J99" s="36">
        <v>290</v>
      </c>
      <c r="K99" s="36">
        <v>290</v>
      </c>
      <c r="L99" s="36">
        <v>290</v>
      </c>
      <c r="M99" s="39">
        <v>290</v>
      </c>
      <c r="N99" s="39">
        <v>310</v>
      </c>
      <c r="O99" s="40">
        <v>340</v>
      </c>
      <c r="P99" s="111"/>
      <c r="Q99" s="111"/>
      <c r="R99" s="111"/>
      <c r="S99" s="111"/>
      <c r="T99" s="35">
        <v>29800</v>
      </c>
      <c r="U99" s="36">
        <v>30720</v>
      </c>
      <c r="V99" s="36">
        <v>30950</v>
      </c>
      <c r="W99" s="36">
        <v>31210</v>
      </c>
      <c r="X99" s="36">
        <v>31120</v>
      </c>
      <c r="Y99" s="36">
        <v>31200</v>
      </c>
      <c r="Z99" s="36">
        <v>31110</v>
      </c>
      <c r="AA99" s="36">
        <v>31230</v>
      </c>
      <c r="AB99" s="37">
        <v>31590</v>
      </c>
      <c r="AC99" s="37">
        <v>33060</v>
      </c>
      <c r="AD99" s="37">
        <v>35990</v>
      </c>
      <c r="AE99" s="111"/>
      <c r="AF99" s="4">
        <f>E99/E$269</f>
        <v>1.1200000000000001</v>
      </c>
      <c r="AG99" s="4">
        <f>F99/E$269</f>
        <v>1.1599999999999999</v>
      </c>
      <c r="AH99" s="4">
        <f>G99/E$269</f>
        <v>1.1599999999999999</v>
      </c>
      <c r="AI99" s="4">
        <f>H99/E$269</f>
        <v>1.1599999999999999</v>
      </c>
      <c r="AJ99" s="4">
        <f>I99/E$269</f>
        <v>1.1599999999999999</v>
      </c>
      <c r="AK99" s="4">
        <f>J99/E$269</f>
        <v>1.1599999999999999</v>
      </c>
      <c r="AL99" s="4">
        <f>K99/E$269</f>
        <v>1.1599999999999999</v>
      </c>
      <c r="AM99" s="4">
        <f>L99/E$269</f>
        <v>1.1599999999999999</v>
      </c>
      <c r="AN99" s="4">
        <f>M99/E$269</f>
        <v>1.1599999999999999</v>
      </c>
      <c r="AO99" s="4">
        <f>N99/E$269</f>
        <v>1.24</v>
      </c>
      <c r="AP99" s="4">
        <f>O99/E$269</f>
        <v>1.36</v>
      </c>
      <c r="AQ99" s="218"/>
      <c r="AR99" s="218"/>
      <c r="AS99" s="218"/>
      <c r="AT99" s="218"/>
      <c r="AU99" s="218"/>
      <c r="AV99" s="218"/>
      <c r="AW99" s="218"/>
      <c r="AX99" s="218"/>
      <c r="AY99" s="218"/>
      <c r="AZ99" s="218"/>
      <c r="BA99" s="218"/>
      <c r="BB99" s="87">
        <f t="shared" si="19"/>
        <v>1.1396433259434497</v>
      </c>
      <c r="BC99" s="3">
        <f t="shared" si="35"/>
        <v>12600</v>
      </c>
      <c r="BE99" s="3">
        <f>E99*教育人数!$P$6/教育人数!$P$34</f>
        <v>1894.2477464919618</v>
      </c>
      <c r="BF99" s="3">
        <f>F99*教育人数!$P$6/教育人数!$P$34</f>
        <v>1961.8994517238177</v>
      </c>
      <c r="BG99" s="3">
        <f>G99*教育人数!$P$6/教育人数!$P$34</f>
        <v>1961.8994517238177</v>
      </c>
      <c r="BH99" s="3">
        <f>H99*教育人数!$P$6/教育人数!$P$34</f>
        <v>1961.8994517238177</v>
      </c>
      <c r="BI99" s="3">
        <f>I99*教育人数!$P$6/教育人数!$P$34</f>
        <v>1961.8994517238177</v>
      </c>
      <c r="BJ99" s="3">
        <f>J99*教育人数!$P$6/教育人数!$P$34</f>
        <v>1961.8994517238177</v>
      </c>
      <c r="BK99" s="3">
        <f>K99*教育人数!$P$6/教育人数!$P$34</f>
        <v>1961.8994517238177</v>
      </c>
      <c r="BL99" s="3">
        <f>L99*教育人数!$P$6/教育人数!$P$34</f>
        <v>1961.8994517238177</v>
      </c>
      <c r="BM99" s="3">
        <f>M99*教育人数!$P$6/教育人数!$P$34</f>
        <v>1961.8994517238177</v>
      </c>
      <c r="BN99" s="3">
        <f>N99*教育人数!$P$6/教育人数!$P$34</f>
        <v>2097.2028621875293</v>
      </c>
      <c r="BO99" s="3">
        <f>O99*教育人数!$P$6/教育人数!$P$34</f>
        <v>2300.1579778830965</v>
      </c>
      <c r="BP99" s="217"/>
      <c r="BT99" s="3">
        <f>T99*教育人数!$P$6/教育人数!$P$34</f>
        <v>201602.08159093023</v>
      </c>
      <c r="BU99" s="3">
        <f>U99*教育人数!$P$6/教育人数!$P$34</f>
        <v>207826.03847226096</v>
      </c>
      <c r="BV99" s="3">
        <f>V99*教育人数!$P$6/教育人数!$P$34</f>
        <v>209382.02769259363</v>
      </c>
      <c r="BW99" s="3">
        <f>W99*教育人数!$P$6/教育人数!$P$34</f>
        <v>211140.97202862191</v>
      </c>
      <c r="BX99" s="3">
        <f>X99*教育人数!$P$6/教育人数!$P$34</f>
        <v>210532.1066815352</v>
      </c>
      <c r="BY99" s="3">
        <f>Y99*教育人数!$P$6/教育人数!$P$34</f>
        <v>211073.32032339004</v>
      </c>
      <c r="BZ99" s="3">
        <f>Z99*教育人数!$P$6/教育人数!$P$34</f>
        <v>210464.45497630333</v>
      </c>
      <c r="CA99" s="3">
        <f>AA99*教育人数!$P$6/教育人数!$P$34</f>
        <v>211276.27543908561</v>
      </c>
      <c r="CB99" s="3">
        <f>AB99*教育人数!$P$6/教育人数!$P$34</f>
        <v>213711.73682743241</v>
      </c>
      <c r="CC99" s="3">
        <f>AC99*教育人数!$P$6/教育人数!$P$34</f>
        <v>223656.53749651523</v>
      </c>
      <c r="CD99" s="3">
        <f>AD99*教育人数!$P$6/教育人数!$P$34</f>
        <v>243478.48712944897</v>
      </c>
      <c r="CE99" s="217"/>
    </row>
    <row r="100" spans="1:83" ht="18.75" customHeight="1">
      <c r="A100" s="32" t="s">
        <v>80</v>
      </c>
      <c r="B100" s="33" t="s">
        <v>119</v>
      </c>
      <c r="C100" s="237" t="s">
        <v>104</v>
      </c>
      <c r="D100" s="34" t="s">
        <v>105</v>
      </c>
      <c r="E100" s="38">
        <v>200</v>
      </c>
      <c r="F100" s="36">
        <v>210</v>
      </c>
      <c r="G100" s="36">
        <v>210</v>
      </c>
      <c r="H100" s="36">
        <v>210</v>
      </c>
      <c r="I100" s="36">
        <v>210</v>
      </c>
      <c r="J100" s="36">
        <v>210</v>
      </c>
      <c r="K100" s="36">
        <v>210</v>
      </c>
      <c r="L100" s="36">
        <v>210</v>
      </c>
      <c r="M100" s="39">
        <v>210</v>
      </c>
      <c r="N100" s="39">
        <v>220</v>
      </c>
      <c r="O100" s="40">
        <v>240</v>
      </c>
      <c r="P100" s="111"/>
      <c r="Q100" s="111"/>
      <c r="R100" s="111"/>
      <c r="S100" s="111"/>
      <c r="T100" s="35">
        <v>22140</v>
      </c>
      <c r="U100" s="36">
        <v>22780</v>
      </c>
      <c r="V100" s="36">
        <v>22930</v>
      </c>
      <c r="W100" s="36">
        <v>23100</v>
      </c>
      <c r="X100" s="36">
        <v>22960</v>
      </c>
      <c r="Y100" s="36">
        <v>23040</v>
      </c>
      <c r="Z100" s="36">
        <v>22970</v>
      </c>
      <c r="AA100" s="36">
        <v>23060</v>
      </c>
      <c r="AB100" s="37">
        <v>23310</v>
      </c>
      <c r="AC100" s="37">
        <v>24370</v>
      </c>
      <c r="AD100" s="37">
        <v>26390</v>
      </c>
      <c r="AE100" s="111"/>
      <c r="AF100" s="4">
        <f>E100/E$270</f>
        <v>1.1111111111111112</v>
      </c>
      <c r="AG100" s="4">
        <f>F100/E$270</f>
        <v>1.1666666666666667</v>
      </c>
      <c r="AH100" s="4">
        <f>G100/E$270</f>
        <v>1.1666666666666667</v>
      </c>
      <c r="AI100" s="4">
        <f>H100/E$270</f>
        <v>1.1666666666666667</v>
      </c>
      <c r="AJ100" s="4">
        <f>I100/E$270</f>
        <v>1.1666666666666667</v>
      </c>
      <c r="AK100" s="4">
        <f>J100/E$270</f>
        <v>1.1666666666666667</v>
      </c>
      <c r="AL100" s="4">
        <f>K100/E$270</f>
        <v>1.1666666666666667</v>
      </c>
      <c r="AM100" s="4">
        <f>L100/E$270</f>
        <v>1.1666666666666667</v>
      </c>
      <c r="AN100" s="4">
        <f>M100/E$270</f>
        <v>1.1666666666666667</v>
      </c>
      <c r="AO100" s="4">
        <f>N100/E$270</f>
        <v>1.2222222222222223</v>
      </c>
      <c r="AP100" s="4">
        <f>O100/E$270</f>
        <v>1.3333333333333333</v>
      </c>
      <c r="AQ100" s="218"/>
      <c r="AR100" s="218"/>
      <c r="AS100" s="218"/>
      <c r="AT100" s="218"/>
      <c r="AU100" s="218"/>
      <c r="AV100" s="218"/>
      <c r="AW100" s="218"/>
      <c r="AX100" s="218"/>
      <c r="AY100" s="218"/>
      <c r="AZ100" s="218"/>
      <c r="BA100" s="218"/>
      <c r="BB100" s="87">
        <f t="shared" si="19"/>
        <v>1.1396433259434497</v>
      </c>
      <c r="BC100" s="3">
        <f t="shared" si="35"/>
        <v>12600</v>
      </c>
      <c r="BE100" s="3">
        <f>E100*(教育人数!$Q$7+教育人数!$Q$8)/教育人数!$Q$34</f>
        <v>2816.5199729180777</v>
      </c>
      <c r="BF100" s="3">
        <f>F100*(教育人数!$Q$7+教育人数!$Q$8)/教育人数!$Q$34</f>
        <v>2957.3459715639815</v>
      </c>
      <c r="BG100" s="3">
        <f>G100*(教育人数!$Q$7+教育人数!$Q$8)/教育人数!$Q$34</f>
        <v>2957.3459715639815</v>
      </c>
      <c r="BH100" s="3">
        <f>H100*(教育人数!$Q$7+教育人数!$Q$8)/教育人数!$Q$34</f>
        <v>2957.3459715639815</v>
      </c>
      <c r="BI100" s="3">
        <f>I100*(教育人数!$Q$7+教育人数!$Q$8)/教育人数!$Q$34</f>
        <v>2957.3459715639815</v>
      </c>
      <c r="BJ100" s="3">
        <f>J100*(教育人数!$Q$7+教育人数!$Q$8)/教育人数!$Q$34</f>
        <v>2957.3459715639815</v>
      </c>
      <c r="BK100" s="3">
        <f>K100*(教育人数!$Q$7+教育人数!$Q$8)/教育人数!$Q$34</f>
        <v>2957.3459715639815</v>
      </c>
      <c r="BL100" s="3">
        <f>L100*(教育人数!$Q$7+教育人数!$Q$8)/教育人数!$Q$34</f>
        <v>2957.3459715639815</v>
      </c>
      <c r="BM100" s="3">
        <f>M100*(教育人数!$Q$7+教育人数!$Q$8)/教育人数!$Q$34</f>
        <v>2957.3459715639815</v>
      </c>
      <c r="BN100" s="3">
        <f>N100*(教育人数!$Q$7+教育人数!$Q$8)/教育人数!$Q$34</f>
        <v>3098.1719702098853</v>
      </c>
      <c r="BO100" s="3">
        <f>O100*(教育人数!$Q$7+教育人数!$Q$8)/教育人数!$Q$34</f>
        <v>3379.823967501693</v>
      </c>
      <c r="BP100" s="217">
        <f>AVERAGE(BE100:BO100)+AVERAGE(BE101:BO101)</f>
        <v>5031.328860712747</v>
      </c>
      <c r="BT100" s="3">
        <f>T100*(教育人数!$Q$7+教育人数!$Q$8)/教育人数!$Q$34</f>
        <v>311788.76100203115</v>
      </c>
      <c r="BU100" s="3">
        <f>U100*(教育人数!$Q$7+教育人数!$Q$8)/教育人数!$Q$34</f>
        <v>320801.62491536903</v>
      </c>
      <c r="BV100" s="3">
        <f>V100*(教育人数!$Q$7+教育人数!$Q$8)/教育人数!$Q$34</f>
        <v>322914.0148950576</v>
      </c>
      <c r="BW100" s="3">
        <f>W100*(教育人数!$Q$7+教育人数!$Q$8)/教育人数!$Q$34</f>
        <v>325308.05687203794</v>
      </c>
      <c r="BX100" s="3">
        <f>X100*(教育人数!$Q$7+教育人数!$Q$8)/教育人数!$Q$34</f>
        <v>323336.49289099529</v>
      </c>
      <c r="BY100" s="3">
        <f>Y100*(教育人数!$Q$7+教育人数!$Q$8)/教育人数!$Q$34</f>
        <v>324463.1008801625</v>
      </c>
      <c r="BZ100" s="3">
        <f>Z100*(教育人数!$Q$7+教育人数!$Q$8)/教育人数!$Q$34</f>
        <v>323477.3188896412</v>
      </c>
      <c r="CA100" s="3">
        <f>AA100*(教育人数!$Q$7+教育人数!$Q$8)/教育人数!$Q$34</f>
        <v>324744.75287745433</v>
      </c>
      <c r="CB100" s="3">
        <f>AB100*(教育人数!$Q$7+教育人数!$Q$8)/教育人数!$Q$34</f>
        <v>328265.40284360194</v>
      </c>
      <c r="CC100" s="3">
        <f>AC100*(教育人数!$Q$7+教育人数!$Q$8)/教育人数!$Q$34</f>
        <v>343192.95870006777</v>
      </c>
      <c r="CD100" s="3">
        <f>AD100*(教育人数!$Q$7+教育人数!$Q$8)/教育人数!$Q$34</f>
        <v>371639.81042654032</v>
      </c>
      <c r="CE100" s="217">
        <f t="shared" ref="CE100" si="52">ROUNDDOWN((AVERAGE(BT100:CD100)+AVERAGE(BT101:CD101))*$CH$2*12/16,-2)</f>
        <v>239200</v>
      </c>
    </row>
    <row r="101" spans="1:83" ht="18.75" customHeight="1">
      <c r="A101" s="32" t="s">
        <v>80</v>
      </c>
      <c r="B101" s="33" t="s">
        <v>119</v>
      </c>
      <c r="C101" s="237"/>
      <c r="D101" s="34" t="s">
        <v>106</v>
      </c>
      <c r="E101" s="38">
        <v>270</v>
      </c>
      <c r="F101" s="36">
        <v>280</v>
      </c>
      <c r="G101" s="36">
        <v>280</v>
      </c>
      <c r="H101" s="36">
        <v>290</v>
      </c>
      <c r="I101" s="36">
        <v>280</v>
      </c>
      <c r="J101" s="36">
        <v>290</v>
      </c>
      <c r="K101" s="36">
        <v>280</v>
      </c>
      <c r="L101" s="36">
        <v>290</v>
      </c>
      <c r="M101" s="39">
        <v>290</v>
      </c>
      <c r="N101" s="39">
        <v>300</v>
      </c>
      <c r="O101" s="40">
        <v>330</v>
      </c>
      <c r="P101" s="111"/>
      <c r="Q101" s="111"/>
      <c r="R101" s="111"/>
      <c r="S101" s="111"/>
      <c r="T101" s="35">
        <v>29290</v>
      </c>
      <c r="U101" s="36">
        <v>30200</v>
      </c>
      <c r="V101" s="36">
        <v>30430</v>
      </c>
      <c r="W101" s="36">
        <v>30680</v>
      </c>
      <c r="X101" s="36">
        <v>30640</v>
      </c>
      <c r="Y101" s="36">
        <v>30730</v>
      </c>
      <c r="Z101" s="36">
        <v>30630</v>
      </c>
      <c r="AA101" s="36">
        <v>30750</v>
      </c>
      <c r="AB101" s="37">
        <v>31110</v>
      </c>
      <c r="AC101" s="37">
        <v>32570</v>
      </c>
      <c r="AD101" s="37">
        <v>35470</v>
      </c>
      <c r="AE101" s="111"/>
      <c r="AF101" s="4">
        <f>E101/E$271</f>
        <v>1.125</v>
      </c>
      <c r="AG101" s="4">
        <f>F101/E$271</f>
        <v>1.1666666666666667</v>
      </c>
      <c r="AH101" s="4">
        <f>G101/E$271</f>
        <v>1.1666666666666667</v>
      </c>
      <c r="AI101" s="4">
        <f>H101/E$271</f>
        <v>1.2083333333333333</v>
      </c>
      <c r="AJ101" s="4">
        <f>I101/E$271</f>
        <v>1.1666666666666667</v>
      </c>
      <c r="AK101" s="4">
        <f>J101/E$271</f>
        <v>1.2083333333333333</v>
      </c>
      <c r="AL101" s="4">
        <f>K101/E$271</f>
        <v>1.1666666666666667</v>
      </c>
      <c r="AM101" s="4">
        <f>L101/E$271</f>
        <v>1.2083333333333333</v>
      </c>
      <c r="AN101" s="4">
        <f>M101/E$271</f>
        <v>1.2083333333333333</v>
      </c>
      <c r="AO101" s="4">
        <f>N101/E$271</f>
        <v>1.25</v>
      </c>
      <c r="AP101" s="4">
        <f>O101/E$271</f>
        <v>1.375</v>
      </c>
      <c r="AQ101" s="218"/>
      <c r="AR101" s="218"/>
      <c r="AS101" s="218"/>
      <c r="AT101" s="218"/>
      <c r="AU101" s="218"/>
      <c r="AV101" s="218"/>
      <c r="AW101" s="218"/>
      <c r="AX101" s="218"/>
      <c r="AY101" s="218"/>
      <c r="AZ101" s="218"/>
      <c r="BA101" s="218"/>
      <c r="BB101" s="87">
        <f t="shared" si="19"/>
        <v>1.1396433259434497</v>
      </c>
      <c r="BC101" s="3">
        <f t="shared" si="35"/>
        <v>12600</v>
      </c>
      <c r="BE101" s="3">
        <f>E101*教育人数!$Q$6/教育人数!$Q$34</f>
        <v>1901.1509817197023</v>
      </c>
      <c r="BF101" s="3">
        <f>F101*教育人数!$Q$6/教育人数!$Q$34</f>
        <v>1971.5639810426542</v>
      </c>
      <c r="BG101" s="3">
        <f>G101*教育人数!$Q$6/教育人数!$Q$34</f>
        <v>1971.5639810426542</v>
      </c>
      <c r="BH101" s="3">
        <f>H101*教育人数!$Q$6/教育人数!$Q$34</f>
        <v>2041.9769803656061</v>
      </c>
      <c r="BI101" s="3">
        <f>I101*教育人数!$Q$6/教育人数!$Q$34</f>
        <v>1971.5639810426542</v>
      </c>
      <c r="BJ101" s="3">
        <f>J101*教育人数!$Q$6/教育人数!$Q$34</f>
        <v>2041.9769803656061</v>
      </c>
      <c r="BK101" s="3">
        <f>K101*教育人数!$Q$6/教育人数!$Q$34</f>
        <v>1971.5639810426542</v>
      </c>
      <c r="BL101" s="3">
        <f>L101*教育人数!$Q$6/教育人数!$Q$34</f>
        <v>2041.9769803656061</v>
      </c>
      <c r="BM101" s="3">
        <f>M101*教育人数!$Q$6/教育人数!$Q$34</f>
        <v>2041.9769803656061</v>
      </c>
      <c r="BN101" s="3">
        <f>N101*教育人数!$Q$6/教育人数!$Q$34</f>
        <v>2112.389979688558</v>
      </c>
      <c r="BO101" s="3">
        <f>O101*教育人数!$Q$6/教育人数!$Q$34</f>
        <v>2323.628977657414</v>
      </c>
      <c r="BP101" s="217"/>
      <c r="BT101" s="3">
        <f>T101*教育人数!$Q$6/教育人数!$Q$34</f>
        <v>206239.67501692622</v>
      </c>
      <c r="BU101" s="3">
        <f>U101*教育人数!$Q$6/教育人数!$Q$34</f>
        <v>212647.25795531485</v>
      </c>
      <c r="BV101" s="3">
        <f>V101*教育人数!$Q$6/教育人数!$Q$34</f>
        <v>214266.75693974274</v>
      </c>
      <c r="BW101" s="3">
        <f>W101*教育人数!$Q$6/教育人数!$Q$34</f>
        <v>216027.08192281655</v>
      </c>
      <c r="BX101" s="3">
        <f>X101*教育人数!$Q$6/教育人数!$Q$34</f>
        <v>215745.42992552475</v>
      </c>
      <c r="BY101" s="3">
        <f>Y101*教育人数!$Q$6/教育人数!$Q$34</f>
        <v>216379.14691943131</v>
      </c>
      <c r="BZ101" s="3">
        <f>Z101*教育人数!$Q$6/教育人数!$Q$34</f>
        <v>215675.01692620179</v>
      </c>
      <c r="CA101" s="3">
        <f>AA101*教育人数!$Q$6/教育人数!$Q$34</f>
        <v>216519.9729180772</v>
      </c>
      <c r="CB101" s="3">
        <f>AB101*教育人数!$Q$6/教育人数!$Q$34</f>
        <v>219054.84089370348</v>
      </c>
      <c r="CC101" s="3">
        <f>AC101*教育人数!$Q$6/教育人数!$Q$34</f>
        <v>229335.13879485446</v>
      </c>
      <c r="CD101" s="3">
        <f>AD101*教育人数!$Q$6/教育人数!$Q$34</f>
        <v>249754.90859851052</v>
      </c>
      <c r="CE101" s="217"/>
    </row>
    <row r="102" spans="1:83" ht="18.75" customHeight="1">
      <c r="A102" s="32" t="s">
        <v>80</v>
      </c>
      <c r="B102" s="33" t="s">
        <v>120</v>
      </c>
      <c r="C102" s="237" t="s">
        <v>104</v>
      </c>
      <c r="D102" s="34" t="s">
        <v>105</v>
      </c>
      <c r="E102" s="38">
        <v>200</v>
      </c>
      <c r="F102" s="36">
        <v>200</v>
      </c>
      <c r="G102" s="36">
        <v>200</v>
      </c>
      <c r="H102" s="36">
        <v>210</v>
      </c>
      <c r="I102" s="36">
        <v>200</v>
      </c>
      <c r="J102" s="36">
        <v>210</v>
      </c>
      <c r="K102" s="36">
        <v>200</v>
      </c>
      <c r="L102" s="36">
        <v>210</v>
      </c>
      <c r="M102" s="39">
        <v>210</v>
      </c>
      <c r="N102" s="39">
        <v>220</v>
      </c>
      <c r="O102" s="40">
        <v>240</v>
      </c>
      <c r="P102" s="111"/>
      <c r="Q102" s="111"/>
      <c r="R102" s="111"/>
      <c r="S102" s="111"/>
      <c r="T102" s="35">
        <v>21740</v>
      </c>
      <c r="U102" s="36">
        <v>22370</v>
      </c>
      <c r="V102" s="36">
        <v>22520</v>
      </c>
      <c r="W102" s="36">
        <v>22690</v>
      </c>
      <c r="X102" s="36">
        <v>22590</v>
      </c>
      <c r="Y102" s="36">
        <v>22670</v>
      </c>
      <c r="Z102" s="36">
        <v>22600</v>
      </c>
      <c r="AA102" s="36">
        <v>22690</v>
      </c>
      <c r="AB102" s="37">
        <v>22930</v>
      </c>
      <c r="AC102" s="37">
        <v>23980</v>
      </c>
      <c r="AD102" s="37">
        <v>25990</v>
      </c>
      <c r="AE102" s="111"/>
      <c r="AF102" s="4">
        <f>E102/E$272</f>
        <v>1.1111111111111112</v>
      </c>
      <c r="AG102" s="4">
        <f>F102/E$272</f>
        <v>1.1111111111111112</v>
      </c>
      <c r="AH102" s="4">
        <f>G102/E$272</f>
        <v>1.1111111111111112</v>
      </c>
      <c r="AI102" s="4">
        <f>H102/E$272</f>
        <v>1.1666666666666667</v>
      </c>
      <c r="AJ102" s="4">
        <f>I102/E$272</f>
        <v>1.1111111111111112</v>
      </c>
      <c r="AK102" s="4">
        <f>J102/E$272</f>
        <v>1.1666666666666667</v>
      </c>
      <c r="AL102" s="4">
        <f>K102/E$272</f>
        <v>1.1111111111111112</v>
      </c>
      <c r="AM102" s="4">
        <f>L102/E$272</f>
        <v>1.1666666666666667</v>
      </c>
      <c r="AN102" s="4">
        <f>M102/E$272</f>
        <v>1.1666666666666667</v>
      </c>
      <c r="AO102" s="4">
        <f>N102/E$272</f>
        <v>1.2222222222222223</v>
      </c>
      <c r="AP102" s="4">
        <f>O102/E$272</f>
        <v>1.3333333333333333</v>
      </c>
      <c r="AQ102" s="218"/>
      <c r="AR102" s="218"/>
      <c r="AS102" s="218"/>
      <c r="AT102" s="218"/>
      <c r="AU102" s="218"/>
      <c r="AV102" s="218"/>
      <c r="AW102" s="218"/>
      <c r="AX102" s="218"/>
      <c r="AY102" s="218"/>
      <c r="AZ102" s="218"/>
      <c r="BA102" s="218"/>
      <c r="BB102" s="87">
        <f t="shared" si="19"/>
        <v>1.1396433259434497</v>
      </c>
      <c r="BC102" s="3">
        <f t="shared" si="35"/>
        <v>12600</v>
      </c>
      <c r="BE102" s="3">
        <f>E102*(教育人数!$R$7+教育人数!$R$8)/教育人数!$R$34</f>
        <v>2688.4963377854374</v>
      </c>
      <c r="BF102" s="3">
        <f>F102*(教育人数!$R$7+教育人数!$R$8)/教育人数!$R$34</f>
        <v>2688.4963377854374</v>
      </c>
      <c r="BG102" s="3">
        <f>G102*(教育人数!$R$7+教育人数!$R$8)/教育人数!$R$34</f>
        <v>2688.4963377854374</v>
      </c>
      <c r="BH102" s="3">
        <f>H102*(教育人数!$R$7+教育人数!$R$8)/教育人数!$R$34</f>
        <v>2822.9211546747092</v>
      </c>
      <c r="BI102" s="3">
        <f>I102*(教育人数!$R$7+教育人数!$R$8)/教育人数!$R$34</f>
        <v>2688.4963377854374</v>
      </c>
      <c r="BJ102" s="3">
        <f>J102*(教育人数!$R$7+教育人数!$R$8)/教育人数!$R$34</f>
        <v>2822.9211546747092</v>
      </c>
      <c r="BK102" s="3">
        <f>K102*(教育人数!$R$7+教育人数!$R$8)/教育人数!$R$34</f>
        <v>2688.4963377854374</v>
      </c>
      <c r="BL102" s="3">
        <f>L102*(教育人数!$R$7+教育人数!$R$8)/教育人数!$R$34</f>
        <v>2822.9211546747092</v>
      </c>
      <c r="BM102" s="3">
        <f>M102*(教育人数!$R$7+教育人数!$R$8)/教育人数!$R$34</f>
        <v>2822.9211546747092</v>
      </c>
      <c r="BN102" s="3">
        <f>N102*(教育人数!$R$7+教育人数!$R$8)/教育人数!$R$34</f>
        <v>2957.345971563981</v>
      </c>
      <c r="BO102" s="3">
        <f>O102*(教育人数!$R$7+教育人数!$R$8)/教育人数!$R$34</f>
        <v>3226.1956053425247</v>
      </c>
      <c r="BP102" s="217">
        <f>AVERAGE(BE102:BO102)+AVERAGE(BE103:BO103)</f>
        <v>4735.419685872077</v>
      </c>
      <c r="BT102" s="3">
        <f>T102*(教育人数!$R$7+教育人数!$R$8)/教育人数!$R$34</f>
        <v>292239.55191727704</v>
      </c>
      <c r="BU102" s="3">
        <f>U102*(教育人数!$R$7+教育人数!$R$8)/教育人数!$R$34</f>
        <v>300708.31538130116</v>
      </c>
      <c r="BV102" s="3">
        <f>V102*(教育人数!$R$7+教育人数!$R$8)/教育人数!$R$34</f>
        <v>302724.68763464026</v>
      </c>
      <c r="BW102" s="3">
        <f>W102*(教育人数!$R$7+教育人数!$R$8)/教育人数!$R$34</f>
        <v>305009.90952175786</v>
      </c>
      <c r="BX102" s="3">
        <f>X102*(教育人数!$R$7+教育人数!$R$8)/教育人数!$R$34</f>
        <v>303665.66135286517</v>
      </c>
      <c r="BY102" s="3">
        <f>Y102*(教育人数!$R$7+教育人数!$R$8)/教育人数!$R$34</f>
        <v>304741.0598879793</v>
      </c>
      <c r="BZ102" s="3">
        <f>Z102*(教育人数!$R$7+教育人数!$R$8)/教育人数!$R$34</f>
        <v>303800.08616975445</v>
      </c>
      <c r="CA102" s="3">
        <f>AA102*(教育人数!$R$7+教育人数!$R$8)/教育人数!$R$34</f>
        <v>305009.90952175786</v>
      </c>
      <c r="CB102" s="3">
        <f>AB102*(教育人数!$R$7+教育人数!$R$8)/教育人数!$R$34</f>
        <v>308236.10512710037</v>
      </c>
      <c r="CC102" s="3">
        <f>AC102*(教育人数!$R$7+教育人数!$R$8)/教育人数!$R$34</f>
        <v>322350.71090047393</v>
      </c>
      <c r="CD102" s="3">
        <f>AD102*(教育人数!$R$7+教育人数!$R$8)/教育人数!$R$34</f>
        <v>349370.09909521759</v>
      </c>
      <c r="CE102" s="217">
        <f t="shared" ref="CE102" si="53">ROUNDDOWN((AVERAGE(BT102:CD102)+AVERAGE(BT103:CD103))*$CH$2*12/16,-2)</f>
        <v>224900</v>
      </c>
    </row>
    <row r="103" spans="1:83" ht="18.75" customHeight="1">
      <c r="A103" s="32" t="s">
        <v>80</v>
      </c>
      <c r="B103" s="33" t="s">
        <v>120</v>
      </c>
      <c r="C103" s="237"/>
      <c r="D103" s="34" t="s">
        <v>106</v>
      </c>
      <c r="E103" s="38">
        <v>270</v>
      </c>
      <c r="F103" s="36">
        <v>280</v>
      </c>
      <c r="G103" s="36">
        <v>280</v>
      </c>
      <c r="H103" s="36">
        <v>280</v>
      </c>
      <c r="I103" s="36">
        <v>280</v>
      </c>
      <c r="J103" s="36">
        <v>280</v>
      </c>
      <c r="K103" s="36">
        <v>280</v>
      </c>
      <c r="L103" s="36">
        <v>280</v>
      </c>
      <c r="M103" s="39">
        <v>290</v>
      </c>
      <c r="N103" s="39">
        <v>300</v>
      </c>
      <c r="O103" s="40">
        <v>330</v>
      </c>
      <c r="P103" s="111"/>
      <c r="Q103" s="111"/>
      <c r="R103" s="111"/>
      <c r="S103" s="111"/>
      <c r="T103" s="35">
        <v>28890</v>
      </c>
      <c r="U103" s="36">
        <v>29790</v>
      </c>
      <c r="V103" s="36">
        <v>30020</v>
      </c>
      <c r="W103" s="36">
        <v>30270</v>
      </c>
      <c r="X103" s="36">
        <v>30270</v>
      </c>
      <c r="Y103" s="36">
        <v>30360</v>
      </c>
      <c r="Z103" s="36">
        <v>30260</v>
      </c>
      <c r="AA103" s="36">
        <v>30380</v>
      </c>
      <c r="AB103" s="37">
        <v>30730</v>
      </c>
      <c r="AC103" s="37">
        <v>32180</v>
      </c>
      <c r="AD103" s="37">
        <v>35070</v>
      </c>
      <c r="AE103" s="111"/>
      <c r="AF103" s="4">
        <f>E103/E$273</f>
        <v>1.125</v>
      </c>
      <c r="AG103" s="4">
        <f>F103/E$273</f>
        <v>1.1666666666666667</v>
      </c>
      <c r="AH103" s="4">
        <f>G103/E$273</f>
        <v>1.1666666666666667</v>
      </c>
      <c r="AI103" s="4">
        <f>H103/E$273</f>
        <v>1.1666666666666667</v>
      </c>
      <c r="AJ103" s="4">
        <f>I103/E$273</f>
        <v>1.1666666666666667</v>
      </c>
      <c r="AK103" s="4">
        <f>J103/E$273</f>
        <v>1.1666666666666667</v>
      </c>
      <c r="AL103" s="4">
        <f>K103/E$273</f>
        <v>1.1666666666666667</v>
      </c>
      <c r="AM103" s="4">
        <f>L103/E$273</f>
        <v>1.1666666666666667</v>
      </c>
      <c r="AN103" s="4">
        <f>M103/E$273</f>
        <v>1.2083333333333333</v>
      </c>
      <c r="AO103" s="4">
        <f>N103/E$273</f>
        <v>1.25</v>
      </c>
      <c r="AP103" s="4">
        <f>O103/E$273</f>
        <v>1.375</v>
      </c>
      <c r="AQ103" s="218"/>
      <c r="AR103" s="218"/>
      <c r="AS103" s="218"/>
      <c r="AT103" s="218"/>
      <c r="AU103" s="218"/>
      <c r="AV103" s="218"/>
      <c r="AW103" s="218"/>
      <c r="AX103" s="218"/>
      <c r="AY103" s="218"/>
      <c r="AZ103" s="218"/>
      <c r="BA103" s="218"/>
      <c r="BB103" s="87">
        <f t="shared" si="19"/>
        <v>1.1396433259434497</v>
      </c>
      <c r="BC103" s="3">
        <f t="shared" si="35"/>
        <v>12600</v>
      </c>
      <c r="BE103" s="3">
        <f>E103*教育人数!$R$6/教育人数!$R$34</f>
        <v>1814.7350280051701</v>
      </c>
      <c r="BF103" s="3">
        <f>F103*教育人数!$R$6/教育人数!$R$34</f>
        <v>1881.9474364498062</v>
      </c>
      <c r="BG103" s="3">
        <f>G103*教育人数!$R$6/教育人数!$R$34</f>
        <v>1881.9474364498062</v>
      </c>
      <c r="BH103" s="3">
        <f>H103*教育人数!$R$6/教育人数!$R$34</f>
        <v>1881.9474364498062</v>
      </c>
      <c r="BI103" s="3">
        <f>I103*教育人数!$R$6/教育人数!$R$34</f>
        <v>1881.9474364498062</v>
      </c>
      <c r="BJ103" s="3">
        <f>J103*教育人数!$R$6/教育人数!$R$34</f>
        <v>1881.9474364498062</v>
      </c>
      <c r="BK103" s="3">
        <f>K103*教育人数!$R$6/教育人数!$R$34</f>
        <v>1881.9474364498062</v>
      </c>
      <c r="BL103" s="3">
        <f>L103*教育人数!$R$6/教育人数!$R$34</f>
        <v>1881.9474364498062</v>
      </c>
      <c r="BM103" s="3">
        <f>M103*教育人数!$R$6/教育人数!$R$34</f>
        <v>1949.1598448944421</v>
      </c>
      <c r="BN103" s="3">
        <f>N103*教育人数!$R$6/教育人数!$R$34</f>
        <v>2016.372253339078</v>
      </c>
      <c r="BO103" s="3">
        <f>O103*教育人数!$R$6/教育人数!$R$34</f>
        <v>2218.009478672986</v>
      </c>
      <c r="BP103" s="217"/>
      <c r="BT103" s="3">
        <f>T103*教育人数!$R$6/教育人数!$R$34</f>
        <v>194176.64799655322</v>
      </c>
      <c r="BU103" s="3">
        <f>U103*教育人数!$R$6/教育人数!$R$34</f>
        <v>200225.76475657045</v>
      </c>
      <c r="BV103" s="3">
        <f>V103*教育人数!$R$6/教育人数!$R$34</f>
        <v>201771.65015079707</v>
      </c>
      <c r="BW103" s="3">
        <f>W103*教育人数!$R$6/教育人数!$R$34</f>
        <v>203451.96036191296</v>
      </c>
      <c r="BX103" s="3">
        <f>X103*教育人数!$R$6/教育人数!$R$34</f>
        <v>203451.96036191296</v>
      </c>
      <c r="BY103" s="3">
        <f>Y103*教育人数!$R$6/教育人数!$R$34</f>
        <v>204056.8720379147</v>
      </c>
      <c r="BZ103" s="3">
        <f>Z103*教育人数!$R$6/教育人数!$R$34</f>
        <v>203384.74795346832</v>
      </c>
      <c r="CA103" s="3">
        <f>AA103*教育人数!$R$6/教育人数!$R$34</f>
        <v>204191.29685480398</v>
      </c>
      <c r="CB103" s="3">
        <f>AB103*教育人数!$R$6/教育人数!$R$34</f>
        <v>206543.73115036622</v>
      </c>
      <c r="CC103" s="3">
        <f>AC103*教育人数!$R$6/教育人数!$R$34</f>
        <v>216289.53037483845</v>
      </c>
      <c r="CD103" s="3">
        <f>AD103*教育人数!$R$6/教育人数!$R$34</f>
        <v>235713.91641533823</v>
      </c>
      <c r="CE103" s="217"/>
    </row>
    <row r="104" spans="1:83" ht="18.75" customHeight="1">
      <c r="A104" s="32" t="s">
        <v>80</v>
      </c>
      <c r="B104" s="33" t="s">
        <v>121</v>
      </c>
      <c r="C104" s="237" t="s">
        <v>104</v>
      </c>
      <c r="D104" s="34" t="s">
        <v>105</v>
      </c>
      <c r="E104" s="38">
        <v>190</v>
      </c>
      <c r="F104" s="36">
        <v>200</v>
      </c>
      <c r="G104" s="36">
        <v>200</v>
      </c>
      <c r="H104" s="36">
        <v>200</v>
      </c>
      <c r="I104" s="36">
        <v>200</v>
      </c>
      <c r="J104" s="36">
        <v>200</v>
      </c>
      <c r="K104" s="36">
        <v>200</v>
      </c>
      <c r="L104" s="36">
        <v>200</v>
      </c>
      <c r="M104" s="39">
        <v>200</v>
      </c>
      <c r="N104" s="39">
        <v>210</v>
      </c>
      <c r="O104" s="40">
        <v>230</v>
      </c>
      <c r="P104" s="111"/>
      <c r="Q104" s="111"/>
      <c r="R104" s="111"/>
      <c r="S104" s="111"/>
      <c r="T104" s="35">
        <v>21420</v>
      </c>
      <c r="U104" s="36">
        <v>22040</v>
      </c>
      <c r="V104" s="36">
        <v>22200</v>
      </c>
      <c r="W104" s="36">
        <v>22370</v>
      </c>
      <c r="X104" s="36">
        <v>22300</v>
      </c>
      <c r="Y104" s="36">
        <v>22370</v>
      </c>
      <c r="Z104" s="36">
        <v>22310</v>
      </c>
      <c r="AA104" s="36">
        <v>22390</v>
      </c>
      <c r="AB104" s="37">
        <v>22630</v>
      </c>
      <c r="AC104" s="37">
        <v>23680</v>
      </c>
      <c r="AD104" s="37">
        <v>25660</v>
      </c>
      <c r="AE104" s="111"/>
      <c r="AF104" s="4">
        <f>E104/E$274</f>
        <v>1.1176470588235294</v>
      </c>
      <c r="AG104" s="4">
        <f>F104/E$274</f>
        <v>1.1764705882352942</v>
      </c>
      <c r="AH104" s="4">
        <f>G104/E$274</f>
        <v>1.1764705882352942</v>
      </c>
      <c r="AI104" s="4">
        <f>H104/E$274</f>
        <v>1.1764705882352942</v>
      </c>
      <c r="AJ104" s="4">
        <f>I104/E$274</f>
        <v>1.1764705882352942</v>
      </c>
      <c r="AK104" s="4">
        <f>J104/E$274</f>
        <v>1.1764705882352942</v>
      </c>
      <c r="AL104" s="4">
        <f>K104/E$274</f>
        <v>1.1764705882352942</v>
      </c>
      <c r="AM104" s="4">
        <f>L104/E$274</f>
        <v>1.1764705882352942</v>
      </c>
      <c r="AN104" s="4">
        <f>M104/E$274</f>
        <v>1.1764705882352942</v>
      </c>
      <c r="AO104" s="4">
        <f>N104/E$274</f>
        <v>1.2352941176470589</v>
      </c>
      <c r="AP104" s="4">
        <f>O104/E$274</f>
        <v>1.3529411764705883</v>
      </c>
      <c r="AQ104" s="218"/>
      <c r="AR104" s="218"/>
      <c r="AS104" s="218"/>
      <c r="AT104" s="218"/>
      <c r="AU104" s="218"/>
      <c r="AV104" s="218"/>
      <c r="AW104" s="218"/>
      <c r="AX104" s="218"/>
      <c r="AY104" s="218"/>
      <c r="AZ104" s="218"/>
      <c r="BA104" s="218"/>
      <c r="BB104" s="87">
        <f t="shared" ref="BB104:BB167" si="54">AVERAGE(AQ104:BA137)</f>
        <v>1.1396433259434497</v>
      </c>
      <c r="BC104" s="3">
        <f t="shared" si="35"/>
        <v>12600</v>
      </c>
      <c r="BE104" s="3">
        <f>E104*(教育人数!$S$7+教育人数!$S$8)/教育人数!$S$34</f>
        <v>2638.0081436486216</v>
      </c>
      <c r="BF104" s="3">
        <f>F104*(教育人数!$S$7+教育人数!$S$8)/教育人数!$S$34</f>
        <v>2776.8506775248648</v>
      </c>
      <c r="BG104" s="3">
        <f>G104*(教育人数!$S$7+教育人数!$S$8)/教育人数!$S$34</f>
        <v>2776.8506775248648</v>
      </c>
      <c r="BH104" s="3">
        <f>H104*(教育人数!$S$7+教育人数!$S$8)/教育人数!$S$34</f>
        <v>2776.8506775248648</v>
      </c>
      <c r="BI104" s="3">
        <f>I104*(教育人数!$S$7+教育人数!$S$8)/教育人数!$S$34</f>
        <v>2776.8506775248648</v>
      </c>
      <c r="BJ104" s="3">
        <f>J104*(教育人数!$S$7+教育人数!$S$8)/教育人数!$S$34</f>
        <v>2776.8506775248648</v>
      </c>
      <c r="BK104" s="3">
        <f>K104*(教育人数!$S$7+教育人数!$S$8)/教育人数!$S$34</f>
        <v>2776.8506775248648</v>
      </c>
      <c r="BL104" s="3">
        <f>L104*(教育人数!$S$7+教育人数!$S$8)/教育人数!$S$34</f>
        <v>2776.8506775248648</v>
      </c>
      <c r="BM104" s="3">
        <f>M104*(教育人数!$S$7+教育人数!$S$8)/教育人数!$S$34</f>
        <v>2776.8506775248648</v>
      </c>
      <c r="BN104" s="3">
        <f>N104*(教育人数!$S$7+教育人数!$S$8)/教育人数!$S$34</f>
        <v>2915.6932114011083</v>
      </c>
      <c r="BO104" s="3">
        <f>O104*(教育人数!$S$7+教育人数!$S$8)/教育人数!$S$34</f>
        <v>3193.3782791535946</v>
      </c>
      <c r="BP104" s="217">
        <f>AVERAGE(BE104:BO104)+AVERAGE(BE105:BO105)</f>
        <v>4777.4453701961875</v>
      </c>
      <c r="BT104" s="3">
        <f>T104*(教育人数!$S$7+教育人数!$S$8)/教育人数!$S$34</f>
        <v>297400.70756291301</v>
      </c>
      <c r="BU104" s="3">
        <f>U104*(教育人数!$S$7+教育人数!$S$8)/教育人数!$S$34</f>
        <v>306008.94466324011</v>
      </c>
      <c r="BV104" s="3">
        <f>V104*(教育人数!$S$7+教育人数!$S$8)/教育人数!$S$34</f>
        <v>308230.42520525999</v>
      </c>
      <c r="BW104" s="3">
        <f>W104*(教育人数!$S$7+教育人数!$S$8)/教育人数!$S$34</f>
        <v>310590.74828115612</v>
      </c>
      <c r="BX104" s="3">
        <f>X104*(教育人数!$S$7+教育人数!$S$8)/教育人数!$S$34</f>
        <v>309618.85054402245</v>
      </c>
      <c r="BY104" s="3">
        <f>Y104*(教育人数!$S$7+教育人数!$S$8)/教育人数!$S$34</f>
        <v>310590.74828115612</v>
      </c>
      <c r="BZ104" s="3">
        <f>Z104*(教育人数!$S$7+教育人数!$S$8)/教育人数!$S$34</f>
        <v>309757.6930778987</v>
      </c>
      <c r="CA104" s="3">
        <f>AA104*(教育人数!$S$7+教育人数!$S$8)/教育人数!$S$34</f>
        <v>310868.43334890861</v>
      </c>
      <c r="CB104" s="3">
        <f>AB104*(教育人数!$S$7+教育人数!$S$8)/教育人数!$S$34</f>
        <v>314200.65416193847</v>
      </c>
      <c r="CC104" s="3">
        <f>AC104*(教育人数!$S$7+教育人数!$S$8)/教育人数!$S$34</f>
        <v>328779.12021894398</v>
      </c>
      <c r="CD104" s="3">
        <f>AD104*(教育人数!$S$7+教育人数!$S$8)/教育人数!$S$34</f>
        <v>356269.94192644017</v>
      </c>
      <c r="CE104" s="217">
        <f t="shared" ref="CE104" si="55">ROUNDDOWN((AVERAGE(BT104:CD104)+AVERAGE(BT105:CD105))*$CH$2*12/16,-2)</f>
        <v>229500</v>
      </c>
    </row>
    <row r="105" spans="1:83" ht="18.75" customHeight="1">
      <c r="A105" s="32" t="s">
        <v>80</v>
      </c>
      <c r="B105" s="33" t="s">
        <v>121</v>
      </c>
      <c r="C105" s="237"/>
      <c r="D105" s="34" t="s">
        <v>106</v>
      </c>
      <c r="E105" s="38">
        <v>260</v>
      </c>
      <c r="F105" s="36">
        <v>270</v>
      </c>
      <c r="G105" s="36">
        <v>280</v>
      </c>
      <c r="H105" s="36">
        <v>280</v>
      </c>
      <c r="I105" s="36">
        <v>280</v>
      </c>
      <c r="J105" s="36">
        <v>280</v>
      </c>
      <c r="K105" s="36">
        <v>280</v>
      </c>
      <c r="L105" s="36">
        <v>280</v>
      </c>
      <c r="M105" s="39">
        <v>280</v>
      </c>
      <c r="N105" s="39">
        <v>300</v>
      </c>
      <c r="O105" s="40">
        <v>320</v>
      </c>
      <c r="P105" s="111"/>
      <c r="Q105" s="111"/>
      <c r="R105" s="111"/>
      <c r="S105" s="111"/>
      <c r="T105" s="35">
        <v>28570</v>
      </c>
      <c r="U105" s="36">
        <v>29460</v>
      </c>
      <c r="V105" s="36">
        <v>29700</v>
      </c>
      <c r="W105" s="36">
        <v>29950</v>
      </c>
      <c r="X105" s="36">
        <v>29980</v>
      </c>
      <c r="Y105" s="36">
        <v>30060</v>
      </c>
      <c r="Z105" s="36">
        <v>29970</v>
      </c>
      <c r="AA105" s="36">
        <v>30080</v>
      </c>
      <c r="AB105" s="37">
        <v>30430</v>
      </c>
      <c r="AC105" s="37">
        <v>31880</v>
      </c>
      <c r="AD105" s="37">
        <v>34740</v>
      </c>
      <c r="AE105" s="111"/>
      <c r="AF105" s="4">
        <f>E105/E$275</f>
        <v>1.0833333333333333</v>
      </c>
      <c r="AG105" s="4">
        <f>F105/E$275</f>
        <v>1.125</v>
      </c>
      <c r="AH105" s="4">
        <f>G105/E$275</f>
        <v>1.1666666666666667</v>
      </c>
      <c r="AI105" s="4">
        <f>H105/E$275</f>
        <v>1.1666666666666667</v>
      </c>
      <c r="AJ105" s="4">
        <f>I105/E$275</f>
        <v>1.1666666666666667</v>
      </c>
      <c r="AK105" s="4">
        <f>J105/E$275</f>
        <v>1.1666666666666667</v>
      </c>
      <c r="AL105" s="4">
        <f>K105/E$275</f>
        <v>1.1666666666666667</v>
      </c>
      <c r="AM105" s="4">
        <f>L105/E$275</f>
        <v>1.1666666666666667</v>
      </c>
      <c r="AN105" s="4">
        <f>M105/E$275</f>
        <v>1.1666666666666667</v>
      </c>
      <c r="AO105" s="4">
        <f>N105/E$275</f>
        <v>1.25</v>
      </c>
      <c r="AP105" s="4">
        <f>O105/E$275</f>
        <v>1.3333333333333333</v>
      </c>
      <c r="AQ105" s="218"/>
      <c r="AR105" s="218"/>
      <c r="AS105" s="218"/>
      <c r="AT105" s="218"/>
      <c r="AU105" s="218"/>
      <c r="AV105" s="218"/>
      <c r="AW105" s="218"/>
      <c r="AX105" s="218"/>
      <c r="AY105" s="218"/>
      <c r="AZ105" s="218"/>
      <c r="BA105" s="218"/>
      <c r="BB105" s="87">
        <f t="shared" si="54"/>
        <v>1.1396433259434497</v>
      </c>
      <c r="BC105" s="3">
        <f t="shared" si="35"/>
        <v>12600</v>
      </c>
      <c r="BE105" s="3">
        <f>E105*教育人数!$S$6/教育人数!$S$34</f>
        <v>1804.9529403911622</v>
      </c>
      <c r="BF105" s="3">
        <f>F105*教育人数!$S$6/教育人数!$S$34</f>
        <v>1874.3742073292838</v>
      </c>
      <c r="BG105" s="3">
        <f>G105*教育人数!$S$6/教育人数!$S$34</f>
        <v>1943.7954742674053</v>
      </c>
      <c r="BH105" s="3">
        <f>H105*教育人数!$S$6/教育人数!$S$34</f>
        <v>1943.7954742674053</v>
      </c>
      <c r="BI105" s="3">
        <f>I105*教育人数!$S$6/教育人数!$S$34</f>
        <v>1943.7954742674053</v>
      </c>
      <c r="BJ105" s="3">
        <f>J105*教育人数!$S$6/教育人数!$S$34</f>
        <v>1943.7954742674053</v>
      </c>
      <c r="BK105" s="3">
        <f>K105*教育人数!$S$6/教育人数!$S$34</f>
        <v>1943.7954742674053</v>
      </c>
      <c r="BL105" s="3">
        <f>L105*教育人数!$S$6/教育人数!$S$34</f>
        <v>1943.7954742674053</v>
      </c>
      <c r="BM105" s="3">
        <f>M105*教育人数!$S$6/教育人数!$S$34</f>
        <v>1943.7954742674053</v>
      </c>
      <c r="BN105" s="3">
        <f>N105*教育人数!$S$6/教育人数!$S$34</f>
        <v>2082.6380081436487</v>
      </c>
      <c r="BO105" s="3">
        <f>O105*教育人数!$S$6/教育人数!$S$34</f>
        <v>2221.4805420198918</v>
      </c>
      <c r="BP105" s="217"/>
      <c r="BT105" s="3">
        <f>T105*教育人数!$S$6/教育人数!$S$34</f>
        <v>198336.55964221348</v>
      </c>
      <c r="BU105" s="3">
        <f>U105*教育人数!$S$6/教育人数!$S$34</f>
        <v>204515.0523997063</v>
      </c>
      <c r="BV105" s="3">
        <f>V105*教育人数!$S$6/教育人数!$S$34</f>
        <v>206181.16280622123</v>
      </c>
      <c r="BW105" s="3">
        <f>W105*教育人数!$S$6/教育人数!$S$34</f>
        <v>207916.69447967425</v>
      </c>
      <c r="BX105" s="3">
        <f>X105*教育人数!$S$6/教育人数!$S$34</f>
        <v>208124.95828048862</v>
      </c>
      <c r="BY105" s="3">
        <f>Y105*教育人数!$S$6/教育人数!$S$34</f>
        <v>208680.3284159936</v>
      </c>
      <c r="BZ105" s="3">
        <f>Z105*教育人数!$S$6/教育人数!$S$34</f>
        <v>208055.53701355049</v>
      </c>
      <c r="CA105" s="3">
        <f>AA105*教育人数!$S$6/教育人数!$S$34</f>
        <v>208819.17094986985</v>
      </c>
      <c r="CB105" s="3">
        <f>AB105*教育人数!$S$6/教育人数!$S$34</f>
        <v>211248.9152927041</v>
      </c>
      <c r="CC105" s="3">
        <f>AC105*教育人数!$S$6/教育人数!$S$34</f>
        <v>221314.99899873172</v>
      </c>
      <c r="CD105" s="3">
        <f>AD105*教育人数!$S$6/教育人数!$S$34</f>
        <v>241169.48134303451</v>
      </c>
      <c r="CE105" s="217"/>
    </row>
    <row r="106" spans="1:83" ht="18.75" customHeight="1">
      <c r="A106" s="32" t="s">
        <v>80</v>
      </c>
      <c r="B106" s="33" t="s">
        <v>78</v>
      </c>
      <c r="C106" s="237" t="s">
        <v>104</v>
      </c>
      <c r="D106" s="34" t="s">
        <v>105</v>
      </c>
      <c r="E106" s="38">
        <v>190</v>
      </c>
      <c r="F106" s="36">
        <v>200</v>
      </c>
      <c r="G106" s="36">
        <v>200</v>
      </c>
      <c r="H106" s="36">
        <v>200</v>
      </c>
      <c r="I106" s="36">
        <v>200</v>
      </c>
      <c r="J106" s="36">
        <v>200</v>
      </c>
      <c r="K106" s="36">
        <v>200</v>
      </c>
      <c r="L106" s="36">
        <v>200</v>
      </c>
      <c r="M106" s="39">
        <v>200</v>
      </c>
      <c r="N106" s="39">
        <v>210</v>
      </c>
      <c r="O106" s="40">
        <v>230</v>
      </c>
      <c r="P106" s="111"/>
      <c r="Q106" s="111"/>
      <c r="R106" s="111"/>
      <c r="S106" s="111"/>
      <c r="T106" s="35">
        <v>21160</v>
      </c>
      <c r="U106" s="36">
        <v>21780</v>
      </c>
      <c r="V106" s="36">
        <v>21930</v>
      </c>
      <c r="W106" s="36">
        <v>22100</v>
      </c>
      <c r="X106" s="36">
        <v>22050</v>
      </c>
      <c r="Y106" s="36">
        <v>22130</v>
      </c>
      <c r="Z106" s="36">
        <v>22060</v>
      </c>
      <c r="AA106" s="36">
        <v>22150</v>
      </c>
      <c r="AB106" s="37">
        <v>22390</v>
      </c>
      <c r="AC106" s="37">
        <v>23430</v>
      </c>
      <c r="AD106" s="37">
        <v>25400</v>
      </c>
      <c r="AE106" s="111"/>
      <c r="AF106" s="4">
        <f>E106/E$276</f>
        <v>1.1176470588235294</v>
      </c>
      <c r="AG106" s="4">
        <f>F106/E$276</f>
        <v>1.1764705882352942</v>
      </c>
      <c r="AH106" s="4">
        <f>G106/E$276</f>
        <v>1.1764705882352942</v>
      </c>
      <c r="AI106" s="4">
        <f>H106/E$276</f>
        <v>1.1764705882352942</v>
      </c>
      <c r="AJ106" s="4">
        <f>I106/E$276</f>
        <v>1.1764705882352942</v>
      </c>
      <c r="AK106" s="4">
        <f>J106/E$276</f>
        <v>1.1764705882352942</v>
      </c>
      <c r="AL106" s="4">
        <f>K106/E$276</f>
        <v>1.1764705882352942</v>
      </c>
      <c r="AM106" s="4">
        <f>L106/E$276</f>
        <v>1.1764705882352942</v>
      </c>
      <c r="AN106" s="4">
        <f>M106/E$276</f>
        <v>1.1764705882352942</v>
      </c>
      <c r="AO106" s="4">
        <f>N106/E$276</f>
        <v>1.2352941176470589</v>
      </c>
      <c r="AP106" s="4">
        <f>O106/E$276</f>
        <v>1.3529411764705883</v>
      </c>
      <c r="AQ106" s="218"/>
      <c r="AR106" s="218"/>
      <c r="AS106" s="218"/>
      <c r="AT106" s="218"/>
      <c r="AU106" s="218"/>
      <c r="AV106" s="218"/>
      <c r="AW106" s="218"/>
      <c r="AX106" s="218"/>
      <c r="AY106" s="218"/>
      <c r="AZ106" s="218"/>
      <c r="BA106" s="218"/>
      <c r="BB106" s="87">
        <f t="shared" si="54"/>
        <v>1.1396433259434497</v>
      </c>
      <c r="BC106" s="3">
        <f t="shared" si="35"/>
        <v>12600</v>
      </c>
      <c r="BE106" s="3">
        <f>E106*(教育人数!$S$7+教育人数!$S$8)/教育人数!$S$34</f>
        <v>2638.0081436486216</v>
      </c>
      <c r="BF106" s="3">
        <f>F106*(教育人数!$S$7+教育人数!$S$8)/教育人数!$S$34</f>
        <v>2776.8506775248648</v>
      </c>
      <c r="BG106" s="3">
        <f>G106*(教育人数!$S$7+教育人数!$S$8)/教育人数!$S$34</f>
        <v>2776.8506775248648</v>
      </c>
      <c r="BH106" s="3">
        <f>H106*(教育人数!$S$7+教育人数!$S$8)/教育人数!$S$34</f>
        <v>2776.8506775248648</v>
      </c>
      <c r="BI106" s="3">
        <f>I106*(教育人数!$S$7+教育人数!$S$8)/教育人数!$S$34</f>
        <v>2776.8506775248648</v>
      </c>
      <c r="BJ106" s="3">
        <f>J106*(教育人数!$S$7+教育人数!$S$8)/教育人数!$S$34</f>
        <v>2776.8506775248648</v>
      </c>
      <c r="BK106" s="3">
        <f>K106*(教育人数!$S$7+教育人数!$S$8)/教育人数!$S$34</f>
        <v>2776.8506775248648</v>
      </c>
      <c r="BL106" s="3">
        <f>L106*(教育人数!$S$7+教育人数!$S$8)/教育人数!$S$34</f>
        <v>2776.8506775248648</v>
      </c>
      <c r="BM106" s="3">
        <f>M106*(教育人数!$S$7+教育人数!$S$8)/教育人数!$S$34</f>
        <v>2776.8506775248648</v>
      </c>
      <c r="BN106" s="3">
        <f>N106*(教育人数!$S$7+教育人数!$S$8)/教育人数!$S$34</f>
        <v>2915.6932114011083</v>
      </c>
      <c r="BO106" s="3">
        <f>O106*(教育人数!$S$7+教育人数!$S$8)/教育人数!$S$34</f>
        <v>3193.3782791535946</v>
      </c>
      <c r="BP106" s="217">
        <f>AVERAGE(BE106:BO106)+AVERAGE(BE107:BO107)</f>
        <v>4764.8233216619838</v>
      </c>
      <c r="BT106" s="3">
        <f>T106*(教育人数!$S$7+教育人数!$S$8)/教育人数!$S$34</f>
        <v>293790.80168213072</v>
      </c>
      <c r="BU106" s="3">
        <f>U106*(教育人数!$S$7+教育人数!$S$8)/教育人数!$S$34</f>
        <v>302399.03878245776</v>
      </c>
      <c r="BV106" s="3">
        <f>V106*(教育人数!$S$7+教育人数!$S$8)/教育人数!$S$34</f>
        <v>304481.67679060146</v>
      </c>
      <c r="BW106" s="3">
        <f>W106*(教育人数!$S$7+教育人数!$S$8)/教育人数!$S$34</f>
        <v>306841.99986649759</v>
      </c>
      <c r="BX106" s="3">
        <f>X106*(教育人数!$S$7+教育人数!$S$8)/教育人数!$S$34</f>
        <v>306147.78719711635</v>
      </c>
      <c r="BY106" s="3">
        <f>Y106*(教育人数!$S$7+教育人数!$S$8)/教育人数!$S$34</f>
        <v>307258.52746812633</v>
      </c>
      <c r="BZ106" s="3">
        <f>Z106*(教育人数!$S$7+教育人数!$S$8)/教育人数!$S$34</f>
        <v>306286.6297309926</v>
      </c>
      <c r="CA106" s="3">
        <f>AA106*(教育人数!$S$7+教育人数!$S$8)/教育人数!$S$34</f>
        <v>307536.21253587876</v>
      </c>
      <c r="CB106" s="3">
        <f>AB106*(教育人数!$S$7+教育人数!$S$8)/教育人数!$S$34</f>
        <v>310868.43334890861</v>
      </c>
      <c r="CC106" s="3">
        <f>AC106*(教育人数!$S$7+教育人数!$S$8)/教育人数!$S$34</f>
        <v>325308.05687203794</v>
      </c>
      <c r="CD106" s="3">
        <f>AD106*(教育人数!$S$7+教育人数!$S$8)/教育人数!$S$34</f>
        <v>352660.03604565782</v>
      </c>
      <c r="CE106" s="217">
        <f t="shared" ref="CE106" si="56">ROUNDDOWN((AVERAGE(BT106:CD106)+AVERAGE(BT107:CD107))*$CH$2*12/16,-2)</f>
        <v>227200</v>
      </c>
    </row>
    <row r="107" spans="1:83" ht="18.75" customHeight="1" thickBot="1">
      <c r="A107" s="32" t="s">
        <v>80</v>
      </c>
      <c r="B107" s="42" t="s">
        <v>78</v>
      </c>
      <c r="C107" s="238"/>
      <c r="D107" s="44" t="s">
        <v>106</v>
      </c>
      <c r="E107" s="48">
        <v>260</v>
      </c>
      <c r="F107" s="46">
        <v>270</v>
      </c>
      <c r="G107" s="46">
        <v>270</v>
      </c>
      <c r="H107" s="46">
        <v>280</v>
      </c>
      <c r="I107" s="46">
        <v>280</v>
      </c>
      <c r="J107" s="46">
        <v>280</v>
      </c>
      <c r="K107" s="46">
        <v>280</v>
      </c>
      <c r="L107" s="46">
        <v>280</v>
      </c>
      <c r="M107" s="49">
        <v>280</v>
      </c>
      <c r="N107" s="49">
        <v>290</v>
      </c>
      <c r="O107" s="50">
        <v>320</v>
      </c>
      <c r="P107" s="111"/>
      <c r="Q107" s="111"/>
      <c r="R107" s="111"/>
      <c r="S107" s="111"/>
      <c r="T107" s="45">
        <v>28310</v>
      </c>
      <c r="U107" s="46">
        <v>29200</v>
      </c>
      <c r="V107" s="46">
        <v>29430</v>
      </c>
      <c r="W107" s="46">
        <v>29680</v>
      </c>
      <c r="X107" s="46">
        <v>29730</v>
      </c>
      <c r="Y107" s="46">
        <v>29820</v>
      </c>
      <c r="Z107" s="46">
        <v>29720</v>
      </c>
      <c r="AA107" s="46">
        <v>29840</v>
      </c>
      <c r="AB107" s="47">
        <v>30190</v>
      </c>
      <c r="AC107" s="47">
        <v>31630</v>
      </c>
      <c r="AD107" s="47">
        <v>34480</v>
      </c>
      <c r="AE107" s="111"/>
      <c r="AF107" s="4">
        <f>E107/E$277</f>
        <v>1.1304347826086956</v>
      </c>
      <c r="AG107" s="4">
        <f>F107/E$277</f>
        <v>1.173913043478261</v>
      </c>
      <c r="AH107" s="4">
        <f>G107/E$277</f>
        <v>1.173913043478261</v>
      </c>
      <c r="AI107" s="4">
        <f>H107/E$277</f>
        <v>1.2173913043478262</v>
      </c>
      <c r="AJ107" s="4">
        <f>I107/E$277</f>
        <v>1.2173913043478262</v>
      </c>
      <c r="AK107" s="4">
        <f>J107/E$277</f>
        <v>1.2173913043478262</v>
      </c>
      <c r="AL107" s="4">
        <f>K107/E$277</f>
        <v>1.2173913043478262</v>
      </c>
      <c r="AM107" s="4">
        <f>L107/E$277</f>
        <v>1.2173913043478262</v>
      </c>
      <c r="AN107" s="4">
        <f>M107/E$277</f>
        <v>1.2173913043478262</v>
      </c>
      <c r="AO107" s="4">
        <f>N107/E$277</f>
        <v>1.2608695652173914</v>
      </c>
      <c r="AP107" s="4">
        <f>O107/E$277</f>
        <v>1.3913043478260869</v>
      </c>
      <c r="AQ107" s="218"/>
      <c r="AR107" s="218"/>
      <c r="AS107" s="218"/>
      <c r="AT107" s="218"/>
      <c r="AU107" s="218"/>
      <c r="AV107" s="218"/>
      <c r="AW107" s="218"/>
      <c r="AX107" s="218"/>
      <c r="AY107" s="218"/>
      <c r="AZ107" s="218"/>
      <c r="BA107" s="218"/>
      <c r="BB107" s="87">
        <f t="shared" si="54"/>
        <v>1.1396433259434497</v>
      </c>
      <c r="BC107" s="3">
        <f t="shared" si="35"/>
        <v>12600</v>
      </c>
      <c r="BE107" s="3">
        <f>E107*教育人数!$S$6/教育人数!$S$34</f>
        <v>1804.9529403911622</v>
      </c>
      <c r="BF107" s="3">
        <f>F107*教育人数!$S$6/教育人数!$S$34</f>
        <v>1874.3742073292838</v>
      </c>
      <c r="BG107" s="3">
        <f>G107*教育人数!$S$6/教育人数!$S$34</f>
        <v>1874.3742073292838</v>
      </c>
      <c r="BH107" s="3">
        <f>H107*教育人数!$S$6/教育人数!$S$34</f>
        <v>1943.7954742674053</v>
      </c>
      <c r="BI107" s="3">
        <f>I107*教育人数!$S$6/教育人数!$S$34</f>
        <v>1943.7954742674053</v>
      </c>
      <c r="BJ107" s="3">
        <f>J107*教育人数!$S$6/教育人数!$S$34</f>
        <v>1943.7954742674053</v>
      </c>
      <c r="BK107" s="3">
        <f>K107*教育人数!$S$6/教育人数!$S$34</f>
        <v>1943.7954742674053</v>
      </c>
      <c r="BL107" s="3">
        <f>L107*教育人数!$S$6/教育人数!$S$34</f>
        <v>1943.7954742674053</v>
      </c>
      <c r="BM107" s="3">
        <f>M107*教育人数!$S$6/教育人数!$S$34</f>
        <v>1943.7954742674053</v>
      </c>
      <c r="BN107" s="3">
        <f>N107*教育人数!$S$6/教育人数!$S$34</f>
        <v>2013.2167412055271</v>
      </c>
      <c r="BO107" s="3">
        <f>O107*教育人数!$S$6/教育人数!$S$34</f>
        <v>2221.4805420198918</v>
      </c>
      <c r="BP107" s="217"/>
      <c r="BT107" s="3">
        <f>T107*教育人数!$S$6/教育人数!$S$34</f>
        <v>196531.60670182231</v>
      </c>
      <c r="BU107" s="3">
        <f>U107*教育人数!$S$6/教育人数!$S$34</f>
        <v>202710.09945931513</v>
      </c>
      <c r="BV107" s="3">
        <f>V107*教育人数!$S$6/教育人数!$S$34</f>
        <v>204306.78859889193</v>
      </c>
      <c r="BW107" s="3">
        <f>W107*教育人数!$S$6/教育人数!$S$34</f>
        <v>206042.32027234498</v>
      </c>
      <c r="BX107" s="3">
        <f>X107*教育人数!$S$6/教育人数!$S$34</f>
        <v>206389.4266070356</v>
      </c>
      <c r="BY107" s="3">
        <f>Y107*教育人数!$S$6/教育人数!$S$34</f>
        <v>207014.21800947867</v>
      </c>
      <c r="BZ107" s="3">
        <f>Z107*教育人数!$S$6/教育人数!$S$34</f>
        <v>206320.00534009747</v>
      </c>
      <c r="CA107" s="3">
        <f>AA107*教育人数!$S$6/教育人数!$S$34</f>
        <v>207153.06054335492</v>
      </c>
      <c r="CB107" s="3">
        <f>AB107*教育人数!$S$6/教育人数!$S$34</f>
        <v>209582.80488618917</v>
      </c>
      <c r="CC107" s="3">
        <f>AC107*教育人数!$S$6/教育人数!$S$34</f>
        <v>219579.4673252787</v>
      </c>
      <c r="CD107" s="3">
        <f>AD107*教育人数!$S$6/教育人数!$S$34</f>
        <v>239364.52840264337</v>
      </c>
      <c r="CE107" s="217"/>
    </row>
    <row r="108" spans="1:83" ht="18.75" customHeight="1">
      <c r="A108" s="53" t="s">
        <v>81</v>
      </c>
      <c r="B108" s="23" t="s">
        <v>103</v>
      </c>
      <c r="C108" s="239" t="s">
        <v>104</v>
      </c>
      <c r="D108" s="54" t="s">
        <v>105</v>
      </c>
      <c r="E108" s="58">
        <v>810</v>
      </c>
      <c r="F108" s="56">
        <v>840</v>
      </c>
      <c r="G108" s="56">
        <v>510</v>
      </c>
      <c r="H108" s="56">
        <v>850</v>
      </c>
      <c r="I108" s="56">
        <v>800</v>
      </c>
      <c r="J108" s="56">
        <v>800</v>
      </c>
      <c r="K108" s="56">
        <v>800</v>
      </c>
      <c r="L108" s="56">
        <v>800</v>
      </c>
      <c r="M108" s="59">
        <v>810</v>
      </c>
      <c r="N108" s="59">
        <v>840</v>
      </c>
      <c r="O108" s="60">
        <v>900</v>
      </c>
      <c r="P108" s="111"/>
      <c r="Q108" s="111"/>
      <c r="R108" s="111"/>
      <c r="S108" s="111"/>
      <c r="T108" s="55">
        <v>83500</v>
      </c>
      <c r="U108" s="56">
        <v>85890</v>
      </c>
      <c r="V108" s="56">
        <v>86590</v>
      </c>
      <c r="W108" s="56">
        <v>87160</v>
      </c>
      <c r="X108" s="56">
        <v>82120</v>
      </c>
      <c r="Y108" s="56">
        <v>82270</v>
      </c>
      <c r="Z108" s="56">
        <v>82030</v>
      </c>
      <c r="AA108" s="56">
        <v>82340</v>
      </c>
      <c r="AB108" s="57">
        <v>83150</v>
      </c>
      <c r="AC108" s="57">
        <v>86000</v>
      </c>
      <c r="AD108" s="57">
        <v>92620</v>
      </c>
      <c r="AE108" s="111"/>
      <c r="AF108" s="4">
        <f>E108/E$244</f>
        <v>1.08</v>
      </c>
      <c r="AG108" s="4">
        <f>F108/E$244</f>
        <v>1.1200000000000001</v>
      </c>
      <c r="AH108" s="4">
        <f>G108/E$244</f>
        <v>0.68</v>
      </c>
      <c r="AI108" s="4">
        <f>H108/E$244</f>
        <v>1.1333333333333333</v>
      </c>
      <c r="AJ108" s="4">
        <f>I108/E$244</f>
        <v>1.0666666666666667</v>
      </c>
      <c r="AK108" s="4">
        <f>J108/E$244</f>
        <v>1.0666666666666667</v>
      </c>
      <c r="AL108" s="4">
        <f>K108/E$244</f>
        <v>1.0666666666666667</v>
      </c>
      <c r="AM108" s="4">
        <f>L108/E$244</f>
        <v>1.0666666666666667</v>
      </c>
      <c r="AN108" s="4">
        <f>M108/E$244</f>
        <v>1.08</v>
      </c>
      <c r="AO108" s="4">
        <f>N108/E$244</f>
        <v>1.1200000000000001</v>
      </c>
      <c r="AP108" s="4">
        <f>O108/E$244</f>
        <v>1.2</v>
      </c>
      <c r="AQ108" s="227">
        <f t="shared" ref="AQ108:BA108" si="57">AVERAGE(AF108:AF141)</f>
        <v>1.0907151752630799</v>
      </c>
      <c r="AR108" s="227">
        <f t="shared" si="57"/>
        <v>1.1214304992541395</v>
      </c>
      <c r="AS108" s="227">
        <f t="shared" si="57"/>
        <v>0.98822852665370409</v>
      </c>
      <c r="AT108" s="227">
        <f t="shared" si="57"/>
        <v>1.1445618167393965</v>
      </c>
      <c r="AU108" s="227">
        <f t="shared" si="57"/>
        <v>1.1334728833208336</v>
      </c>
      <c r="AV108" s="227">
        <f t="shared" si="57"/>
        <v>1.1382034075681431</v>
      </c>
      <c r="AW108" s="227">
        <f t="shared" si="57"/>
        <v>1.1334728833208336</v>
      </c>
      <c r="AX108" s="227">
        <f t="shared" si="57"/>
        <v>1.1382034075681431</v>
      </c>
      <c r="AY108" s="227">
        <f t="shared" si="57"/>
        <v>1.1499163219120785</v>
      </c>
      <c r="AZ108" s="227">
        <f t="shared" si="57"/>
        <v>1.1997789997849189</v>
      </c>
      <c r="BA108" s="227">
        <f t="shared" si="57"/>
        <v>1.2980926639926782</v>
      </c>
      <c r="BB108" s="87">
        <f t="shared" si="54"/>
        <v>1.1396433259434497</v>
      </c>
      <c r="BC108" s="3">
        <f t="shared" si="35"/>
        <v>12600</v>
      </c>
      <c r="BE108" s="3">
        <f>E108*(教育人数!$D$7+教育人数!$D$8)/教育人数!$D$34</f>
        <v>2495.2606635071088</v>
      </c>
      <c r="BF108" s="3">
        <f>F108*(教育人数!$D$7+教育人数!$D$8)/教育人数!$D$34</f>
        <v>2587.6777251184835</v>
      </c>
      <c r="BG108" s="3">
        <f>G108*(教育人数!$D$7+教育人数!$D$8)/教育人数!$D$34</f>
        <v>1571.090047393365</v>
      </c>
      <c r="BH108" s="3">
        <f>H108*(教育人数!$D$7+教育人数!$D$8)/教育人数!$D$34</f>
        <v>2618.4834123222749</v>
      </c>
      <c r="BI108" s="3">
        <f>I108*(教育人数!$D$7+教育人数!$D$8)/教育人数!$D$34</f>
        <v>2464.4549763033174</v>
      </c>
      <c r="BJ108" s="3">
        <f>J108*(教育人数!$D$7+教育人数!$D$8)/教育人数!$D$34</f>
        <v>2464.4549763033174</v>
      </c>
      <c r="BK108" s="3">
        <f>K108*(教育人数!$D$7+教育人数!$D$8)/教育人数!$D$34</f>
        <v>2464.4549763033174</v>
      </c>
      <c r="BL108" s="3">
        <f>L108*(教育人数!$D$7+教育人数!$D$8)/教育人数!$D$34</f>
        <v>2464.4549763033174</v>
      </c>
      <c r="BM108" s="3">
        <f>M108*(教育人数!$D$7+教育人数!$D$8)/教育人数!$D$34</f>
        <v>2495.2606635071088</v>
      </c>
      <c r="BN108" s="3">
        <f>N108*(教育人数!$D$7+教育人数!$D$8)/教育人数!$D$34</f>
        <v>2587.6777251184835</v>
      </c>
      <c r="BO108" s="3">
        <f>O108*(教育人数!$D$7+教育人数!$D$8)/教育人数!$D$34</f>
        <v>2772.5118483412321</v>
      </c>
      <c r="BP108" s="217">
        <f>AVERAGE(BE108:BO108)+AVERAGE(BE109:BO109)</f>
        <v>3797.5010771219304</v>
      </c>
      <c r="BT108" s="3">
        <f>T108*(教育人数!$D$7+教育人数!$D$8)/教育人数!$D$34</f>
        <v>257227.48815165876</v>
      </c>
      <c r="BU108" s="3">
        <f>U108*(教育人数!$D$7+教育人数!$D$8)/教育人数!$D$34</f>
        <v>264590.04739336495</v>
      </c>
      <c r="BV108" s="3">
        <f>V108*(教育人数!$D$7+教育人数!$D$8)/教育人数!$D$34</f>
        <v>266746.44549763034</v>
      </c>
      <c r="BW108" s="3">
        <f>W108*(教育人数!$D$7+教育人数!$D$8)/教育人数!$D$34</f>
        <v>268502.36966824642</v>
      </c>
      <c r="BX108" s="3">
        <f>X108*(教育人数!$D$7+教育人数!$D$8)/教育人数!$D$34</f>
        <v>252976.30331753555</v>
      </c>
      <c r="BY108" s="3">
        <f>Y108*(教育人数!$D$7+教育人数!$D$8)/教育人数!$D$34</f>
        <v>253438.38862559243</v>
      </c>
      <c r="BZ108" s="3">
        <f>Z108*(教育人数!$D$7+教育人数!$D$8)/教育人数!$D$34</f>
        <v>252699.05213270141</v>
      </c>
      <c r="CA108" s="3">
        <f>AA108*(教育人数!$D$7+教育人数!$D$8)/教育人数!$D$34</f>
        <v>253654.02843601897</v>
      </c>
      <c r="CB108" s="3">
        <f>AB108*(教育人数!$D$7+教育人数!$D$8)/教育人数!$D$34</f>
        <v>256149.28909952607</v>
      </c>
      <c r="CC108" s="3">
        <f>AC108*(教育人数!$D$7+教育人数!$D$8)/教育人数!$D$34</f>
        <v>264928.90995260666</v>
      </c>
      <c r="CD108" s="3">
        <f>AD108*(教育人数!$D$7+教育人数!$D$8)/教育人数!$D$34</f>
        <v>285322.27488151658</v>
      </c>
      <c r="CE108" s="217">
        <f t="shared" ref="CE108" si="58">ROUNDDOWN((AVERAGE(BT108:CD108)+AVERAGE(BT109:CD109))*$CH$2*12/16,-2)</f>
        <v>176200</v>
      </c>
    </row>
    <row r="109" spans="1:83" ht="18.75" customHeight="1">
      <c r="A109" s="32" t="s">
        <v>81</v>
      </c>
      <c r="B109" s="33" t="s">
        <v>103</v>
      </c>
      <c r="C109" s="237"/>
      <c r="D109" s="34" t="s">
        <v>106</v>
      </c>
      <c r="E109" s="38">
        <v>880</v>
      </c>
      <c r="F109" s="36">
        <v>910</v>
      </c>
      <c r="G109" s="36">
        <v>590</v>
      </c>
      <c r="H109" s="36">
        <v>920</v>
      </c>
      <c r="I109" s="36">
        <v>870</v>
      </c>
      <c r="J109" s="36">
        <v>880</v>
      </c>
      <c r="K109" s="36">
        <v>870</v>
      </c>
      <c r="L109" s="36">
        <v>880</v>
      </c>
      <c r="M109" s="39">
        <v>890</v>
      </c>
      <c r="N109" s="39">
        <v>920</v>
      </c>
      <c r="O109" s="40">
        <v>990</v>
      </c>
      <c r="P109" s="111"/>
      <c r="Q109" s="111"/>
      <c r="R109" s="111"/>
      <c r="S109" s="111"/>
      <c r="T109" s="35">
        <v>90480</v>
      </c>
      <c r="U109" s="36">
        <v>93140</v>
      </c>
      <c r="V109" s="36">
        <v>93910</v>
      </c>
      <c r="W109" s="36">
        <v>94560</v>
      </c>
      <c r="X109" s="36">
        <v>89620</v>
      </c>
      <c r="Y109" s="36">
        <v>89780</v>
      </c>
      <c r="Z109" s="36">
        <v>89510</v>
      </c>
      <c r="AA109" s="36">
        <v>89850</v>
      </c>
      <c r="AB109" s="37">
        <v>90770</v>
      </c>
      <c r="AC109" s="37">
        <v>94010</v>
      </c>
      <c r="AD109" s="37">
        <v>101480</v>
      </c>
      <c r="AE109" s="111"/>
      <c r="AF109" s="4">
        <f>E109/E$245</f>
        <v>1.0864197530864197</v>
      </c>
      <c r="AG109" s="4">
        <f>F109/E$245</f>
        <v>1.1234567901234569</v>
      </c>
      <c r="AH109" s="4">
        <f>G109/E$245</f>
        <v>0.72839506172839508</v>
      </c>
      <c r="AI109" s="4">
        <f>H109/E$245</f>
        <v>1.1358024691358024</v>
      </c>
      <c r="AJ109" s="4">
        <f>I109/E$245</f>
        <v>1.0740740740740742</v>
      </c>
      <c r="AK109" s="4">
        <f>J109/E$245</f>
        <v>1.0864197530864197</v>
      </c>
      <c r="AL109" s="4">
        <f>K109/E$245</f>
        <v>1.0740740740740742</v>
      </c>
      <c r="AM109" s="4">
        <f>L109/E$245</f>
        <v>1.0864197530864197</v>
      </c>
      <c r="AN109" s="4">
        <f>M109/E$245</f>
        <v>1.0987654320987654</v>
      </c>
      <c r="AO109" s="4">
        <f>N109/E$245</f>
        <v>1.1358024691358024</v>
      </c>
      <c r="AP109" s="4">
        <f>O109/E$245</f>
        <v>1.2222222222222223</v>
      </c>
      <c r="AQ109" s="218"/>
      <c r="AR109" s="218"/>
      <c r="AS109" s="218"/>
      <c r="AT109" s="218"/>
      <c r="AU109" s="218"/>
      <c r="AV109" s="218"/>
      <c r="AW109" s="218"/>
      <c r="AX109" s="218"/>
      <c r="AY109" s="218"/>
      <c r="AZ109" s="218"/>
      <c r="BA109" s="218"/>
      <c r="BB109" s="87">
        <f t="shared" si="54"/>
        <v>1.1371254006276168</v>
      </c>
      <c r="BC109" s="3">
        <f t="shared" si="35"/>
        <v>12600</v>
      </c>
      <c r="BE109" s="3">
        <f>E109*教育人数!$D$6/教育人数!$D$34</f>
        <v>1355.4502369668246</v>
      </c>
      <c r="BF109" s="3">
        <f>F109*教育人数!$D$6/教育人数!$D$34</f>
        <v>1401.6587677725117</v>
      </c>
      <c r="BG109" s="3">
        <f>G109*教育人数!$D$6/教育人数!$D$34</f>
        <v>908.76777251184831</v>
      </c>
      <c r="BH109" s="3">
        <f>H109*教育人数!$D$6/教育人数!$D$34</f>
        <v>1417.0616113744077</v>
      </c>
      <c r="BI109" s="3">
        <f>I109*教育人数!$D$6/教育人数!$D$34</f>
        <v>1340.0473933649289</v>
      </c>
      <c r="BJ109" s="3">
        <f>J109*教育人数!$D$6/教育人数!$D$34</f>
        <v>1355.4502369668246</v>
      </c>
      <c r="BK109" s="3">
        <f>K109*教育人数!$D$6/教育人数!$D$34</f>
        <v>1340.0473933649289</v>
      </c>
      <c r="BL109" s="3">
        <f>L109*教育人数!$D$6/教育人数!$D$34</f>
        <v>1355.4502369668246</v>
      </c>
      <c r="BM109" s="3">
        <f>M109*教育人数!$D$6/教育人数!$D$34</f>
        <v>1370.8530805687203</v>
      </c>
      <c r="BN109" s="3">
        <f>N109*教育人数!$D$6/教育人数!$D$34</f>
        <v>1417.0616113744077</v>
      </c>
      <c r="BO109" s="3">
        <f>O109*教育人数!$D$6/教育人数!$D$34</f>
        <v>1524.8815165876777</v>
      </c>
      <c r="BP109" s="217"/>
      <c r="BT109" s="3">
        <f>T109*教育人数!$D$6/教育人数!$D$34</f>
        <v>139364.92890995261</v>
      </c>
      <c r="BU109" s="3">
        <f>U109*教育人数!$D$6/教育人数!$D$34</f>
        <v>143462.08530805688</v>
      </c>
      <c r="BV109" s="3">
        <f>V109*教育人数!$D$6/教育人数!$D$34</f>
        <v>144648.10426540286</v>
      </c>
      <c r="BW109" s="3">
        <f>W109*教育人数!$D$6/教育人数!$D$34</f>
        <v>145649.28909952607</v>
      </c>
      <c r="BX109" s="3">
        <f>X109*教育人数!$D$6/教育人数!$D$34</f>
        <v>138040.28436018957</v>
      </c>
      <c r="BY109" s="3">
        <f>Y109*教育人数!$D$6/教育人数!$D$34</f>
        <v>138286.72985781991</v>
      </c>
      <c r="BZ109" s="3">
        <f>Z109*教育人数!$D$6/教育人数!$D$34</f>
        <v>137870.85308056872</v>
      </c>
      <c r="CA109" s="3">
        <f>AA109*教育人数!$D$6/教育人数!$D$34</f>
        <v>138394.54976303317</v>
      </c>
      <c r="CB109" s="3">
        <f>AB109*教育人数!$D$6/教育人数!$D$34</f>
        <v>139811.61137440757</v>
      </c>
      <c r="CC109" s="3">
        <f>AC109*教育人数!$D$6/教育人数!$D$34</f>
        <v>144802.1327014218</v>
      </c>
      <c r="CD109" s="3">
        <f>AD109*教育人数!$D$6/教育人数!$D$34</f>
        <v>156308.05687203791</v>
      </c>
      <c r="CE109" s="217"/>
    </row>
    <row r="110" spans="1:83" ht="18.75" customHeight="1">
      <c r="A110" s="32" t="s">
        <v>81</v>
      </c>
      <c r="B110" s="33" t="s">
        <v>107</v>
      </c>
      <c r="C110" s="237" t="s">
        <v>104</v>
      </c>
      <c r="D110" s="34" t="s">
        <v>105</v>
      </c>
      <c r="E110" s="38">
        <v>500</v>
      </c>
      <c r="F110" s="36">
        <v>510</v>
      </c>
      <c r="G110" s="36">
        <v>390</v>
      </c>
      <c r="H110" s="36">
        <v>520</v>
      </c>
      <c r="I110" s="36">
        <v>490</v>
      </c>
      <c r="J110" s="36">
        <v>490</v>
      </c>
      <c r="K110" s="36">
        <v>490</v>
      </c>
      <c r="L110" s="36">
        <v>490</v>
      </c>
      <c r="M110" s="39">
        <v>490</v>
      </c>
      <c r="N110" s="39">
        <v>510</v>
      </c>
      <c r="O110" s="40">
        <v>550</v>
      </c>
      <c r="P110" s="111"/>
      <c r="Q110" s="111"/>
      <c r="R110" s="111"/>
      <c r="S110" s="111"/>
      <c r="T110" s="35">
        <v>51780</v>
      </c>
      <c r="U110" s="36">
        <v>53220</v>
      </c>
      <c r="V110" s="36">
        <v>53640</v>
      </c>
      <c r="W110" s="36">
        <v>53980</v>
      </c>
      <c r="X110" s="36">
        <v>50960</v>
      </c>
      <c r="Y110" s="36">
        <v>51070</v>
      </c>
      <c r="Z110" s="36">
        <v>50920</v>
      </c>
      <c r="AA110" s="36">
        <v>51120</v>
      </c>
      <c r="AB110" s="37">
        <v>51600</v>
      </c>
      <c r="AC110" s="37">
        <v>53380</v>
      </c>
      <c r="AD110" s="37">
        <v>57390</v>
      </c>
      <c r="AE110" s="111"/>
      <c r="AF110" s="4">
        <f>E110/E$246</f>
        <v>1.0869565217391304</v>
      </c>
      <c r="AG110" s="4">
        <f>F110/E$246</f>
        <v>1.1086956521739131</v>
      </c>
      <c r="AH110" s="4">
        <f>G110/E$246</f>
        <v>0.84782608695652173</v>
      </c>
      <c r="AI110" s="4">
        <f>H110/E$246</f>
        <v>1.1304347826086956</v>
      </c>
      <c r="AJ110" s="4">
        <f>I110/E$246</f>
        <v>1.0652173913043479</v>
      </c>
      <c r="AK110" s="4">
        <f>J110/E$246</f>
        <v>1.0652173913043479</v>
      </c>
      <c r="AL110" s="4">
        <f>K110/E$246</f>
        <v>1.0652173913043479</v>
      </c>
      <c r="AM110" s="4">
        <f>L110/E$246</f>
        <v>1.0652173913043479</v>
      </c>
      <c r="AN110" s="4">
        <f>M110/E$246</f>
        <v>1.0652173913043479</v>
      </c>
      <c r="AO110" s="4">
        <f>N110/E$246</f>
        <v>1.1086956521739131</v>
      </c>
      <c r="AP110" s="4">
        <f>O110/E$246</f>
        <v>1.1956521739130435</v>
      </c>
      <c r="AQ110" s="218"/>
      <c r="AR110" s="218"/>
      <c r="AS110" s="218"/>
      <c r="AT110" s="218"/>
      <c r="AU110" s="218"/>
      <c r="AV110" s="218"/>
      <c r="AW110" s="218"/>
      <c r="AX110" s="218"/>
      <c r="AY110" s="218"/>
      <c r="AZ110" s="218"/>
      <c r="BA110" s="218"/>
      <c r="BB110" s="87">
        <f t="shared" si="54"/>
        <v>1.1371254006276168</v>
      </c>
      <c r="BC110" s="3">
        <f t="shared" si="35"/>
        <v>12600</v>
      </c>
      <c r="BE110" s="3">
        <f>E110*(教育人数!$E$7+教育人数!$E$8)/教育人数!$E$34</f>
        <v>2772.5118483412321</v>
      </c>
      <c r="BF110" s="3">
        <f>F110*(教育人数!$E$7+教育人数!$E$8)/教育人数!$E$34</f>
        <v>2827.9620853080569</v>
      </c>
      <c r="BG110" s="3">
        <f>G110*(教育人数!$E$7+教育人数!$E$8)/教育人数!$E$34</f>
        <v>2162.5592417061612</v>
      </c>
      <c r="BH110" s="3">
        <f>H110*(教育人数!$E$7+教育人数!$E$8)/教育人数!$E$34</f>
        <v>2883.4123222748817</v>
      </c>
      <c r="BI110" s="3">
        <f>I110*(教育人数!$E$7+教育人数!$E$8)/教育人数!$E$34</f>
        <v>2717.0616113744077</v>
      </c>
      <c r="BJ110" s="3">
        <f>J110*(教育人数!$E$7+教育人数!$E$8)/教育人数!$E$34</f>
        <v>2717.0616113744077</v>
      </c>
      <c r="BK110" s="3">
        <f>K110*(教育人数!$E$7+教育人数!$E$8)/教育人数!$E$34</f>
        <v>2717.0616113744077</v>
      </c>
      <c r="BL110" s="3">
        <f>L110*(教育人数!$E$7+教育人数!$E$8)/教育人数!$E$34</f>
        <v>2717.0616113744077</v>
      </c>
      <c r="BM110" s="3">
        <f>M110*(教育人数!$E$7+教育人数!$E$8)/教育人数!$E$34</f>
        <v>2717.0616113744077</v>
      </c>
      <c r="BN110" s="3">
        <f>N110*(教育人数!$E$7+教育人数!$E$8)/教育人数!$E$34</f>
        <v>2827.9620853080569</v>
      </c>
      <c r="BO110" s="3">
        <f>O110*(教育人数!$E$7+教育人数!$E$8)/教育人数!$E$34</f>
        <v>3049.7630331753553</v>
      </c>
      <c r="BP110" s="217">
        <f>AVERAGE(BE110:BO110)+AVERAGE(BE111:BO111)</f>
        <v>3962.4515295131405</v>
      </c>
      <c r="BT110" s="3">
        <f>T110*(教育人数!$E$7+教育人数!$E$8)/教育人数!$E$34</f>
        <v>287121.32701421803</v>
      </c>
      <c r="BU110" s="3">
        <f>U110*(教育人数!$E$7+教育人数!$E$8)/教育人数!$E$34</f>
        <v>295106.16113744077</v>
      </c>
      <c r="BV110" s="3">
        <f>V110*(教育人数!$E$7+教育人数!$E$8)/教育人数!$E$34</f>
        <v>297435.07109004736</v>
      </c>
      <c r="BW110" s="3">
        <f>W110*(教育人数!$E$7+教育人数!$E$8)/教育人数!$E$34</f>
        <v>299320.37914691941</v>
      </c>
      <c r="BX110" s="3">
        <f>X110*(教育人数!$E$7+教育人数!$E$8)/教育人数!$E$34</f>
        <v>282574.40758293838</v>
      </c>
      <c r="BY110" s="3">
        <f>Y110*(教育人数!$E$7+教育人数!$E$8)/教育人数!$E$34</f>
        <v>283184.36018957343</v>
      </c>
      <c r="BZ110" s="3">
        <f>Z110*(教育人数!$E$7+教育人数!$E$8)/教育人数!$E$34</f>
        <v>282352.6066350711</v>
      </c>
      <c r="CA110" s="3">
        <f>AA110*(教育人数!$E$7+教育人数!$E$8)/教育人数!$E$34</f>
        <v>283461.6113744076</v>
      </c>
      <c r="CB110" s="3">
        <f>AB110*(教育人数!$E$7+教育人数!$E$8)/教育人数!$E$34</f>
        <v>286123.22274881514</v>
      </c>
      <c r="CC110" s="3">
        <f>AC110*(教育人数!$E$7+教育人数!$E$8)/教育人数!$E$34</f>
        <v>295993.36492890993</v>
      </c>
      <c r="CD110" s="3">
        <f>AD110*(教育人数!$E$7+教育人数!$E$8)/教育人数!$E$34</f>
        <v>318228.90995260666</v>
      </c>
      <c r="CE110" s="217">
        <f t="shared" ref="CE110" si="59">ROUNDDOWN((AVERAGE(BT110:CD110)+AVERAGE(BT111:CD111))*$CH$2*12/16,-2)</f>
        <v>184000</v>
      </c>
    </row>
    <row r="111" spans="1:83" ht="18.75" customHeight="1">
      <c r="A111" s="32" t="s">
        <v>81</v>
      </c>
      <c r="B111" s="33" t="s">
        <v>107</v>
      </c>
      <c r="C111" s="237"/>
      <c r="D111" s="34" t="s">
        <v>106</v>
      </c>
      <c r="E111" s="38">
        <v>570</v>
      </c>
      <c r="F111" s="36">
        <v>580</v>
      </c>
      <c r="G111" s="36">
        <v>470</v>
      </c>
      <c r="H111" s="36">
        <v>590</v>
      </c>
      <c r="I111" s="36">
        <v>560</v>
      </c>
      <c r="J111" s="36">
        <v>560</v>
      </c>
      <c r="K111" s="36">
        <v>560</v>
      </c>
      <c r="L111" s="36">
        <v>560</v>
      </c>
      <c r="M111" s="39">
        <v>570</v>
      </c>
      <c r="N111" s="39">
        <v>590</v>
      </c>
      <c r="O111" s="40">
        <v>640</v>
      </c>
      <c r="P111" s="111"/>
      <c r="Q111" s="111"/>
      <c r="R111" s="111"/>
      <c r="S111" s="111"/>
      <c r="T111" s="35">
        <v>58760</v>
      </c>
      <c r="U111" s="36">
        <v>60470</v>
      </c>
      <c r="V111" s="36">
        <v>60960</v>
      </c>
      <c r="W111" s="36">
        <v>61380</v>
      </c>
      <c r="X111" s="36">
        <v>58460</v>
      </c>
      <c r="Y111" s="36">
        <v>58580</v>
      </c>
      <c r="Z111" s="36">
        <v>58400</v>
      </c>
      <c r="AA111" s="36">
        <v>58630</v>
      </c>
      <c r="AB111" s="37">
        <v>59220</v>
      </c>
      <c r="AC111" s="37">
        <v>61390</v>
      </c>
      <c r="AD111" s="37">
        <v>66250</v>
      </c>
      <c r="AE111" s="111"/>
      <c r="AF111" s="4">
        <f>E111/E$247</f>
        <v>1.0961538461538463</v>
      </c>
      <c r="AG111" s="4">
        <f>F111/E$247</f>
        <v>1.1153846153846154</v>
      </c>
      <c r="AH111" s="4">
        <f>G111/E$247</f>
        <v>0.90384615384615385</v>
      </c>
      <c r="AI111" s="4">
        <f>H111/E$247</f>
        <v>1.1346153846153846</v>
      </c>
      <c r="AJ111" s="4">
        <f>I111/E$247</f>
        <v>1.0769230769230769</v>
      </c>
      <c r="AK111" s="4">
        <f>J111/E$247</f>
        <v>1.0769230769230769</v>
      </c>
      <c r="AL111" s="4">
        <f>K111/E$247</f>
        <v>1.0769230769230769</v>
      </c>
      <c r="AM111" s="4">
        <f>L111/E$247</f>
        <v>1.0769230769230769</v>
      </c>
      <c r="AN111" s="4">
        <f>M111/E$247</f>
        <v>1.0961538461538463</v>
      </c>
      <c r="AO111" s="4">
        <f>N111/E$247</f>
        <v>1.1346153846153846</v>
      </c>
      <c r="AP111" s="4">
        <f>O111/E$247</f>
        <v>1.2307692307692308</v>
      </c>
      <c r="AQ111" s="218"/>
      <c r="AR111" s="218"/>
      <c r="AS111" s="218"/>
      <c r="AT111" s="218"/>
      <c r="AU111" s="218"/>
      <c r="AV111" s="218"/>
      <c r="AW111" s="218"/>
      <c r="AX111" s="218"/>
      <c r="AY111" s="218"/>
      <c r="AZ111" s="218"/>
      <c r="BA111" s="218"/>
      <c r="BB111" s="87">
        <f t="shared" si="54"/>
        <v>1.1371254006276168</v>
      </c>
      <c r="BC111" s="3">
        <f t="shared" si="35"/>
        <v>12600</v>
      </c>
      <c r="BE111" s="3">
        <f>E111*教育人数!$E$6/教育人数!$E$34</f>
        <v>1229.1469194312797</v>
      </c>
      <c r="BF111" s="3">
        <f>F111*教育人数!$E$6/教育人数!$E$34</f>
        <v>1250.7109004739336</v>
      </c>
      <c r="BG111" s="3">
        <f>G111*教育人数!$E$6/教育人数!$E$34</f>
        <v>1013.5071090047393</v>
      </c>
      <c r="BH111" s="3">
        <f>H111*教育人数!$E$6/教育人数!$E$34</f>
        <v>1272.2748815165876</v>
      </c>
      <c r="BI111" s="3">
        <f>I111*教育人数!$E$6/教育人数!$E$34</f>
        <v>1207.5829383886255</v>
      </c>
      <c r="BJ111" s="3">
        <f>J111*教育人数!$E$6/教育人数!$E$34</f>
        <v>1207.5829383886255</v>
      </c>
      <c r="BK111" s="3">
        <f>K111*教育人数!$E$6/教育人数!$E$34</f>
        <v>1207.5829383886255</v>
      </c>
      <c r="BL111" s="3">
        <f>L111*教育人数!$E$6/教育人数!$E$34</f>
        <v>1207.5829383886255</v>
      </c>
      <c r="BM111" s="3">
        <f>M111*教育人数!$E$6/教育人数!$E$34</f>
        <v>1229.1469194312797</v>
      </c>
      <c r="BN111" s="3">
        <f>N111*教育人数!$E$6/教育人数!$E$34</f>
        <v>1272.2748815165876</v>
      </c>
      <c r="BO111" s="3">
        <f>O111*教育人数!$E$6/教育人数!$E$34</f>
        <v>1380.0947867298578</v>
      </c>
      <c r="BP111" s="217"/>
      <c r="BT111" s="3">
        <f>T111*教育人数!$E$6/教育人数!$E$34</f>
        <v>126709.95260663507</v>
      </c>
      <c r="BU111" s="3">
        <f>U111*教育人数!$E$6/教育人数!$E$34</f>
        <v>130397.39336492891</v>
      </c>
      <c r="BV111" s="3">
        <f>V111*教育人数!$E$6/教育人数!$E$34</f>
        <v>131454.02843601897</v>
      </c>
      <c r="BW111" s="3">
        <f>W111*教育人数!$E$6/教育人数!$E$34</f>
        <v>132359.71563981043</v>
      </c>
      <c r="BX111" s="3">
        <f>X111*教育人数!$E$6/教育人数!$E$34</f>
        <v>126063.03317535545</v>
      </c>
      <c r="BY111" s="3">
        <f>Y111*教育人数!$E$6/教育人数!$E$34</f>
        <v>126321.8009478673</v>
      </c>
      <c r="BZ111" s="3">
        <f>Z111*教育人数!$E$6/教育人数!$E$34</f>
        <v>125933.64928909953</v>
      </c>
      <c r="CA111" s="3">
        <f>AA111*教育人数!$E$6/教育人数!$E$34</f>
        <v>126429.62085308057</v>
      </c>
      <c r="CB111" s="3">
        <f>AB111*教育人数!$E$6/教育人数!$E$34</f>
        <v>127701.89573459716</v>
      </c>
      <c r="CC111" s="3">
        <f>AC111*教育人数!$E$6/教育人数!$E$34</f>
        <v>132381.27962085308</v>
      </c>
      <c r="CD111" s="3">
        <f>AD111*教育人数!$E$6/教育人数!$E$34</f>
        <v>142861.37440758295</v>
      </c>
      <c r="CE111" s="217"/>
    </row>
    <row r="112" spans="1:83" ht="18.75" customHeight="1">
      <c r="A112" s="32" t="s">
        <v>81</v>
      </c>
      <c r="B112" s="33" t="s">
        <v>108</v>
      </c>
      <c r="C112" s="237" t="s">
        <v>104</v>
      </c>
      <c r="D112" s="34" t="s">
        <v>105</v>
      </c>
      <c r="E112" s="38">
        <v>380</v>
      </c>
      <c r="F112" s="36">
        <v>390</v>
      </c>
      <c r="G112" s="36">
        <v>330</v>
      </c>
      <c r="H112" s="36">
        <v>400</v>
      </c>
      <c r="I112" s="36">
        <v>380</v>
      </c>
      <c r="J112" s="36">
        <v>380</v>
      </c>
      <c r="K112" s="36">
        <v>380</v>
      </c>
      <c r="L112" s="36">
        <v>380</v>
      </c>
      <c r="M112" s="39">
        <v>380</v>
      </c>
      <c r="N112" s="39">
        <v>390</v>
      </c>
      <c r="O112" s="40">
        <v>420</v>
      </c>
      <c r="P112" s="111"/>
      <c r="Q112" s="111"/>
      <c r="R112" s="111"/>
      <c r="S112" s="111"/>
      <c r="T112" s="35">
        <v>40220</v>
      </c>
      <c r="U112" s="36">
        <v>41320</v>
      </c>
      <c r="V112" s="36">
        <v>41650</v>
      </c>
      <c r="W112" s="36">
        <v>41910</v>
      </c>
      <c r="X112" s="36">
        <v>39780</v>
      </c>
      <c r="Y112" s="36">
        <v>39870</v>
      </c>
      <c r="Z112" s="36">
        <v>39760</v>
      </c>
      <c r="AA112" s="36">
        <v>39910</v>
      </c>
      <c r="AB112" s="37">
        <v>40290</v>
      </c>
      <c r="AC112" s="37">
        <v>41730</v>
      </c>
      <c r="AD112" s="37">
        <v>44860</v>
      </c>
      <c r="AE112" s="111"/>
      <c r="AF112" s="4">
        <f>E112/E$248</f>
        <v>1.0857142857142856</v>
      </c>
      <c r="AG112" s="4">
        <f>F112/E$248</f>
        <v>1.1142857142857143</v>
      </c>
      <c r="AH112" s="4">
        <f>G112/E$248</f>
        <v>0.94285714285714284</v>
      </c>
      <c r="AI112" s="4">
        <f>H112/E$248</f>
        <v>1.1428571428571428</v>
      </c>
      <c r="AJ112" s="4">
        <f>I112/E$248</f>
        <v>1.0857142857142856</v>
      </c>
      <c r="AK112" s="4">
        <f>J112/E$248</f>
        <v>1.0857142857142856</v>
      </c>
      <c r="AL112" s="4">
        <f>K112/E$248</f>
        <v>1.0857142857142856</v>
      </c>
      <c r="AM112" s="4">
        <f>L112/E$248</f>
        <v>1.0857142857142856</v>
      </c>
      <c r="AN112" s="4">
        <f>M112/E$248</f>
        <v>1.0857142857142856</v>
      </c>
      <c r="AO112" s="4">
        <f>N112/E$248</f>
        <v>1.1142857142857143</v>
      </c>
      <c r="AP112" s="4">
        <f>O112/E$248</f>
        <v>1.2</v>
      </c>
      <c r="AQ112" s="218"/>
      <c r="AR112" s="218"/>
      <c r="AS112" s="218"/>
      <c r="AT112" s="218"/>
      <c r="AU112" s="218"/>
      <c r="AV112" s="218"/>
      <c r="AW112" s="218"/>
      <c r="AX112" s="218"/>
      <c r="AY112" s="218"/>
      <c r="AZ112" s="218"/>
      <c r="BA112" s="218"/>
      <c r="BB112" s="87">
        <f t="shared" si="54"/>
        <v>1.1371254006276168</v>
      </c>
      <c r="BC112" s="3">
        <f t="shared" si="35"/>
        <v>12600</v>
      </c>
      <c r="BE112" s="3">
        <f>E112*(教育人数!$F$7+教育人数!$F$8)/教育人数!$F$34</f>
        <v>2809.4786729857819</v>
      </c>
      <c r="BF112" s="3">
        <f>F112*(教育人数!$F$7+教育人数!$F$8)/教育人数!$F$34</f>
        <v>2883.4123222748817</v>
      </c>
      <c r="BG112" s="3">
        <f>G112*(教育人数!$F$7+教育人数!$F$8)/教育人数!$F$34</f>
        <v>2439.8104265402844</v>
      </c>
      <c r="BH112" s="3">
        <f>H112*(教育人数!$F$7+教育人数!$F$8)/教育人数!$F$34</f>
        <v>2957.345971563981</v>
      </c>
      <c r="BI112" s="3">
        <f>I112*(教育人数!$F$7+教育人数!$F$8)/教育人数!$F$34</f>
        <v>2809.4786729857819</v>
      </c>
      <c r="BJ112" s="3">
        <f>J112*(教育人数!$F$7+教育人数!$F$8)/教育人数!$F$34</f>
        <v>2809.4786729857819</v>
      </c>
      <c r="BK112" s="3">
        <f>K112*(教育人数!$F$7+教育人数!$F$8)/教育人数!$F$34</f>
        <v>2809.4786729857819</v>
      </c>
      <c r="BL112" s="3">
        <f>L112*(教育人数!$F$7+教育人数!$F$8)/教育人数!$F$34</f>
        <v>2809.4786729857819</v>
      </c>
      <c r="BM112" s="3">
        <f>M112*(教育人数!$F$7+教育人数!$F$8)/教育人数!$F$34</f>
        <v>2809.4786729857819</v>
      </c>
      <c r="BN112" s="3">
        <f>N112*(教育人数!$F$7+教育人数!$F$8)/教育人数!$F$34</f>
        <v>2883.4123222748817</v>
      </c>
      <c r="BO112" s="3">
        <f>O112*(教育人数!$F$7+教育人数!$F$8)/教育人数!$F$34</f>
        <v>3105.2132701421801</v>
      </c>
      <c r="BP112" s="217">
        <f>AVERAGE(BE112:BO112)+AVERAGE(BE113:BO113)</f>
        <v>4376.0878931495045</v>
      </c>
      <c r="BT112" s="3">
        <f>T112*(教育人数!$F$7+教育人数!$F$8)/教育人数!$F$34</f>
        <v>297361.13744075829</v>
      </c>
      <c r="BU112" s="3">
        <f>U112*(教育人数!$F$7+教育人数!$F$8)/教育人数!$F$34</f>
        <v>305493.83886255923</v>
      </c>
      <c r="BV112" s="3">
        <f>V112*(教育人数!$F$7+教育人数!$F$8)/教育人数!$F$34</f>
        <v>307933.6492890995</v>
      </c>
      <c r="BW112" s="3">
        <f>W112*(教育人数!$F$7+教育人数!$F$8)/教育人数!$F$34</f>
        <v>309855.92417061614</v>
      </c>
      <c r="BX112" s="3">
        <f>X112*(教育人数!$F$7+教育人数!$F$8)/教育人数!$F$34</f>
        <v>294108.05687203794</v>
      </c>
      <c r="BY112" s="3">
        <f>Y112*(教育人数!$F$7+教育人数!$F$8)/教育人数!$F$34</f>
        <v>294773.45971563982</v>
      </c>
      <c r="BZ112" s="3">
        <f>Z112*(教育人数!$F$7+教育人数!$F$8)/教育人数!$F$34</f>
        <v>293960.18957345973</v>
      </c>
      <c r="CA112" s="3">
        <f>AA112*(教育人数!$F$7+教育人数!$F$8)/教育人数!$F$34</f>
        <v>295069.19431279623</v>
      </c>
      <c r="CB112" s="3">
        <f>AB112*(教育人数!$F$7+教育人数!$F$8)/教育人数!$F$34</f>
        <v>297878.67298578197</v>
      </c>
      <c r="CC112" s="3">
        <f>AC112*(教育人数!$F$7+教育人数!$F$8)/教育人数!$F$34</f>
        <v>308525.11848341231</v>
      </c>
      <c r="CD112" s="3">
        <f>AD112*(教育人数!$F$7+教育人数!$F$8)/教育人数!$F$34</f>
        <v>331666.3507109005</v>
      </c>
      <c r="CE112" s="217">
        <f t="shared" ref="CE112" si="60">ROUNDDOWN((AVERAGE(BT112:CD112)+AVERAGE(BT113:CD113))*$CH$2*12/16,-2)</f>
        <v>204200</v>
      </c>
    </row>
    <row r="113" spans="1:83" ht="18.75" customHeight="1">
      <c r="A113" s="32" t="s">
        <v>81</v>
      </c>
      <c r="B113" s="33" t="s">
        <v>108</v>
      </c>
      <c r="C113" s="237"/>
      <c r="D113" s="34" t="s">
        <v>106</v>
      </c>
      <c r="E113" s="38">
        <v>450</v>
      </c>
      <c r="F113" s="36">
        <v>460</v>
      </c>
      <c r="G113" s="36">
        <v>400</v>
      </c>
      <c r="H113" s="36">
        <v>470</v>
      </c>
      <c r="I113" s="36">
        <v>450</v>
      </c>
      <c r="J113" s="36">
        <v>450</v>
      </c>
      <c r="K113" s="36">
        <v>450</v>
      </c>
      <c r="L113" s="36">
        <v>450</v>
      </c>
      <c r="M113" s="39">
        <v>460</v>
      </c>
      <c r="N113" s="39">
        <v>470</v>
      </c>
      <c r="O113" s="40">
        <v>510</v>
      </c>
      <c r="P113" s="111"/>
      <c r="Q113" s="111"/>
      <c r="R113" s="111"/>
      <c r="S113" s="111"/>
      <c r="T113" s="35">
        <v>47200</v>
      </c>
      <c r="U113" s="36">
        <v>48570</v>
      </c>
      <c r="V113" s="36">
        <v>48970</v>
      </c>
      <c r="W113" s="36">
        <v>49310</v>
      </c>
      <c r="X113" s="36">
        <v>47280</v>
      </c>
      <c r="Y113" s="36">
        <v>47380</v>
      </c>
      <c r="Z113" s="36">
        <v>47240</v>
      </c>
      <c r="AA113" s="36">
        <v>47420</v>
      </c>
      <c r="AB113" s="37">
        <v>47910</v>
      </c>
      <c r="AC113" s="37">
        <v>49740</v>
      </c>
      <c r="AD113" s="37">
        <v>53720</v>
      </c>
      <c r="AE113" s="111"/>
      <c r="AF113" s="4">
        <f>E113/E$249</f>
        <v>1.0975609756097562</v>
      </c>
      <c r="AG113" s="4">
        <f>F113/E$249</f>
        <v>1.1219512195121952</v>
      </c>
      <c r="AH113" s="4">
        <f>G113/E$249</f>
        <v>0.97560975609756095</v>
      </c>
      <c r="AI113" s="4">
        <f>H113/E$249</f>
        <v>1.1463414634146341</v>
      </c>
      <c r="AJ113" s="4">
        <f>I113/E$249</f>
        <v>1.0975609756097562</v>
      </c>
      <c r="AK113" s="4">
        <f>J113/E$249</f>
        <v>1.0975609756097562</v>
      </c>
      <c r="AL113" s="4">
        <f>K113/E$249</f>
        <v>1.0975609756097562</v>
      </c>
      <c r="AM113" s="4">
        <f>L113/E$249</f>
        <v>1.0975609756097562</v>
      </c>
      <c r="AN113" s="4">
        <f>M113/E$249</f>
        <v>1.1219512195121952</v>
      </c>
      <c r="AO113" s="4">
        <f>N113/E$249</f>
        <v>1.1463414634146341</v>
      </c>
      <c r="AP113" s="4">
        <f>O113/E$249</f>
        <v>1.2439024390243902</v>
      </c>
      <c r="AQ113" s="218"/>
      <c r="AR113" s="218"/>
      <c r="AS113" s="218"/>
      <c r="AT113" s="218"/>
      <c r="AU113" s="218"/>
      <c r="AV113" s="218"/>
      <c r="AW113" s="218"/>
      <c r="AX113" s="218"/>
      <c r="AY113" s="218"/>
      <c r="AZ113" s="218"/>
      <c r="BA113" s="218"/>
      <c r="BB113" s="87">
        <f t="shared" si="54"/>
        <v>1.1371254006276168</v>
      </c>
      <c r="BC113" s="3">
        <f t="shared" si="35"/>
        <v>12600</v>
      </c>
      <c r="BE113" s="3">
        <f>E113*教育人数!$F$6/教育人数!$F$34</f>
        <v>1524.8815165876777</v>
      </c>
      <c r="BF113" s="3">
        <f>F113*教育人数!$F$6/教育人数!$F$34</f>
        <v>1558.7677725118483</v>
      </c>
      <c r="BG113" s="3">
        <f>G113*教育人数!$F$6/教育人数!$F$34</f>
        <v>1355.4502369668246</v>
      </c>
      <c r="BH113" s="3">
        <f>H113*教育人数!$F$6/教育人数!$F$34</f>
        <v>1592.654028436019</v>
      </c>
      <c r="BI113" s="3">
        <f>I113*教育人数!$F$6/教育人数!$F$34</f>
        <v>1524.8815165876777</v>
      </c>
      <c r="BJ113" s="3">
        <f>J113*教育人数!$F$6/教育人数!$F$34</f>
        <v>1524.8815165876777</v>
      </c>
      <c r="BK113" s="3">
        <f>K113*教育人数!$F$6/教育人数!$F$34</f>
        <v>1524.8815165876777</v>
      </c>
      <c r="BL113" s="3">
        <f>L113*教育人数!$F$6/教育人数!$F$34</f>
        <v>1524.8815165876777</v>
      </c>
      <c r="BM113" s="3">
        <f>M113*教育人数!$F$6/教育人数!$F$34</f>
        <v>1558.7677725118483</v>
      </c>
      <c r="BN113" s="3">
        <f>N113*教育人数!$F$6/教育人数!$F$34</f>
        <v>1592.654028436019</v>
      </c>
      <c r="BO113" s="3">
        <f>O113*教育人数!$F$6/教育人数!$F$34</f>
        <v>1728.1990521327014</v>
      </c>
      <c r="BP113" s="217"/>
      <c r="BT113" s="3">
        <f>T113*教育人数!$F$6/教育人数!$F$34</f>
        <v>159943.1279620853</v>
      </c>
      <c r="BU113" s="3">
        <f>U113*教育人数!$F$6/教育人数!$F$34</f>
        <v>164585.54502369667</v>
      </c>
      <c r="BV113" s="3">
        <f>V113*教育人数!$F$6/教育人数!$F$34</f>
        <v>165940.99526066351</v>
      </c>
      <c r="BW113" s="3">
        <f>W113*教育人数!$F$6/教育人数!$F$34</f>
        <v>167093.1279620853</v>
      </c>
      <c r="BX113" s="3">
        <f>X113*教育人数!$F$6/教育人数!$F$34</f>
        <v>160214.21800947867</v>
      </c>
      <c r="BY113" s="3">
        <f>Y113*教育人数!$F$6/教育人数!$F$34</f>
        <v>160553.08056872038</v>
      </c>
      <c r="BZ113" s="3">
        <f>Z113*教育人数!$F$6/教育人数!$F$34</f>
        <v>160078.672985782</v>
      </c>
      <c r="CA113" s="3">
        <f>AA113*教育人数!$F$6/教育人数!$F$34</f>
        <v>160688.62559241705</v>
      </c>
      <c r="CB113" s="3">
        <f>AB113*教育人数!$F$6/教育人数!$F$34</f>
        <v>162349.05213270141</v>
      </c>
      <c r="CC113" s="3">
        <f>AC113*教育人数!$F$6/教育人数!$F$34</f>
        <v>168550.23696682465</v>
      </c>
      <c r="CD113" s="3">
        <f>AD113*教育人数!$F$6/教育人数!$F$34</f>
        <v>182036.96682464454</v>
      </c>
      <c r="CE113" s="217"/>
    </row>
    <row r="114" spans="1:83" ht="18.75" customHeight="1">
      <c r="A114" s="32" t="s">
        <v>81</v>
      </c>
      <c r="B114" s="33" t="s">
        <v>109</v>
      </c>
      <c r="C114" s="237" t="s">
        <v>104</v>
      </c>
      <c r="D114" s="34" t="s">
        <v>105</v>
      </c>
      <c r="E114" s="38">
        <v>310</v>
      </c>
      <c r="F114" s="36">
        <v>320</v>
      </c>
      <c r="G114" s="36">
        <v>290</v>
      </c>
      <c r="H114" s="36">
        <v>330</v>
      </c>
      <c r="I114" s="36">
        <v>330</v>
      </c>
      <c r="J114" s="36">
        <v>330</v>
      </c>
      <c r="K114" s="36">
        <v>330</v>
      </c>
      <c r="L114" s="36">
        <v>330</v>
      </c>
      <c r="M114" s="39">
        <v>340</v>
      </c>
      <c r="N114" s="39">
        <v>350</v>
      </c>
      <c r="O114" s="40">
        <v>370</v>
      </c>
      <c r="P114" s="111"/>
      <c r="Q114" s="111"/>
      <c r="R114" s="111"/>
      <c r="S114" s="111"/>
      <c r="T114" s="35">
        <v>33450</v>
      </c>
      <c r="U114" s="36">
        <v>34430</v>
      </c>
      <c r="V114" s="36">
        <v>34710</v>
      </c>
      <c r="W114" s="36">
        <v>34950</v>
      </c>
      <c r="X114" s="36">
        <v>35270</v>
      </c>
      <c r="Y114" s="36">
        <v>35350</v>
      </c>
      <c r="Z114" s="36">
        <v>35260</v>
      </c>
      <c r="AA114" s="36">
        <v>35390</v>
      </c>
      <c r="AB114" s="37">
        <v>35730</v>
      </c>
      <c r="AC114" s="37">
        <v>37070</v>
      </c>
      <c r="AD114" s="37">
        <v>39890</v>
      </c>
      <c r="AE114" s="111"/>
      <c r="AF114" s="4">
        <f>E114/E$250</f>
        <v>1.0689655172413792</v>
      </c>
      <c r="AG114" s="4">
        <f>F114/E$250</f>
        <v>1.103448275862069</v>
      </c>
      <c r="AH114" s="4">
        <f>G114/E$250</f>
        <v>1</v>
      </c>
      <c r="AI114" s="4">
        <f>H114/E$250</f>
        <v>1.1379310344827587</v>
      </c>
      <c r="AJ114" s="4">
        <f>I114/E$250</f>
        <v>1.1379310344827587</v>
      </c>
      <c r="AK114" s="4">
        <f>J114/E$250</f>
        <v>1.1379310344827587</v>
      </c>
      <c r="AL114" s="4">
        <f>K114/E$250</f>
        <v>1.1379310344827587</v>
      </c>
      <c r="AM114" s="4">
        <f>L114/E$250</f>
        <v>1.1379310344827587</v>
      </c>
      <c r="AN114" s="4">
        <f>M114/E$250</f>
        <v>1.1724137931034482</v>
      </c>
      <c r="AO114" s="4">
        <f>N114/E$250</f>
        <v>1.2068965517241379</v>
      </c>
      <c r="AP114" s="4">
        <f>O114/E$250</f>
        <v>1.2758620689655173</v>
      </c>
      <c r="AQ114" s="218"/>
      <c r="AR114" s="218"/>
      <c r="AS114" s="218"/>
      <c r="AT114" s="218"/>
      <c r="AU114" s="218"/>
      <c r="AV114" s="218"/>
      <c r="AW114" s="218"/>
      <c r="AX114" s="218"/>
      <c r="AY114" s="218"/>
      <c r="AZ114" s="218"/>
      <c r="BA114" s="218"/>
      <c r="BB114" s="87">
        <f t="shared" si="54"/>
        <v>1.1371254006276168</v>
      </c>
      <c r="BC114" s="3">
        <f t="shared" si="35"/>
        <v>12600</v>
      </c>
      <c r="BE114" s="3">
        <f>E114*(教育人数!$G$7+教育人数!$G$8)/教育人数!$G$34</f>
        <v>2182.8029790115102</v>
      </c>
      <c r="BF114" s="3">
        <f>F114*(教育人数!$G$7+教育人数!$G$8)/教育人数!$G$34</f>
        <v>2253.2159783344619</v>
      </c>
      <c r="BG114" s="3">
        <f>G114*(教育人数!$G$7+教育人数!$G$8)/教育人数!$G$34</f>
        <v>2041.9769803656061</v>
      </c>
      <c r="BH114" s="3">
        <f>H114*(教育人数!$G$7+教育人数!$G$8)/教育人数!$G$34</f>
        <v>2323.628977657414</v>
      </c>
      <c r="BI114" s="3">
        <f>I114*(教育人数!$G$7+教育人数!$G$8)/教育人数!$G$34</f>
        <v>2323.628977657414</v>
      </c>
      <c r="BJ114" s="3">
        <f>J114*(教育人数!$G$7+教育人数!$G$8)/教育人数!$G$34</f>
        <v>2323.628977657414</v>
      </c>
      <c r="BK114" s="3">
        <f>K114*(教育人数!$G$7+教育人数!$G$8)/教育人数!$G$34</f>
        <v>2323.628977657414</v>
      </c>
      <c r="BL114" s="3">
        <f>L114*(教育人数!$G$7+教育人数!$G$8)/教育人数!$G$34</f>
        <v>2323.628977657414</v>
      </c>
      <c r="BM114" s="3">
        <f>M114*(教育人数!$G$7+教育人数!$G$8)/教育人数!$G$34</f>
        <v>2394.0419769803657</v>
      </c>
      <c r="BN114" s="3">
        <f>N114*(教育人数!$G$7+教育人数!$G$8)/教育人数!$G$34</f>
        <v>2464.4549763033178</v>
      </c>
      <c r="BO114" s="3">
        <f>O114*(教育人数!$G$7+教育人数!$G$8)/教育人数!$G$34</f>
        <v>2605.2809749492217</v>
      </c>
      <c r="BP114" s="217">
        <f>AVERAGE(BE114:BO114)+AVERAGE(BE115:BO115)</f>
        <v>3757.4936911429804</v>
      </c>
      <c r="BT114" s="3">
        <f>T114*(教育人数!$G$7+教育人数!$G$8)/教育人数!$G$34</f>
        <v>235531.48273527421</v>
      </c>
      <c r="BU114" s="3">
        <f>U114*(教育人数!$G$7+教育人数!$G$8)/教育人数!$G$34</f>
        <v>242431.95666892352</v>
      </c>
      <c r="BV114" s="3">
        <f>V114*(教育人数!$G$7+教育人数!$G$8)/教育人数!$G$34</f>
        <v>244403.52064996617</v>
      </c>
      <c r="BW114" s="3">
        <f>W114*(教育人数!$G$7+教育人数!$G$8)/教育人数!$G$34</f>
        <v>246093.43263371702</v>
      </c>
      <c r="BX114" s="3">
        <f>X114*(教育人数!$G$7+教育人数!$G$8)/教育人数!$G$34</f>
        <v>248346.64861205147</v>
      </c>
      <c r="BY114" s="3">
        <f>Y114*(教育人数!$G$7+教育人数!$G$8)/教育人数!$G$34</f>
        <v>248909.95260663508</v>
      </c>
      <c r="BZ114" s="3">
        <f>Z114*(教育人数!$G$7+教育人数!$G$8)/教育人数!$G$34</f>
        <v>248276.23561272852</v>
      </c>
      <c r="CA114" s="3">
        <f>AA114*(教育人数!$G$7+教育人数!$G$8)/教育人数!$G$34</f>
        <v>249191.60460392688</v>
      </c>
      <c r="CB114" s="3">
        <f>AB114*(教育人数!$G$7+教育人数!$G$8)/教育人数!$G$34</f>
        <v>251585.64658090725</v>
      </c>
      <c r="CC114" s="3">
        <f>AC114*(教育人数!$G$7+教育人数!$G$8)/教育人数!$G$34</f>
        <v>261020.98849018282</v>
      </c>
      <c r="CD114" s="3">
        <f>AD114*(教育人数!$G$7+教育人数!$G$8)/教育人数!$G$34</f>
        <v>280877.45429925527</v>
      </c>
      <c r="CE114" s="217">
        <f t="shared" ref="CE114" si="61">ROUNDDOWN((AVERAGE(BT114:CD114)+AVERAGE(BT115:CD115))*$CH$2*12/16,-2)</f>
        <v>175600</v>
      </c>
    </row>
    <row r="115" spans="1:83" ht="18.75" customHeight="1">
      <c r="A115" s="32" t="s">
        <v>81</v>
      </c>
      <c r="B115" s="33" t="s">
        <v>109</v>
      </c>
      <c r="C115" s="237"/>
      <c r="D115" s="34" t="s">
        <v>106</v>
      </c>
      <c r="E115" s="38">
        <v>380</v>
      </c>
      <c r="F115" s="36">
        <v>400</v>
      </c>
      <c r="G115" s="36">
        <v>360</v>
      </c>
      <c r="H115" s="36">
        <v>400</v>
      </c>
      <c r="I115" s="36">
        <v>410</v>
      </c>
      <c r="J115" s="36">
        <v>410</v>
      </c>
      <c r="K115" s="36">
        <v>410</v>
      </c>
      <c r="L115" s="36">
        <v>410</v>
      </c>
      <c r="M115" s="39">
        <v>410</v>
      </c>
      <c r="N115" s="39">
        <v>430</v>
      </c>
      <c r="O115" s="40">
        <v>460</v>
      </c>
      <c r="P115" s="111"/>
      <c r="Q115" s="111"/>
      <c r="R115" s="111"/>
      <c r="S115" s="111"/>
      <c r="T115" s="35">
        <v>40430</v>
      </c>
      <c r="U115" s="36">
        <v>41680</v>
      </c>
      <c r="V115" s="36">
        <v>42030</v>
      </c>
      <c r="W115" s="36">
        <v>42350</v>
      </c>
      <c r="X115" s="36">
        <v>42770</v>
      </c>
      <c r="Y115" s="36">
        <v>42860</v>
      </c>
      <c r="Z115" s="36">
        <v>42740</v>
      </c>
      <c r="AA115" s="36">
        <v>42900</v>
      </c>
      <c r="AB115" s="37">
        <v>43350</v>
      </c>
      <c r="AC115" s="37">
        <v>45080</v>
      </c>
      <c r="AD115" s="37">
        <v>48750</v>
      </c>
      <c r="AE115" s="111"/>
      <c r="AF115" s="4">
        <f>E115/E$251</f>
        <v>1.0857142857142856</v>
      </c>
      <c r="AG115" s="4">
        <f>F115/E$251</f>
        <v>1.1428571428571428</v>
      </c>
      <c r="AH115" s="4">
        <f>G115/E$251</f>
        <v>1.0285714285714285</v>
      </c>
      <c r="AI115" s="4">
        <f>H115/E$251</f>
        <v>1.1428571428571428</v>
      </c>
      <c r="AJ115" s="4">
        <f>I115/E$251</f>
        <v>1.1714285714285715</v>
      </c>
      <c r="AK115" s="4">
        <f>J115/E$251</f>
        <v>1.1714285714285715</v>
      </c>
      <c r="AL115" s="4">
        <f>K115/E$251</f>
        <v>1.1714285714285715</v>
      </c>
      <c r="AM115" s="4">
        <f>L115/E$251</f>
        <v>1.1714285714285715</v>
      </c>
      <c r="AN115" s="4">
        <f>M115/E$251</f>
        <v>1.1714285714285715</v>
      </c>
      <c r="AO115" s="4">
        <f>N115/E$251</f>
        <v>1.2285714285714286</v>
      </c>
      <c r="AP115" s="4">
        <f>O115/E$251</f>
        <v>1.3142857142857143</v>
      </c>
      <c r="AQ115" s="218"/>
      <c r="AR115" s="218"/>
      <c r="AS115" s="218"/>
      <c r="AT115" s="218"/>
      <c r="AU115" s="218"/>
      <c r="AV115" s="218"/>
      <c r="AW115" s="218"/>
      <c r="AX115" s="218"/>
      <c r="AY115" s="218"/>
      <c r="AZ115" s="218"/>
      <c r="BA115" s="218"/>
      <c r="BB115" s="87">
        <f t="shared" si="54"/>
        <v>1.1371254006276168</v>
      </c>
      <c r="BC115" s="3">
        <f t="shared" si="35"/>
        <v>12600</v>
      </c>
      <c r="BE115" s="3">
        <f>E115*教育人数!$G$6/教育人数!$G$34</f>
        <v>1337.8469871360867</v>
      </c>
      <c r="BF115" s="3">
        <f>F115*教育人数!$G$6/教育人数!$G$34</f>
        <v>1408.2599864590386</v>
      </c>
      <c r="BG115" s="3">
        <f>G115*教育人数!$G$6/教育人数!$G$34</f>
        <v>1267.4339878131348</v>
      </c>
      <c r="BH115" s="3">
        <f>H115*教育人数!$G$6/教育人数!$G$34</f>
        <v>1408.2599864590386</v>
      </c>
      <c r="BI115" s="3">
        <f>I115*教育人数!$G$6/教育人数!$G$34</f>
        <v>1443.4664861205147</v>
      </c>
      <c r="BJ115" s="3">
        <f>J115*教育人数!$G$6/教育人数!$G$34</f>
        <v>1443.4664861205147</v>
      </c>
      <c r="BK115" s="3">
        <f>K115*教育人数!$G$6/教育人数!$G$34</f>
        <v>1443.4664861205147</v>
      </c>
      <c r="BL115" s="3">
        <f>L115*教育人数!$G$6/教育人数!$G$34</f>
        <v>1443.4664861205147</v>
      </c>
      <c r="BM115" s="3">
        <f>M115*教育人数!$G$6/教育人数!$G$34</f>
        <v>1443.4664861205147</v>
      </c>
      <c r="BN115" s="3">
        <f>N115*教育人数!$G$6/教育人数!$G$34</f>
        <v>1513.8794854434666</v>
      </c>
      <c r="BO115" s="3">
        <f>O115*教育人数!$G$6/教育人数!$G$34</f>
        <v>1619.4989844278946</v>
      </c>
      <c r="BP115" s="217"/>
      <c r="BT115" s="3">
        <f>T115*教育人数!$G$6/教育人数!$G$34</f>
        <v>142339.87813134733</v>
      </c>
      <c r="BU115" s="3">
        <f>U115*教育人数!$G$6/教育人数!$G$34</f>
        <v>146740.69058903182</v>
      </c>
      <c r="BV115" s="3">
        <f>V115*教育人数!$G$6/教育人数!$G$34</f>
        <v>147972.91807718348</v>
      </c>
      <c r="BW115" s="3">
        <f>W115*教育人数!$G$6/教育人数!$G$34</f>
        <v>149099.52606635072</v>
      </c>
      <c r="BX115" s="3">
        <f>X115*教育人数!$G$6/教育人数!$G$34</f>
        <v>150578.19905213272</v>
      </c>
      <c r="BY115" s="3">
        <f>Y115*教育人数!$G$6/教育人数!$G$34</f>
        <v>150895.05754908599</v>
      </c>
      <c r="BZ115" s="3">
        <f>Z115*教育人数!$G$6/教育人数!$G$34</f>
        <v>150472.57955314827</v>
      </c>
      <c r="CA115" s="3">
        <f>AA115*教育人数!$G$6/教育人数!$G$34</f>
        <v>151035.88354773191</v>
      </c>
      <c r="CB115" s="3">
        <f>AB115*教育人数!$G$6/教育人数!$G$34</f>
        <v>152620.1760324983</v>
      </c>
      <c r="CC115" s="3">
        <f>AC115*教育人数!$G$6/教育人数!$G$34</f>
        <v>158710.90047393367</v>
      </c>
      <c r="CD115" s="3">
        <f>AD115*教育人数!$G$6/教育人数!$G$34</f>
        <v>171631.68584969535</v>
      </c>
      <c r="CE115" s="217"/>
    </row>
    <row r="116" spans="1:83" ht="18.75" customHeight="1">
      <c r="A116" s="32" t="s">
        <v>81</v>
      </c>
      <c r="B116" s="33" t="s">
        <v>110</v>
      </c>
      <c r="C116" s="237" t="s">
        <v>104</v>
      </c>
      <c r="D116" s="34" t="s">
        <v>105</v>
      </c>
      <c r="E116" s="38">
        <v>270</v>
      </c>
      <c r="F116" s="36">
        <v>280</v>
      </c>
      <c r="G116" s="36">
        <v>260</v>
      </c>
      <c r="H116" s="36">
        <v>290</v>
      </c>
      <c r="I116" s="36">
        <v>290</v>
      </c>
      <c r="J116" s="36">
        <v>290</v>
      </c>
      <c r="K116" s="36">
        <v>290</v>
      </c>
      <c r="L116" s="36">
        <v>290</v>
      </c>
      <c r="M116" s="39">
        <v>290</v>
      </c>
      <c r="N116" s="39">
        <v>310</v>
      </c>
      <c r="O116" s="40">
        <v>330</v>
      </c>
      <c r="P116" s="111"/>
      <c r="Q116" s="111"/>
      <c r="R116" s="111"/>
      <c r="S116" s="111"/>
      <c r="T116" s="35">
        <v>29620</v>
      </c>
      <c r="U116" s="36">
        <v>30480</v>
      </c>
      <c r="V116" s="36">
        <v>30740</v>
      </c>
      <c r="W116" s="36">
        <v>30950</v>
      </c>
      <c r="X116" s="36">
        <v>31240</v>
      </c>
      <c r="Y116" s="36">
        <v>31320</v>
      </c>
      <c r="Z116" s="36">
        <v>31240</v>
      </c>
      <c r="AA116" s="36">
        <v>31350</v>
      </c>
      <c r="AB116" s="37">
        <v>31670</v>
      </c>
      <c r="AC116" s="37">
        <v>32910</v>
      </c>
      <c r="AD116" s="37">
        <v>35470</v>
      </c>
      <c r="AE116" s="111"/>
      <c r="AF116" s="4">
        <f>E116/E$252</f>
        <v>1.08</v>
      </c>
      <c r="AG116" s="4">
        <f>F116/E$252</f>
        <v>1.1200000000000001</v>
      </c>
      <c r="AH116" s="4">
        <f>G116/E$252</f>
        <v>1.04</v>
      </c>
      <c r="AI116" s="4">
        <f>H116/E$252</f>
        <v>1.1599999999999999</v>
      </c>
      <c r="AJ116" s="4">
        <f>I116/E$252</f>
        <v>1.1599999999999999</v>
      </c>
      <c r="AK116" s="4">
        <f>J116/E$252</f>
        <v>1.1599999999999999</v>
      </c>
      <c r="AL116" s="4">
        <f>K116/E$252</f>
        <v>1.1599999999999999</v>
      </c>
      <c r="AM116" s="4">
        <f>L116/E$252</f>
        <v>1.1599999999999999</v>
      </c>
      <c r="AN116" s="4">
        <f>M116/E$252</f>
        <v>1.1599999999999999</v>
      </c>
      <c r="AO116" s="4">
        <f>N116/E$252</f>
        <v>1.24</v>
      </c>
      <c r="AP116" s="4">
        <f>O116/E$252</f>
        <v>1.32</v>
      </c>
      <c r="AQ116" s="218"/>
      <c r="AR116" s="218"/>
      <c r="AS116" s="218"/>
      <c r="AT116" s="218"/>
      <c r="AU116" s="218"/>
      <c r="AV116" s="218"/>
      <c r="AW116" s="218"/>
      <c r="AX116" s="218"/>
      <c r="AY116" s="218"/>
      <c r="AZ116" s="218"/>
      <c r="BA116" s="218"/>
      <c r="BB116" s="87">
        <f t="shared" si="54"/>
        <v>1.1371254006276168</v>
      </c>
      <c r="BC116" s="3">
        <f t="shared" si="35"/>
        <v>12600</v>
      </c>
      <c r="BE116" s="3">
        <f>E116*(教育人数!$H$7+教育人数!$H$8)/教育人数!$H$34</f>
        <v>2534.8679756262695</v>
      </c>
      <c r="BF116" s="3">
        <f>F116*(教育人数!$H$7+教育人数!$H$8)/教育人数!$H$34</f>
        <v>2628.7519747235388</v>
      </c>
      <c r="BG116" s="3">
        <f>G116*(教育人数!$H$7+教育人数!$H$8)/教育人数!$H$34</f>
        <v>2440.9839765290003</v>
      </c>
      <c r="BH116" s="3">
        <f>H116*(教育人数!$H$7+教育人数!$H$8)/教育人数!$H$34</f>
        <v>2722.635973820808</v>
      </c>
      <c r="BI116" s="3">
        <f>I116*(教育人数!$H$7+教育人数!$H$8)/教育人数!$H$34</f>
        <v>2722.635973820808</v>
      </c>
      <c r="BJ116" s="3">
        <f>J116*(教育人数!$H$7+教育人数!$H$8)/教育人数!$H$34</f>
        <v>2722.635973820808</v>
      </c>
      <c r="BK116" s="3">
        <f>K116*(教育人数!$H$7+教育人数!$H$8)/教育人数!$H$34</f>
        <v>2722.635973820808</v>
      </c>
      <c r="BL116" s="3">
        <f>L116*(教育人数!$H$7+教育人数!$H$8)/教育人数!$H$34</f>
        <v>2722.635973820808</v>
      </c>
      <c r="BM116" s="3">
        <f>M116*(教育人数!$H$7+教育人数!$H$8)/教育人数!$H$34</f>
        <v>2722.635973820808</v>
      </c>
      <c r="BN116" s="3">
        <f>N116*(教育人数!$H$7+教育人数!$H$8)/教育人数!$H$34</f>
        <v>2910.4039720153464</v>
      </c>
      <c r="BO116" s="3">
        <f>O116*(教育人数!$H$7+教育人数!$H$8)/教育人数!$H$34</f>
        <v>3098.1719702098849</v>
      </c>
      <c r="BP116" s="217">
        <f>AVERAGE(BE116:BO116)+AVERAGE(BE117:BO117)</f>
        <v>4455.2225026158676</v>
      </c>
      <c r="BT116" s="3">
        <f>T116*(教育人数!$H$7+教育人数!$H$8)/教育人数!$H$34</f>
        <v>278084.40532611153</v>
      </c>
      <c r="BU116" s="3">
        <f>U116*(教育人数!$H$7+教育人数!$H$8)/教育人数!$H$34</f>
        <v>286158.42924847663</v>
      </c>
      <c r="BV116" s="3">
        <f>V116*(教育人数!$H$7+教育人数!$H$8)/教育人数!$H$34</f>
        <v>288599.41322500567</v>
      </c>
      <c r="BW116" s="3">
        <f>W116*(教育人数!$H$7+教育人数!$H$8)/教育人数!$H$34</f>
        <v>290570.97720604832</v>
      </c>
      <c r="BX116" s="3">
        <f>X116*(教育人数!$H$7+教育人数!$H$8)/教育人数!$H$34</f>
        <v>293293.61317986913</v>
      </c>
      <c r="BY116" s="3">
        <f>Y116*(教育人数!$H$7+教育人数!$H$8)/教育人数!$H$34</f>
        <v>294044.6851726473</v>
      </c>
      <c r="BZ116" s="3">
        <f>Z116*(教育人数!$H$7+教育人数!$H$8)/教育人数!$H$34</f>
        <v>293293.61317986913</v>
      </c>
      <c r="CA116" s="3">
        <f>AA116*(教育人数!$H$7+教育人数!$H$8)/教育人数!$H$34</f>
        <v>294326.33716993907</v>
      </c>
      <c r="CB116" s="3">
        <f>AB116*(教育人数!$H$7+教育人数!$H$8)/教育人数!$H$34</f>
        <v>297330.62514105171</v>
      </c>
      <c r="CC116" s="3">
        <f>AC116*(教育人数!$H$7+教育人数!$H$8)/教育人数!$H$34</f>
        <v>308972.24102911307</v>
      </c>
      <c r="CD116" s="3">
        <f>AD116*(教育人数!$H$7+教育人数!$H$8)/教育人数!$H$34</f>
        <v>333006.54479801399</v>
      </c>
      <c r="CE116" s="217">
        <f t="shared" ref="CE116" si="62">ROUNDDOWN((AVERAGE(BT116:CD116)+AVERAGE(BT117:CD117))*$CH$2*12/16,-2)</f>
        <v>209300</v>
      </c>
    </row>
    <row r="117" spans="1:83" ht="18.75" customHeight="1">
      <c r="A117" s="32" t="s">
        <v>81</v>
      </c>
      <c r="B117" s="33" t="s">
        <v>110</v>
      </c>
      <c r="C117" s="237"/>
      <c r="D117" s="34" t="s">
        <v>106</v>
      </c>
      <c r="E117" s="38">
        <v>340</v>
      </c>
      <c r="F117" s="36">
        <v>360</v>
      </c>
      <c r="G117" s="36">
        <v>340</v>
      </c>
      <c r="H117" s="36">
        <v>360</v>
      </c>
      <c r="I117" s="36">
        <v>370</v>
      </c>
      <c r="J117" s="36">
        <v>370</v>
      </c>
      <c r="K117" s="36">
        <v>370</v>
      </c>
      <c r="L117" s="36">
        <v>370</v>
      </c>
      <c r="M117" s="39">
        <v>370</v>
      </c>
      <c r="N117" s="39">
        <v>390</v>
      </c>
      <c r="O117" s="40">
        <v>420</v>
      </c>
      <c r="P117" s="111"/>
      <c r="Q117" s="111"/>
      <c r="R117" s="111"/>
      <c r="S117" s="111"/>
      <c r="T117" s="35">
        <v>36600</v>
      </c>
      <c r="U117" s="36">
        <v>37730</v>
      </c>
      <c r="V117" s="36">
        <v>38060</v>
      </c>
      <c r="W117" s="36">
        <v>38350</v>
      </c>
      <c r="X117" s="36">
        <v>38740</v>
      </c>
      <c r="Y117" s="36">
        <v>38830</v>
      </c>
      <c r="Z117" s="36">
        <v>38720</v>
      </c>
      <c r="AA117" s="36">
        <v>38860</v>
      </c>
      <c r="AB117" s="37">
        <v>39290</v>
      </c>
      <c r="AC117" s="37">
        <v>40920</v>
      </c>
      <c r="AD117" s="37">
        <v>44330</v>
      </c>
      <c r="AE117" s="111"/>
      <c r="AF117" s="4">
        <f>E117/E$253</f>
        <v>1.0625</v>
      </c>
      <c r="AG117" s="4">
        <f>F117/E$253</f>
        <v>1.125</v>
      </c>
      <c r="AH117" s="4">
        <f>G117/E$253</f>
        <v>1.0625</v>
      </c>
      <c r="AI117" s="4">
        <f>H117/E$253</f>
        <v>1.125</v>
      </c>
      <c r="AJ117" s="4">
        <f>I117/E$253</f>
        <v>1.15625</v>
      </c>
      <c r="AK117" s="4">
        <f>J117/E$253</f>
        <v>1.15625</v>
      </c>
      <c r="AL117" s="4">
        <f>K117/E$253</f>
        <v>1.15625</v>
      </c>
      <c r="AM117" s="4">
        <f>L117/E$253</f>
        <v>1.15625</v>
      </c>
      <c r="AN117" s="4">
        <f>M117/E$253</f>
        <v>1.15625</v>
      </c>
      <c r="AO117" s="4">
        <f>N117/E$253</f>
        <v>1.21875</v>
      </c>
      <c r="AP117" s="4">
        <f>O117/E$253</f>
        <v>1.3125</v>
      </c>
      <c r="AQ117" s="218"/>
      <c r="AR117" s="218"/>
      <c r="AS117" s="218"/>
      <c r="AT117" s="218"/>
      <c r="AU117" s="218"/>
      <c r="AV117" s="218"/>
      <c r="AW117" s="218"/>
      <c r="AX117" s="218"/>
      <c r="AY117" s="218"/>
      <c r="AZ117" s="218"/>
      <c r="BA117" s="218"/>
      <c r="BB117" s="87">
        <f t="shared" si="54"/>
        <v>1.1371254006276168</v>
      </c>
      <c r="BC117" s="3">
        <f t="shared" si="35"/>
        <v>12600</v>
      </c>
      <c r="BE117" s="3">
        <f>E117*教育人数!$H$6/教育人数!$H$34</f>
        <v>1596.0279846535773</v>
      </c>
      <c r="BF117" s="3">
        <f>F117*教育人数!$H$6/教育人数!$H$34</f>
        <v>1689.9119837508465</v>
      </c>
      <c r="BG117" s="3">
        <f>G117*教育人数!$H$6/教育人数!$H$34</f>
        <v>1596.0279846535773</v>
      </c>
      <c r="BH117" s="3">
        <f>H117*教育人数!$H$6/教育人数!$H$34</f>
        <v>1689.9119837508465</v>
      </c>
      <c r="BI117" s="3">
        <f>I117*教育人数!$H$6/教育人数!$H$34</f>
        <v>1736.8539832994811</v>
      </c>
      <c r="BJ117" s="3">
        <f>J117*教育人数!$H$6/教育人数!$H$34</f>
        <v>1736.8539832994811</v>
      </c>
      <c r="BK117" s="3">
        <f>K117*教育人数!$H$6/教育人数!$H$34</f>
        <v>1736.8539832994811</v>
      </c>
      <c r="BL117" s="3">
        <f>L117*教育人数!$H$6/教育人数!$H$34</f>
        <v>1736.8539832994811</v>
      </c>
      <c r="BM117" s="3">
        <f>M117*教育人数!$H$6/教育人数!$H$34</f>
        <v>1736.8539832994811</v>
      </c>
      <c r="BN117" s="3">
        <f>N117*教育人数!$H$6/教育人数!$H$34</f>
        <v>1830.7379823967503</v>
      </c>
      <c r="BO117" s="3">
        <f>O117*教育人数!$H$6/教育人数!$H$34</f>
        <v>1971.5639810426542</v>
      </c>
      <c r="BP117" s="217"/>
      <c r="BT117" s="3">
        <f>T117*教育人数!$H$6/教育人数!$H$34</f>
        <v>171807.71834800273</v>
      </c>
      <c r="BU117" s="3">
        <f>U117*教育人数!$H$6/教育人数!$H$34</f>
        <v>177112.16429699844</v>
      </c>
      <c r="BV117" s="3">
        <f>V117*教育人数!$H$6/教育人数!$H$34</f>
        <v>178661.25028210337</v>
      </c>
      <c r="BW117" s="3">
        <f>W117*教育人数!$H$6/教育人数!$H$34</f>
        <v>180022.56826901378</v>
      </c>
      <c r="BX117" s="3">
        <f>X117*教育人数!$H$6/教育人数!$H$34</f>
        <v>181853.30625141054</v>
      </c>
      <c r="BY117" s="3">
        <f>Y117*教育人数!$H$6/教育人数!$H$34</f>
        <v>182275.78424734823</v>
      </c>
      <c r="BZ117" s="3">
        <f>Z117*教育人数!$H$6/教育人数!$H$34</f>
        <v>181759.42225231326</v>
      </c>
      <c r="CA117" s="3">
        <f>AA117*教育人数!$H$6/教育人数!$H$34</f>
        <v>182416.61024599415</v>
      </c>
      <c r="CB117" s="3">
        <f>AB117*教育人数!$H$6/教育人数!$H$34</f>
        <v>184435.11622658544</v>
      </c>
      <c r="CC117" s="3">
        <f>AC117*教育人数!$H$6/教育人数!$H$34</f>
        <v>192086.66215301288</v>
      </c>
      <c r="CD117" s="3">
        <f>AD117*教育人数!$H$6/教育人数!$H$34</f>
        <v>208093.88399909728</v>
      </c>
      <c r="CE117" s="217"/>
    </row>
    <row r="118" spans="1:83" ht="18.75" customHeight="1">
      <c r="A118" s="32" t="s">
        <v>81</v>
      </c>
      <c r="B118" s="33" t="s">
        <v>111</v>
      </c>
      <c r="C118" s="237" t="s">
        <v>104</v>
      </c>
      <c r="D118" s="34" t="s">
        <v>105</v>
      </c>
      <c r="E118" s="38">
        <v>250</v>
      </c>
      <c r="F118" s="36">
        <v>260</v>
      </c>
      <c r="G118" s="36">
        <v>250</v>
      </c>
      <c r="H118" s="36">
        <v>260</v>
      </c>
      <c r="I118" s="36">
        <v>270</v>
      </c>
      <c r="J118" s="36">
        <v>270</v>
      </c>
      <c r="K118" s="36">
        <v>270</v>
      </c>
      <c r="L118" s="36">
        <v>270</v>
      </c>
      <c r="M118" s="39">
        <v>270</v>
      </c>
      <c r="N118" s="39">
        <v>280</v>
      </c>
      <c r="O118" s="40">
        <v>300</v>
      </c>
      <c r="P118" s="111"/>
      <c r="Q118" s="111"/>
      <c r="R118" s="111"/>
      <c r="S118" s="111"/>
      <c r="T118" s="35">
        <v>27360</v>
      </c>
      <c r="U118" s="36">
        <v>28160</v>
      </c>
      <c r="V118" s="36">
        <v>28390</v>
      </c>
      <c r="W118" s="36">
        <v>28600</v>
      </c>
      <c r="X118" s="36">
        <v>28870</v>
      </c>
      <c r="Y118" s="36">
        <v>28950</v>
      </c>
      <c r="Z118" s="36">
        <v>28870</v>
      </c>
      <c r="AA118" s="36">
        <v>28970</v>
      </c>
      <c r="AB118" s="37">
        <v>29270</v>
      </c>
      <c r="AC118" s="37">
        <v>30450</v>
      </c>
      <c r="AD118" s="37">
        <v>32860</v>
      </c>
      <c r="AE118" s="111"/>
      <c r="AF118" s="4">
        <f>E118/E$254</f>
        <v>1.0869565217391304</v>
      </c>
      <c r="AG118" s="4">
        <f>F118/E$254</f>
        <v>1.1304347826086956</v>
      </c>
      <c r="AH118" s="4">
        <f>G118/E$254</f>
        <v>1.0869565217391304</v>
      </c>
      <c r="AI118" s="4">
        <f>H118/E$254</f>
        <v>1.1304347826086956</v>
      </c>
      <c r="AJ118" s="4">
        <f>I118/E$254</f>
        <v>1.173913043478261</v>
      </c>
      <c r="AK118" s="4">
        <f>J118/E$254</f>
        <v>1.173913043478261</v>
      </c>
      <c r="AL118" s="4">
        <f>K118/E$254</f>
        <v>1.173913043478261</v>
      </c>
      <c r="AM118" s="4">
        <f>L118/E$254</f>
        <v>1.173913043478261</v>
      </c>
      <c r="AN118" s="4">
        <f>M118/E$254</f>
        <v>1.173913043478261</v>
      </c>
      <c r="AO118" s="4">
        <f>N118/E$254</f>
        <v>1.2173913043478262</v>
      </c>
      <c r="AP118" s="4">
        <f>O118/E$254</f>
        <v>1.3043478260869565</v>
      </c>
      <c r="AQ118" s="218"/>
      <c r="AR118" s="218"/>
      <c r="AS118" s="218"/>
      <c r="AT118" s="218"/>
      <c r="AU118" s="218"/>
      <c r="AV118" s="218"/>
      <c r="AW118" s="218"/>
      <c r="AX118" s="218"/>
      <c r="AY118" s="218"/>
      <c r="AZ118" s="218"/>
      <c r="BA118" s="218"/>
      <c r="BB118" s="87">
        <f t="shared" si="54"/>
        <v>1.1371254006276168</v>
      </c>
      <c r="BC118" s="3">
        <f t="shared" si="35"/>
        <v>12600</v>
      </c>
      <c r="BE118" s="3">
        <f>E118*(教育人数!$I$7+教育人数!$I$8)/教育人数!$I$34</f>
        <v>2369.6682464454975</v>
      </c>
      <c r="BF118" s="3">
        <f>F118*(教育人数!$I$7+教育人数!$I$8)/教育人数!$I$34</f>
        <v>2464.4549763033174</v>
      </c>
      <c r="BG118" s="3">
        <f>G118*(教育人数!$I$7+教育人数!$I$8)/教育人数!$I$34</f>
        <v>2369.6682464454975</v>
      </c>
      <c r="BH118" s="3">
        <f>H118*(教育人数!$I$7+教育人数!$I$8)/教育人数!$I$34</f>
        <v>2464.4549763033174</v>
      </c>
      <c r="BI118" s="3">
        <f>I118*(教育人数!$I$7+教育人数!$I$8)/教育人数!$I$34</f>
        <v>2559.2417061611372</v>
      </c>
      <c r="BJ118" s="3">
        <f>J118*(教育人数!$I$7+教育人数!$I$8)/教育人数!$I$34</f>
        <v>2559.2417061611372</v>
      </c>
      <c r="BK118" s="3">
        <f>K118*(教育人数!$I$7+教育人数!$I$8)/教育人数!$I$34</f>
        <v>2559.2417061611372</v>
      </c>
      <c r="BL118" s="3">
        <f>L118*(教育人数!$I$7+教育人数!$I$8)/教育人数!$I$34</f>
        <v>2559.2417061611372</v>
      </c>
      <c r="BM118" s="3">
        <f>M118*(教育人数!$I$7+教育人数!$I$8)/教育人数!$I$34</f>
        <v>2559.2417061611372</v>
      </c>
      <c r="BN118" s="3">
        <f>N118*(教育人数!$I$7+教育人数!$I$8)/教育人数!$I$34</f>
        <v>2654.0284360189571</v>
      </c>
      <c r="BO118" s="3">
        <f>O118*(教育人数!$I$7+教育人数!$I$8)/教育人数!$I$34</f>
        <v>2843.6018957345968</v>
      </c>
      <c r="BP118" s="217">
        <f>AVERAGE(BE118:BO118)+AVERAGE(BE119:BO119)</f>
        <v>4166.3076260232656</v>
      </c>
      <c r="BT118" s="3">
        <f>T118*(教育人数!$I$7+教育人数!$I$8)/教育人数!$I$34</f>
        <v>259336.49289099523</v>
      </c>
      <c r="BU118" s="3">
        <f>U118*(教育人数!$I$7+教育人数!$I$8)/教育人数!$I$34</f>
        <v>266919.43127962085</v>
      </c>
      <c r="BV118" s="3">
        <f>V118*(教育人数!$I$7+教育人数!$I$8)/教育人数!$I$34</f>
        <v>269099.52606635069</v>
      </c>
      <c r="BW118" s="3">
        <f>W118*(教育人数!$I$7+教育人数!$I$8)/教育人数!$I$34</f>
        <v>271090.04739336489</v>
      </c>
      <c r="BX118" s="3">
        <f>X118*(教育人数!$I$7+教育人数!$I$8)/教育人数!$I$34</f>
        <v>273649.28909952607</v>
      </c>
      <c r="BY118" s="3">
        <f>Y118*(教育人数!$I$7+教育人数!$I$8)/教育人数!$I$34</f>
        <v>274407.58293838863</v>
      </c>
      <c r="BZ118" s="3">
        <f>Z118*(教育人数!$I$7+教育人数!$I$8)/教育人数!$I$34</f>
        <v>273649.28909952607</v>
      </c>
      <c r="CA118" s="3">
        <f>AA118*(教育人数!$I$7+教育人数!$I$8)/教育人数!$I$34</f>
        <v>274597.15639810427</v>
      </c>
      <c r="CB118" s="3">
        <f>AB118*(教育人数!$I$7+教育人数!$I$8)/教育人数!$I$34</f>
        <v>277440.75829383882</v>
      </c>
      <c r="CC118" s="3">
        <f>AC118*(教育人数!$I$7+教育人数!$I$8)/教育人数!$I$34</f>
        <v>288625.59241706162</v>
      </c>
      <c r="CD118" s="3">
        <f>AD118*(教育人数!$I$7+教育人数!$I$8)/教育人数!$I$34</f>
        <v>311469.19431279617</v>
      </c>
      <c r="CE118" s="217">
        <f t="shared" ref="CE118" si="63">ROUNDDOWN((AVERAGE(BT118:CD118)+AVERAGE(BT119:CD119))*$CH$2*12/16,-2)</f>
        <v>196500</v>
      </c>
    </row>
    <row r="119" spans="1:83" ht="18.75" customHeight="1">
      <c r="A119" s="32" t="s">
        <v>81</v>
      </c>
      <c r="B119" s="33" t="s">
        <v>111</v>
      </c>
      <c r="C119" s="237"/>
      <c r="D119" s="34" t="s">
        <v>106</v>
      </c>
      <c r="E119" s="38">
        <v>320</v>
      </c>
      <c r="F119" s="36">
        <v>330</v>
      </c>
      <c r="G119" s="36">
        <v>320</v>
      </c>
      <c r="H119" s="36">
        <v>340</v>
      </c>
      <c r="I119" s="36">
        <v>340</v>
      </c>
      <c r="J119" s="36">
        <v>340</v>
      </c>
      <c r="K119" s="36">
        <v>340</v>
      </c>
      <c r="L119" s="36">
        <v>340</v>
      </c>
      <c r="M119" s="39">
        <v>350</v>
      </c>
      <c r="N119" s="39">
        <v>360</v>
      </c>
      <c r="O119" s="40">
        <v>390</v>
      </c>
      <c r="P119" s="111"/>
      <c r="Q119" s="111"/>
      <c r="R119" s="111"/>
      <c r="S119" s="111"/>
      <c r="T119" s="35">
        <v>34340</v>
      </c>
      <c r="U119" s="36">
        <v>35410</v>
      </c>
      <c r="V119" s="36">
        <v>35710</v>
      </c>
      <c r="W119" s="36">
        <v>36000</v>
      </c>
      <c r="X119" s="36">
        <v>36370</v>
      </c>
      <c r="Y119" s="36">
        <v>36460</v>
      </c>
      <c r="Z119" s="36">
        <v>36350</v>
      </c>
      <c r="AA119" s="36">
        <v>36480</v>
      </c>
      <c r="AB119" s="37">
        <v>36890</v>
      </c>
      <c r="AC119" s="37">
        <v>38460</v>
      </c>
      <c r="AD119" s="37">
        <v>41720</v>
      </c>
      <c r="AE119" s="111"/>
      <c r="AF119" s="4">
        <f>E119/E$255</f>
        <v>1.103448275862069</v>
      </c>
      <c r="AG119" s="4">
        <f>F119/E$255</f>
        <v>1.1379310344827587</v>
      </c>
      <c r="AH119" s="4">
        <f>G119/E$255</f>
        <v>1.103448275862069</v>
      </c>
      <c r="AI119" s="4">
        <f>H119/E$255</f>
        <v>1.1724137931034482</v>
      </c>
      <c r="AJ119" s="4">
        <f>I119/E$255</f>
        <v>1.1724137931034482</v>
      </c>
      <c r="AK119" s="4">
        <f>J119/E$255</f>
        <v>1.1724137931034482</v>
      </c>
      <c r="AL119" s="4">
        <f>K119/E$255</f>
        <v>1.1724137931034482</v>
      </c>
      <c r="AM119" s="4">
        <f>L119/E$255</f>
        <v>1.1724137931034482</v>
      </c>
      <c r="AN119" s="4">
        <f>M119/E$255</f>
        <v>1.2068965517241379</v>
      </c>
      <c r="AO119" s="4">
        <f>N119/E$255</f>
        <v>1.2413793103448276</v>
      </c>
      <c r="AP119" s="4">
        <f>O119/E$255</f>
        <v>1.3448275862068966</v>
      </c>
      <c r="AQ119" s="218"/>
      <c r="AR119" s="218"/>
      <c r="AS119" s="218"/>
      <c r="AT119" s="218"/>
      <c r="AU119" s="218"/>
      <c r="AV119" s="218"/>
      <c r="AW119" s="218"/>
      <c r="AX119" s="218"/>
      <c r="AY119" s="218"/>
      <c r="AZ119" s="218"/>
      <c r="BA119" s="218"/>
      <c r="BB119" s="87">
        <f t="shared" si="54"/>
        <v>1.1371254006276168</v>
      </c>
      <c r="BC119" s="3">
        <f t="shared" si="35"/>
        <v>12600</v>
      </c>
      <c r="BE119" s="3">
        <f>E119*教育人数!$I$6/教育人数!$I$34</f>
        <v>1516.5876777251183</v>
      </c>
      <c r="BF119" s="3">
        <f>F119*教育人数!$I$6/教育人数!$I$34</f>
        <v>1563.9810426540284</v>
      </c>
      <c r="BG119" s="3">
        <f>G119*教育人数!$I$6/教育人数!$I$34</f>
        <v>1516.5876777251183</v>
      </c>
      <c r="BH119" s="3">
        <f>H119*教育人数!$I$6/教育人数!$I$34</f>
        <v>1611.3744075829384</v>
      </c>
      <c r="BI119" s="3">
        <f>I119*教育人数!$I$6/教育人数!$I$34</f>
        <v>1611.3744075829384</v>
      </c>
      <c r="BJ119" s="3">
        <f>J119*教育人数!$I$6/教育人数!$I$34</f>
        <v>1611.3744075829384</v>
      </c>
      <c r="BK119" s="3">
        <f>K119*教育人数!$I$6/教育人数!$I$34</f>
        <v>1611.3744075829384</v>
      </c>
      <c r="BL119" s="3">
        <f>L119*教育人数!$I$6/教育人数!$I$34</f>
        <v>1611.3744075829384</v>
      </c>
      <c r="BM119" s="3">
        <f>M119*教育人数!$I$6/教育人数!$I$34</f>
        <v>1658.7677725118483</v>
      </c>
      <c r="BN119" s="3">
        <f>N119*教育人数!$I$6/教育人数!$I$34</f>
        <v>1706.1611374407582</v>
      </c>
      <c r="BO119" s="3">
        <f>O119*教育人数!$I$6/教育人数!$I$34</f>
        <v>1848.341232227488</v>
      </c>
      <c r="BP119" s="217"/>
      <c r="BT119" s="3">
        <f>T119*教育人数!$I$6/教育人数!$I$34</f>
        <v>162748.81516587676</v>
      </c>
      <c r="BU119" s="3">
        <f>U119*教育人数!$I$6/教育人数!$I$34</f>
        <v>167819.90521327013</v>
      </c>
      <c r="BV119" s="3">
        <f>V119*教育人数!$I$6/教育人数!$I$34</f>
        <v>169241.70616113744</v>
      </c>
      <c r="BW119" s="3">
        <f>W119*教育人数!$I$6/教育人数!$I$34</f>
        <v>170616.11374407582</v>
      </c>
      <c r="BX119" s="3">
        <f>X119*教育人数!$I$6/教育人数!$I$34</f>
        <v>172369.66824644548</v>
      </c>
      <c r="BY119" s="3">
        <f>Y119*教育人数!$I$6/教育人数!$I$34</f>
        <v>172796.20853080568</v>
      </c>
      <c r="BZ119" s="3">
        <f>Z119*教育人数!$I$6/教育人数!$I$34</f>
        <v>172274.88151658766</v>
      </c>
      <c r="CA119" s="3">
        <f>AA119*教育人数!$I$6/教育人数!$I$34</f>
        <v>172890.99526066351</v>
      </c>
      <c r="CB119" s="3">
        <f>AB119*教育人数!$I$6/教育人数!$I$34</f>
        <v>174834.12322274881</v>
      </c>
      <c r="CC119" s="3">
        <f>AC119*教育人数!$I$6/教育人数!$I$34</f>
        <v>182274.88151658766</v>
      </c>
      <c r="CD119" s="3">
        <f>AD119*教育人数!$I$6/教育人数!$I$34</f>
        <v>197725.11848341231</v>
      </c>
      <c r="CE119" s="217"/>
    </row>
    <row r="120" spans="1:83" ht="18.75" customHeight="1">
      <c r="A120" s="32" t="s">
        <v>81</v>
      </c>
      <c r="B120" s="33" t="s">
        <v>112</v>
      </c>
      <c r="C120" s="237" t="s">
        <v>104</v>
      </c>
      <c r="D120" s="34" t="s">
        <v>105</v>
      </c>
      <c r="E120" s="38">
        <v>240</v>
      </c>
      <c r="F120" s="36">
        <v>240</v>
      </c>
      <c r="G120" s="36">
        <v>240</v>
      </c>
      <c r="H120" s="36">
        <v>250</v>
      </c>
      <c r="I120" s="36">
        <v>250</v>
      </c>
      <c r="J120" s="36">
        <v>250</v>
      </c>
      <c r="K120" s="36">
        <v>250</v>
      </c>
      <c r="L120" s="36">
        <v>250</v>
      </c>
      <c r="M120" s="39">
        <v>250</v>
      </c>
      <c r="N120" s="39">
        <v>260</v>
      </c>
      <c r="O120" s="40">
        <v>290</v>
      </c>
      <c r="P120" s="111"/>
      <c r="Q120" s="111"/>
      <c r="R120" s="111"/>
      <c r="S120" s="111"/>
      <c r="T120" s="35">
        <v>25820</v>
      </c>
      <c r="U120" s="36">
        <v>26580</v>
      </c>
      <c r="V120" s="36">
        <v>26800</v>
      </c>
      <c r="W120" s="36">
        <v>26990</v>
      </c>
      <c r="X120" s="36">
        <v>27250</v>
      </c>
      <c r="Y120" s="36">
        <v>27320</v>
      </c>
      <c r="Z120" s="36">
        <v>27250</v>
      </c>
      <c r="AA120" s="36">
        <v>27350</v>
      </c>
      <c r="AB120" s="37">
        <v>27630</v>
      </c>
      <c r="AC120" s="37">
        <v>28780</v>
      </c>
      <c r="AD120" s="37">
        <v>31090</v>
      </c>
      <c r="AE120" s="111"/>
      <c r="AF120" s="4">
        <f>E120/E$256</f>
        <v>1.0909090909090908</v>
      </c>
      <c r="AG120" s="4">
        <f>F120/E$256</f>
        <v>1.0909090909090908</v>
      </c>
      <c r="AH120" s="4">
        <f>G120/E$256</f>
        <v>1.0909090909090908</v>
      </c>
      <c r="AI120" s="4">
        <f>H120/E$256</f>
        <v>1.1363636363636365</v>
      </c>
      <c r="AJ120" s="4">
        <f>I120/E$256</f>
        <v>1.1363636363636365</v>
      </c>
      <c r="AK120" s="4">
        <f>J120/E$256</f>
        <v>1.1363636363636365</v>
      </c>
      <c r="AL120" s="4">
        <f>K120/E$256</f>
        <v>1.1363636363636365</v>
      </c>
      <c r="AM120" s="4">
        <f>L120/E$256</f>
        <v>1.1363636363636365</v>
      </c>
      <c r="AN120" s="4">
        <f>M120/E$256</f>
        <v>1.1363636363636365</v>
      </c>
      <c r="AO120" s="4">
        <f>N120/E$256</f>
        <v>1.1818181818181819</v>
      </c>
      <c r="AP120" s="4">
        <f>O120/E$256</f>
        <v>1.3181818181818181</v>
      </c>
      <c r="AQ120" s="218"/>
      <c r="AR120" s="218"/>
      <c r="AS120" s="218"/>
      <c r="AT120" s="218"/>
      <c r="AU120" s="218"/>
      <c r="AV120" s="218"/>
      <c r="AW120" s="218"/>
      <c r="AX120" s="218"/>
      <c r="AY120" s="218"/>
      <c r="AZ120" s="218"/>
      <c r="BA120" s="218"/>
      <c r="BB120" s="87">
        <f t="shared" si="54"/>
        <v>1.1371254006276168</v>
      </c>
      <c r="BC120" s="3">
        <f t="shared" si="35"/>
        <v>12600</v>
      </c>
      <c r="BE120" s="3">
        <f>E120*(教育人数!$J$7+教育人数!$J$8)/教育人数!$J$34</f>
        <v>2289.5581715334047</v>
      </c>
      <c r="BF120" s="3">
        <f>F120*(教育人数!$J$7+教育人数!$J$8)/教育人数!$J$34</f>
        <v>2289.5581715334047</v>
      </c>
      <c r="BG120" s="3">
        <f>G120*(教育人数!$J$7+教育人数!$J$8)/教育人数!$J$34</f>
        <v>2289.5581715334047</v>
      </c>
      <c r="BH120" s="3">
        <f>H120*(教育人数!$J$7+教育人数!$J$8)/教育人数!$J$34</f>
        <v>2384.9564286806299</v>
      </c>
      <c r="BI120" s="3">
        <f>I120*(教育人数!$J$7+教育人数!$J$8)/教育人数!$J$34</f>
        <v>2384.9564286806299</v>
      </c>
      <c r="BJ120" s="3">
        <f>J120*(教育人数!$J$7+教育人数!$J$8)/教育人数!$J$34</f>
        <v>2384.9564286806299</v>
      </c>
      <c r="BK120" s="3">
        <f>K120*(教育人数!$J$7+教育人数!$J$8)/教育人数!$J$34</f>
        <v>2384.9564286806299</v>
      </c>
      <c r="BL120" s="3">
        <f>L120*(教育人数!$J$7+教育人数!$J$8)/教育人数!$J$34</f>
        <v>2384.9564286806299</v>
      </c>
      <c r="BM120" s="3">
        <f>M120*(教育人数!$J$7+教育人数!$J$8)/教育人数!$J$34</f>
        <v>2384.9564286806299</v>
      </c>
      <c r="BN120" s="3">
        <f>N120*(教育人数!$J$7+教育人数!$J$8)/教育人数!$J$34</f>
        <v>2480.3546858278551</v>
      </c>
      <c r="BO120" s="3">
        <f>O120*(教育人数!$J$7+教育人数!$J$8)/教育人数!$J$34</f>
        <v>2766.5494572695306</v>
      </c>
      <c r="BP120" s="217">
        <f>AVERAGE(BE120:BO120)+AVERAGE(BE121:BO121)</f>
        <v>3976.372809272978</v>
      </c>
      <c r="BT120" s="3">
        <f>T120*(教育人数!$J$7+教育人数!$J$8)/教育人数!$J$34</f>
        <v>246318.29995413544</v>
      </c>
      <c r="BU120" s="3">
        <f>U120*(教育人数!$J$7+教育人数!$J$8)/教育人数!$J$34</f>
        <v>253568.56749732458</v>
      </c>
      <c r="BV120" s="3">
        <f>V120*(教育人数!$J$7+教育人数!$J$8)/教育人数!$J$34</f>
        <v>255667.32915456351</v>
      </c>
      <c r="BW120" s="3">
        <f>W120*(教育人数!$J$7+教育人数!$J$8)/教育人数!$J$34</f>
        <v>257479.89604036079</v>
      </c>
      <c r="BX120" s="3">
        <f>X120*(教育人数!$J$7+教育人数!$J$8)/教育人数!$J$34</f>
        <v>259960.25072618865</v>
      </c>
      <c r="BY120" s="3">
        <f>Y120*(教育人数!$J$7+教育人数!$J$8)/教育人数!$J$34</f>
        <v>260628.03852621923</v>
      </c>
      <c r="BZ120" s="3">
        <f>Z120*(教育人数!$J$7+教育人数!$J$8)/教育人数!$J$34</f>
        <v>259960.25072618865</v>
      </c>
      <c r="CA120" s="3">
        <f>AA120*(教育人数!$J$7+教育人数!$J$8)/教育人数!$J$34</f>
        <v>260914.23329766092</v>
      </c>
      <c r="CB120" s="3">
        <f>AB120*(教育人数!$J$7+教育人数!$J$8)/教育人数!$J$34</f>
        <v>263585.38449778321</v>
      </c>
      <c r="CC120" s="3">
        <f>AC120*(教育人数!$J$7+教育人数!$J$8)/教育人数!$J$34</f>
        <v>274556.1840697141</v>
      </c>
      <c r="CD120" s="3">
        <f>AD120*(教育人数!$J$7+教育人数!$J$8)/教育人数!$J$34</f>
        <v>296593.18147072312</v>
      </c>
      <c r="CE120" s="217">
        <f t="shared" ref="CE120" si="64">ROUNDDOWN((AVERAGE(BT120:CD120)+AVERAGE(BT121:CD121))*$CH$2*12/16,-2)</f>
        <v>187600</v>
      </c>
    </row>
    <row r="121" spans="1:83" ht="18.75" customHeight="1">
      <c r="A121" s="32" t="s">
        <v>81</v>
      </c>
      <c r="B121" s="33" t="s">
        <v>112</v>
      </c>
      <c r="C121" s="237"/>
      <c r="D121" s="34" t="s">
        <v>106</v>
      </c>
      <c r="E121" s="38">
        <v>310</v>
      </c>
      <c r="F121" s="36">
        <v>320</v>
      </c>
      <c r="G121" s="36">
        <v>310</v>
      </c>
      <c r="H121" s="36">
        <v>320</v>
      </c>
      <c r="I121" s="36">
        <v>330</v>
      </c>
      <c r="J121" s="36">
        <v>330</v>
      </c>
      <c r="K121" s="36">
        <v>330</v>
      </c>
      <c r="L121" s="36">
        <v>330</v>
      </c>
      <c r="M121" s="39">
        <v>330</v>
      </c>
      <c r="N121" s="39">
        <v>340</v>
      </c>
      <c r="O121" s="40">
        <v>380</v>
      </c>
      <c r="P121" s="111"/>
      <c r="Q121" s="111"/>
      <c r="R121" s="111"/>
      <c r="S121" s="111"/>
      <c r="T121" s="35">
        <v>32800</v>
      </c>
      <c r="U121" s="36">
        <v>33830</v>
      </c>
      <c r="V121" s="36">
        <v>34120</v>
      </c>
      <c r="W121" s="36">
        <v>34390</v>
      </c>
      <c r="X121" s="36">
        <v>34750</v>
      </c>
      <c r="Y121" s="36">
        <v>34830</v>
      </c>
      <c r="Z121" s="36">
        <v>34730</v>
      </c>
      <c r="AA121" s="36">
        <v>34860</v>
      </c>
      <c r="AB121" s="37">
        <v>35250</v>
      </c>
      <c r="AC121" s="37">
        <v>36790</v>
      </c>
      <c r="AD121" s="37">
        <v>39950</v>
      </c>
      <c r="AE121" s="111"/>
      <c r="AF121" s="4">
        <f>E121/E$257</f>
        <v>1.1071428571428572</v>
      </c>
      <c r="AG121" s="4">
        <f>F121/E$257</f>
        <v>1.1428571428571428</v>
      </c>
      <c r="AH121" s="4">
        <f>G121/E$257</f>
        <v>1.1071428571428572</v>
      </c>
      <c r="AI121" s="4">
        <f>H121/E$257</f>
        <v>1.1428571428571428</v>
      </c>
      <c r="AJ121" s="4">
        <f>I121/E$257</f>
        <v>1.1785714285714286</v>
      </c>
      <c r="AK121" s="4">
        <f>J121/E$257</f>
        <v>1.1785714285714286</v>
      </c>
      <c r="AL121" s="4">
        <f>K121/E$257</f>
        <v>1.1785714285714286</v>
      </c>
      <c r="AM121" s="4">
        <f>L121/E$257</f>
        <v>1.1785714285714286</v>
      </c>
      <c r="AN121" s="4">
        <f>M121/E$257</f>
        <v>1.1785714285714286</v>
      </c>
      <c r="AO121" s="4">
        <f>N121/E$257</f>
        <v>1.2142857142857142</v>
      </c>
      <c r="AP121" s="4">
        <f>O121/E$257</f>
        <v>1.3571428571428572</v>
      </c>
      <c r="AQ121" s="218"/>
      <c r="AR121" s="218"/>
      <c r="AS121" s="218"/>
      <c r="AT121" s="218"/>
      <c r="AU121" s="218"/>
      <c r="AV121" s="218"/>
      <c r="AW121" s="218"/>
      <c r="AX121" s="218"/>
      <c r="AY121" s="218"/>
      <c r="AZ121" s="218"/>
      <c r="BA121" s="218"/>
      <c r="BB121" s="87">
        <f t="shared" si="54"/>
        <v>1.1371254006276168</v>
      </c>
      <c r="BC121" s="3">
        <f t="shared" si="35"/>
        <v>12600</v>
      </c>
      <c r="BE121" s="3">
        <f>E121*教育人数!$J$6/教育人数!$J$34</f>
        <v>1478.6729857819905</v>
      </c>
      <c r="BF121" s="3">
        <f>F121*教育人数!$J$6/教育人数!$J$34</f>
        <v>1526.3721143556031</v>
      </c>
      <c r="BG121" s="3">
        <f>G121*教育人数!$J$6/教育人数!$J$34</f>
        <v>1478.6729857819905</v>
      </c>
      <c r="BH121" s="3">
        <f>H121*教育人数!$J$6/教育人数!$J$34</f>
        <v>1526.3721143556031</v>
      </c>
      <c r="BI121" s="3">
        <f>I121*教育人数!$J$6/教育人数!$J$34</f>
        <v>1574.0712429292157</v>
      </c>
      <c r="BJ121" s="3">
        <f>J121*教育人数!$J$6/教育人数!$J$34</f>
        <v>1574.0712429292157</v>
      </c>
      <c r="BK121" s="3">
        <f>K121*教育人数!$J$6/教育人数!$J$34</f>
        <v>1574.0712429292157</v>
      </c>
      <c r="BL121" s="3">
        <f>L121*教育人数!$J$6/教育人数!$J$34</f>
        <v>1574.0712429292157</v>
      </c>
      <c r="BM121" s="3">
        <f>M121*教育人数!$J$6/教育人数!$J$34</f>
        <v>1574.0712429292157</v>
      </c>
      <c r="BN121" s="3">
        <f>N121*教育人数!$J$6/教育人数!$J$34</f>
        <v>1621.7703715028283</v>
      </c>
      <c r="BO121" s="3">
        <f>O121*教育人数!$J$6/教育人数!$J$34</f>
        <v>1812.5668857972787</v>
      </c>
      <c r="BP121" s="217"/>
      <c r="BT121" s="3">
        <f>T121*教育人数!$J$6/教育人数!$J$34</f>
        <v>156453.14172144933</v>
      </c>
      <c r="BU121" s="3">
        <f>U121*教育人数!$J$6/教育人数!$J$34</f>
        <v>161366.15196453143</v>
      </c>
      <c r="BV121" s="3">
        <f>V121*教育人数!$J$6/教育人数!$J$34</f>
        <v>162749.42669316617</v>
      </c>
      <c r="BW121" s="3">
        <f>W121*教育人数!$J$6/教育人数!$J$34</f>
        <v>164037.30316465371</v>
      </c>
      <c r="BX121" s="3">
        <f>X121*教育人数!$J$6/教育人数!$J$34</f>
        <v>165754.47179330376</v>
      </c>
      <c r="BY121" s="3">
        <f>Y121*教育人数!$J$6/教育人数!$J$34</f>
        <v>166136.06482189268</v>
      </c>
      <c r="BZ121" s="3">
        <f>Z121*教育人数!$J$6/教育人数!$J$34</f>
        <v>165659.07353615656</v>
      </c>
      <c r="CA121" s="3">
        <f>AA121*教育人数!$J$6/教育人数!$J$34</f>
        <v>166279.16220761352</v>
      </c>
      <c r="CB121" s="3">
        <f>AB121*教育人数!$J$6/教育人数!$J$34</f>
        <v>168139.42822198442</v>
      </c>
      <c r="CC121" s="3">
        <f>AC121*教育人数!$J$6/教育人数!$J$34</f>
        <v>175485.09402232076</v>
      </c>
      <c r="CD121" s="3">
        <f>AD121*教育人数!$J$6/教育人数!$J$34</f>
        <v>190558.01865158233</v>
      </c>
      <c r="CE121" s="217"/>
    </row>
    <row r="122" spans="1:83" ht="18.75" customHeight="1">
      <c r="A122" s="32" t="s">
        <v>81</v>
      </c>
      <c r="B122" s="33" t="s">
        <v>113</v>
      </c>
      <c r="C122" s="237" t="s">
        <v>104</v>
      </c>
      <c r="D122" s="34" t="s">
        <v>105</v>
      </c>
      <c r="E122" s="38">
        <v>230</v>
      </c>
      <c r="F122" s="36">
        <v>240</v>
      </c>
      <c r="G122" s="36">
        <v>230</v>
      </c>
      <c r="H122" s="36">
        <v>240</v>
      </c>
      <c r="I122" s="36">
        <v>250</v>
      </c>
      <c r="J122" s="36">
        <v>250</v>
      </c>
      <c r="K122" s="36">
        <v>250</v>
      </c>
      <c r="L122" s="36">
        <v>250</v>
      </c>
      <c r="M122" s="39">
        <v>250</v>
      </c>
      <c r="N122" s="39">
        <v>260</v>
      </c>
      <c r="O122" s="40">
        <v>280</v>
      </c>
      <c r="P122" s="111"/>
      <c r="Q122" s="111"/>
      <c r="R122" s="111"/>
      <c r="S122" s="111"/>
      <c r="T122" s="35">
        <v>25460</v>
      </c>
      <c r="U122" s="36">
        <v>26190</v>
      </c>
      <c r="V122" s="36">
        <v>26330</v>
      </c>
      <c r="W122" s="36">
        <v>26520</v>
      </c>
      <c r="X122" s="36">
        <v>26770</v>
      </c>
      <c r="Y122" s="36">
        <v>26840</v>
      </c>
      <c r="Z122" s="36">
        <v>26770</v>
      </c>
      <c r="AA122" s="36">
        <v>26870</v>
      </c>
      <c r="AB122" s="37">
        <v>27140</v>
      </c>
      <c r="AC122" s="37">
        <v>28260</v>
      </c>
      <c r="AD122" s="37">
        <v>30490</v>
      </c>
      <c r="AE122" s="111"/>
      <c r="AF122" s="4">
        <f>E122/E$258</f>
        <v>1.0952380952380953</v>
      </c>
      <c r="AG122" s="4">
        <f>F122/E$258</f>
        <v>1.1428571428571428</v>
      </c>
      <c r="AH122" s="4">
        <f>G122/E$258</f>
        <v>1.0952380952380953</v>
      </c>
      <c r="AI122" s="4">
        <f>H122/E$258</f>
        <v>1.1428571428571428</v>
      </c>
      <c r="AJ122" s="4">
        <f>I122/E$258</f>
        <v>1.1904761904761905</v>
      </c>
      <c r="AK122" s="4">
        <f>J122/E$258</f>
        <v>1.1904761904761905</v>
      </c>
      <c r="AL122" s="4">
        <f>K122/E$258</f>
        <v>1.1904761904761905</v>
      </c>
      <c r="AM122" s="4">
        <f>L122/E$258</f>
        <v>1.1904761904761905</v>
      </c>
      <c r="AN122" s="4">
        <f>M122/E$258</f>
        <v>1.1904761904761905</v>
      </c>
      <c r="AO122" s="4">
        <f>N122/E$258</f>
        <v>1.2380952380952381</v>
      </c>
      <c r="AP122" s="4">
        <f>O122/E$258</f>
        <v>1.3333333333333333</v>
      </c>
      <c r="AQ122" s="218"/>
      <c r="AR122" s="218"/>
      <c r="AS122" s="218"/>
      <c r="AT122" s="218"/>
      <c r="AU122" s="218"/>
      <c r="AV122" s="218"/>
      <c r="AW122" s="218"/>
      <c r="AX122" s="218"/>
      <c r="AY122" s="218"/>
      <c r="AZ122" s="218"/>
      <c r="BA122" s="218"/>
      <c r="BB122" s="87">
        <f t="shared" si="54"/>
        <v>1.1371254006276168</v>
      </c>
      <c r="BC122" s="3">
        <f t="shared" si="35"/>
        <v>12600</v>
      </c>
      <c r="BE122" s="3">
        <f>E122*(教育人数!$K$7+教育人数!$K$8)/教育人数!$K$34</f>
        <v>2559.8532334505426</v>
      </c>
      <c r="BF122" s="3">
        <f>F122*(教育人数!$K$7+教育人数!$K$8)/教育人数!$K$34</f>
        <v>2671.1512001223055</v>
      </c>
      <c r="BG122" s="3">
        <f>G122*(教育人数!$K$7+教育人数!$K$8)/教育人数!$K$34</f>
        <v>2559.8532334505426</v>
      </c>
      <c r="BH122" s="3">
        <f>H122*(教育人数!$K$7+教育人数!$K$8)/教育人数!$K$34</f>
        <v>2671.1512001223055</v>
      </c>
      <c r="BI122" s="3">
        <f>I122*(教育人数!$K$7+教育人数!$K$8)/教育人数!$K$34</f>
        <v>2782.4491667940683</v>
      </c>
      <c r="BJ122" s="3">
        <f>J122*(教育人数!$K$7+教育人数!$K$8)/教育人数!$K$34</f>
        <v>2782.4491667940683</v>
      </c>
      <c r="BK122" s="3">
        <f>K122*(教育人数!$K$7+教育人数!$K$8)/教育人数!$K$34</f>
        <v>2782.4491667940683</v>
      </c>
      <c r="BL122" s="3">
        <f>L122*(教育人数!$K$7+教育人数!$K$8)/教育人数!$K$34</f>
        <v>2782.4491667940683</v>
      </c>
      <c r="BM122" s="3">
        <f>M122*(教育人数!$K$7+教育人数!$K$8)/教育人数!$K$34</f>
        <v>2782.4491667940683</v>
      </c>
      <c r="BN122" s="3">
        <f>N122*(教育人数!$K$7+教育人数!$K$8)/教育人数!$K$34</f>
        <v>2893.7471334658308</v>
      </c>
      <c r="BO122" s="3">
        <f>O122*(教育人数!$K$7+教育人数!$K$8)/教育人数!$K$34</f>
        <v>3116.3430668093565</v>
      </c>
      <c r="BP122" s="217">
        <f>AVERAGE(BE122:BO122)+AVERAGE(BE123:BO123)</f>
        <v>4563.2166335422717</v>
      </c>
      <c r="BT122" s="3">
        <f>T122*(教育人数!$K$7+教育人数!$K$8)/教育人数!$K$34</f>
        <v>283364.62314630789</v>
      </c>
      <c r="BU122" s="3">
        <f>U122*(教育人数!$K$7+教育人数!$K$8)/教育人数!$K$34</f>
        <v>291489.37471334659</v>
      </c>
      <c r="BV122" s="3">
        <f>V122*(教育人数!$K$7+教育人数!$K$8)/教育人数!$K$34</f>
        <v>293047.54624675127</v>
      </c>
      <c r="BW122" s="3">
        <f>W122*(教育人数!$K$7+教育人数!$K$8)/教育人数!$K$34</f>
        <v>295162.20761351474</v>
      </c>
      <c r="BX122" s="3">
        <f>X122*(教育人数!$K$7+教育人数!$K$8)/教育人数!$K$34</f>
        <v>297944.65678030881</v>
      </c>
      <c r="BY122" s="3">
        <f>Y122*(教育人数!$K$7+教育人数!$K$8)/教育人数!$K$34</f>
        <v>298723.74254701118</v>
      </c>
      <c r="BZ122" s="3">
        <f>Z122*(教育人数!$K$7+教育人数!$K$8)/教育人数!$K$34</f>
        <v>297944.65678030881</v>
      </c>
      <c r="CA122" s="3">
        <f>AA122*(教育人数!$K$7+教育人数!$K$8)/教育人数!$K$34</f>
        <v>299057.63644702645</v>
      </c>
      <c r="CB122" s="3">
        <f>AB122*(教育人数!$K$7+教育人数!$K$8)/教育人数!$K$34</f>
        <v>302062.68154716404</v>
      </c>
      <c r="CC122" s="3">
        <f>AC122*(教育人数!$K$7+教育人数!$K$8)/教育人数!$K$34</f>
        <v>314528.05381440144</v>
      </c>
      <c r="CD122" s="3">
        <f>AD122*(教育人数!$K$7+教育人数!$K$8)/教育人数!$K$34</f>
        <v>339347.50038220454</v>
      </c>
      <c r="CE122" s="217">
        <f t="shared" ref="CE122" si="65">ROUNDDOWN((AVERAGE(BT122:CD122)+AVERAGE(BT123:CD123))*$CH$2*12/16,-2)</f>
        <v>215500</v>
      </c>
    </row>
    <row r="123" spans="1:83" ht="18.75" customHeight="1">
      <c r="A123" s="32" t="s">
        <v>81</v>
      </c>
      <c r="B123" s="33" t="s">
        <v>113</v>
      </c>
      <c r="C123" s="237"/>
      <c r="D123" s="34" t="s">
        <v>106</v>
      </c>
      <c r="E123" s="38">
        <v>300</v>
      </c>
      <c r="F123" s="36">
        <v>310</v>
      </c>
      <c r="G123" s="36">
        <v>310</v>
      </c>
      <c r="H123" s="36">
        <v>320</v>
      </c>
      <c r="I123" s="36">
        <v>320</v>
      </c>
      <c r="J123" s="36">
        <v>320</v>
      </c>
      <c r="K123" s="36">
        <v>320</v>
      </c>
      <c r="L123" s="36">
        <v>320</v>
      </c>
      <c r="M123" s="39">
        <v>330</v>
      </c>
      <c r="N123" s="39">
        <v>340</v>
      </c>
      <c r="O123" s="40">
        <v>370</v>
      </c>
      <c r="P123" s="111"/>
      <c r="Q123" s="111"/>
      <c r="R123" s="111"/>
      <c r="S123" s="111"/>
      <c r="T123" s="35">
        <v>32440</v>
      </c>
      <c r="U123" s="36">
        <v>33440</v>
      </c>
      <c r="V123" s="36">
        <v>33650</v>
      </c>
      <c r="W123" s="36">
        <v>33920</v>
      </c>
      <c r="X123" s="36">
        <v>34270</v>
      </c>
      <c r="Y123" s="36">
        <v>34350</v>
      </c>
      <c r="Z123" s="36">
        <v>34250</v>
      </c>
      <c r="AA123" s="36">
        <v>34380</v>
      </c>
      <c r="AB123" s="37">
        <v>34760</v>
      </c>
      <c r="AC123" s="37">
        <v>36270</v>
      </c>
      <c r="AD123" s="37">
        <v>39350</v>
      </c>
      <c r="AE123" s="111"/>
      <c r="AF123" s="4">
        <f>E123/E$259</f>
        <v>1.0714285714285714</v>
      </c>
      <c r="AG123" s="4">
        <f>F123/E$259</f>
        <v>1.1071428571428572</v>
      </c>
      <c r="AH123" s="4">
        <f>G123/E$259</f>
        <v>1.1071428571428572</v>
      </c>
      <c r="AI123" s="4">
        <f>H123/E$259</f>
        <v>1.1428571428571428</v>
      </c>
      <c r="AJ123" s="4">
        <f>I123/E$259</f>
        <v>1.1428571428571428</v>
      </c>
      <c r="AK123" s="4">
        <f>J123/E$259</f>
        <v>1.1428571428571428</v>
      </c>
      <c r="AL123" s="4">
        <f>K123/E$259</f>
        <v>1.1428571428571428</v>
      </c>
      <c r="AM123" s="4">
        <f>L123/E$259</f>
        <v>1.1428571428571428</v>
      </c>
      <c r="AN123" s="4">
        <f>M123/E$259</f>
        <v>1.1785714285714286</v>
      </c>
      <c r="AO123" s="4">
        <f>N123/E$259</f>
        <v>1.2142857142857142</v>
      </c>
      <c r="AP123" s="4">
        <f>O123/E$259</f>
        <v>1.3214285714285714</v>
      </c>
      <c r="AQ123" s="218"/>
      <c r="AR123" s="218"/>
      <c r="AS123" s="218"/>
      <c r="AT123" s="218"/>
      <c r="AU123" s="218"/>
      <c r="AV123" s="218"/>
      <c r="AW123" s="218"/>
      <c r="AX123" s="218"/>
      <c r="AY123" s="218"/>
      <c r="AZ123" s="218"/>
      <c r="BA123" s="218"/>
      <c r="BB123" s="87">
        <f t="shared" si="54"/>
        <v>1.1371254006276168</v>
      </c>
      <c r="BC123" s="3">
        <f t="shared" si="35"/>
        <v>12600</v>
      </c>
      <c r="BE123" s="3">
        <f>E123*教育人数!$K$6/教育人数!$K$34</f>
        <v>1669.4695000764409</v>
      </c>
      <c r="BF123" s="3">
        <f>F123*教育人数!$K$6/教育人数!$K$34</f>
        <v>1725.1184834123223</v>
      </c>
      <c r="BG123" s="3">
        <f>G123*教育人数!$K$6/教育人数!$K$34</f>
        <v>1725.1184834123223</v>
      </c>
      <c r="BH123" s="3">
        <f>H123*教育人数!$K$6/教育人数!$K$34</f>
        <v>1780.7674667482036</v>
      </c>
      <c r="BI123" s="3">
        <f>I123*教育人数!$K$6/教育人数!$K$34</f>
        <v>1780.7674667482036</v>
      </c>
      <c r="BJ123" s="3">
        <f>J123*教育人数!$K$6/教育人数!$K$34</f>
        <v>1780.7674667482036</v>
      </c>
      <c r="BK123" s="3">
        <f>K123*教育人数!$K$6/教育人数!$K$34</f>
        <v>1780.7674667482036</v>
      </c>
      <c r="BL123" s="3">
        <f>L123*教育人数!$K$6/教育人数!$K$34</f>
        <v>1780.7674667482036</v>
      </c>
      <c r="BM123" s="3">
        <f>M123*教育人数!$K$6/教育人数!$K$34</f>
        <v>1836.416450084085</v>
      </c>
      <c r="BN123" s="3">
        <f>N123*教育人数!$K$6/教育人数!$K$34</f>
        <v>1892.0654334199664</v>
      </c>
      <c r="BO123" s="3">
        <f>O123*教育人数!$K$6/教育人数!$K$34</f>
        <v>2059.0123834276105</v>
      </c>
      <c r="BP123" s="217"/>
      <c r="BT123" s="3">
        <f>T123*教育人数!$K$6/教育人数!$K$34</f>
        <v>180525.30194159914</v>
      </c>
      <c r="BU123" s="3">
        <f>U123*教育人数!$K$6/教育人数!$K$34</f>
        <v>186090.20027518726</v>
      </c>
      <c r="BV123" s="3">
        <f>V123*教育人数!$K$6/教育人数!$K$34</f>
        <v>187258.82892524078</v>
      </c>
      <c r="BW123" s="3">
        <f>W123*教育人数!$K$6/教育人数!$K$34</f>
        <v>188761.35147530958</v>
      </c>
      <c r="BX123" s="3">
        <f>X123*教育人数!$K$6/教育人数!$K$34</f>
        <v>190709.06589206544</v>
      </c>
      <c r="BY123" s="3">
        <f>Y123*教育人数!$K$6/教育人数!$K$34</f>
        <v>191154.25775875247</v>
      </c>
      <c r="BZ123" s="3">
        <f>Z123*教育人数!$K$6/教育人数!$K$34</f>
        <v>190597.76792539368</v>
      </c>
      <c r="CA123" s="3">
        <f>AA123*教育人数!$K$6/教育人数!$K$34</f>
        <v>191321.20470876014</v>
      </c>
      <c r="CB123" s="3">
        <f>AB123*教育人数!$K$6/教育人数!$K$34</f>
        <v>193435.86607552361</v>
      </c>
      <c r="CC123" s="3">
        <f>AC123*教育人数!$K$6/教育人数!$K$34</f>
        <v>201838.86255924171</v>
      </c>
      <c r="CD123" s="3">
        <f>AD123*教育人数!$K$6/教育人数!$K$34</f>
        <v>218978.74942669316</v>
      </c>
      <c r="CE123" s="217"/>
    </row>
    <row r="124" spans="1:83" ht="18.75" customHeight="1">
      <c r="A124" s="32" t="s">
        <v>81</v>
      </c>
      <c r="B124" s="33" t="s">
        <v>114</v>
      </c>
      <c r="C124" s="237" t="s">
        <v>104</v>
      </c>
      <c r="D124" s="34" t="s">
        <v>105</v>
      </c>
      <c r="E124" s="38">
        <v>220</v>
      </c>
      <c r="F124" s="36">
        <v>230</v>
      </c>
      <c r="G124" s="36">
        <v>230</v>
      </c>
      <c r="H124" s="36">
        <v>230</v>
      </c>
      <c r="I124" s="36">
        <v>240</v>
      </c>
      <c r="J124" s="36">
        <v>240</v>
      </c>
      <c r="K124" s="36">
        <v>240</v>
      </c>
      <c r="L124" s="36">
        <v>240</v>
      </c>
      <c r="M124" s="39">
        <v>240</v>
      </c>
      <c r="N124" s="39">
        <v>250</v>
      </c>
      <c r="O124" s="40">
        <v>270</v>
      </c>
      <c r="P124" s="111"/>
      <c r="Q124" s="111"/>
      <c r="R124" s="111"/>
      <c r="S124" s="111"/>
      <c r="T124" s="35">
        <v>24570</v>
      </c>
      <c r="U124" s="36">
        <v>25270</v>
      </c>
      <c r="V124" s="36">
        <v>25420</v>
      </c>
      <c r="W124" s="36">
        <v>25600</v>
      </c>
      <c r="X124" s="36">
        <v>25840</v>
      </c>
      <c r="Y124" s="36">
        <v>25920</v>
      </c>
      <c r="Z124" s="36">
        <v>25850</v>
      </c>
      <c r="AA124" s="36">
        <v>25940</v>
      </c>
      <c r="AB124" s="37">
        <v>26210</v>
      </c>
      <c r="AC124" s="37">
        <v>27310</v>
      </c>
      <c r="AD124" s="37">
        <v>29480</v>
      </c>
      <c r="AE124" s="111"/>
      <c r="AF124" s="4">
        <f>E124/E$260</f>
        <v>1.0476190476190477</v>
      </c>
      <c r="AG124" s="4">
        <f>F124/E$260</f>
        <v>1.0952380952380953</v>
      </c>
      <c r="AH124" s="4">
        <f>G124/E$260</f>
        <v>1.0952380952380953</v>
      </c>
      <c r="AI124" s="4">
        <f>H124/E$260</f>
        <v>1.0952380952380953</v>
      </c>
      <c r="AJ124" s="4">
        <f>I124/E$260</f>
        <v>1.1428571428571428</v>
      </c>
      <c r="AK124" s="4">
        <f>J124/E$260</f>
        <v>1.1428571428571428</v>
      </c>
      <c r="AL124" s="4">
        <f>K124/E$260</f>
        <v>1.1428571428571428</v>
      </c>
      <c r="AM124" s="4">
        <f>L124/E$260</f>
        <v>1.1428571428571428</v>
      </c>
      <c r="AN124" s="4">
        <f>M124/E$260</f>
        <v>1.1428571428571428</v>
      </c>
      <c r="AO124" s="4">
        <f>N124/E$260</f>
        <v>1.1904761904761905</v>
      </c>
      <c r="AP124" s="4">
        <f>O124/E$260</f>
        <v>1.2857142857142858</v>
      </c>
      <c r="AQ124" s="218"/>
      <c r="AR124" s="218"/>
      <c r="AS124" s="218"/>
      <c r="AT124" s="218"/>
      <c r="AU124" s="218"/>
      <c r="AV124" s="218"/>
      <c r="AW124" s="218"/>
      <c r="AX124" s="218"/>
      <c r="AY124" s="218"/>
      <c r="AZ124" s="218"/>
      <c r="BA124" s="218"/>
      <c r="BB124" s="87">
        <f t="shared" si="54"/>
        <v>1.1371254006276168</v>
      </c>
      <c r="BC124" s="3">
        <f t="shared" si="35"/>
        <v>12600</v>
      </c>
      <c r="BE124" s="3">
        <f>E124*(教育人数!$L$7+教育人数!$L$8)/教育人数!$L$34</f>
        <v>2409.689310163244</v>
      </c>
      <c r="BF124" s="3">
        <f>F124*(教育人数!$L$7+教育人数!$L$8)/教育人数!$L$34</f>
        <v>2519.2206424433912</v>
      </c>
      <c r="BG124" s="3">
        <f>G124*(教育人数!$L$7+教育人数!$L$8)/教育人数!$L$34</f>
        <v>2519.2206424433912</v>
      </c>
      <c r="BH124" s="3">
        <f>H124*(教育人数!$L$7+教育人数!$L$8)/教育人数!$L$34</f>
        <v>2519.2206424433912</v>
      </c>
      <c r="BI124" s="3">
        <f>I124*(教育人数!$L$7+教育人数!$L$8)/教育人数!$L$34</f>
        <v>2628.7519747235388</v>
      </c>
      <c r="BJ124" s="3">
        <f>J124*(教育人数!$L$7+教育人数!$L$8)/教育人数!$L$34</f>
        <v>2628.7519747235388</v>
      </c>
      <c r="BK124" s="3">
        <f>K124*(教育人数!$L$7+教育人数!$L$8)/教育人数!$L$34</f>
        <v>2628.7519747235388</v>
      </c>
      <c r="BL124" s="3">
        <f>L124*(教育人数!$L$7+教育人数!$L$8)/教育人数!$L$34</f>
        <v>2628.7519747235388</v>
      </c>
      <c r="BM124" s="3">
        <f>M124*(教育人数!$L$7+教育人数!$L$8)/教育人数!$L$34</f>
        <v>2628.7519747235388</v>
      </c>
      <c r="BN124" s="3">
        <f>N124*(教育人数!$L$7+教育人数!$L$8)/教育人数!$L$34</f>
        <v>2738.2833070036863</v>
      </c>
      <c r="BO124" s="3">
        <f>O124*(教育人数!$L$7+教育人数!$L$8)/教育人数!$L$34</f>
        <v>2957.345971563981</v>
      </c>
      <c r="BP124" s="217">
        <f>AVERAGE(BE124:BO124)+AVERAGE(BE125:BO125)</f>
        <v>4336.4450189094732</v>
      </c>
      <c r="BT124" s="3">
        <f>T124*(教育人数!$L$7+教育人数!$L$8)/教育人数!$L$34</f>
        <v>269118.4834123223</v>
      </c>
      <c r="BU124" s="3">
        <f>U124*(教育人数!$L$7+教育人数!$L$8)/教育人数!$L$34</f>
        <v>276785.67667193263</v>
      </c>
      <c r="BV124" s="3">
        <f>V124*(教育人数!$L$7+教育人数!$L$8)/教育人数!$L$34</f>
        <v>278428.64665613481</v>
      </c>
      <c r="BW124" s="3">
        <f>W124*(教育人数!$L$7+教育人数!$L$8)/教育人数!$L$34</f>
        <v>280400.21063717746</v>
      </c>
      <c r="BX124" s="3">
        <f>X124*(教育人数!$L$7+教育人数!$L$8)/教育人数!$L$34</f>
        <v>283028.96261190099</v>
      </c>
      <c r="BY124" s="3">
        <f>Y124*(教育人数!$L$7+教育人数!$L$8)/教育人数!$L$34</f>
        <v>283905.21327014221</v>
      </c>
      <c r="BZ124" s="3">
        <f>Z124*(教育人数!$L$7+教育人数!$L$8)/教育人数!$L$34</f>
        <v>283138.49394418113</v>
      </c>
      <c r="CA124" s="3">
        <f>AA124*(教育人数!$L$7+教育人数!$L$8)/教育人数!$L$34</f>
        <v>284124.27593470248</v>
      </c>
      <c r="CB124" s="3">
        <f>AB124*(教育人数!$L$7+教育人数!$L$8)/教育人数!$L$34</f>
        <v>287081.62190626649</v>
      </c>
      <c r="CC124" s="3">
        <f>AC124*(教育人数!$L$7+教育人数!$L$8)/教育人数!$L$34</f>
        <v>299130.06845708267</v>
      </c>
      <c r="CD124" s="3">
        <f>AD124*(教育人数!$L$7+教育人数!$L$8)/教育人数!$L$34</f>
        <v>322898.36756187468</v>
      </c>
      <c r="CE124" s="217">
        <f t="shared" ref="CE124" si="66">ROUNDDOWN((AVERAGE(BT124:CD124)+AVERAGE(BT125:CD125))*$CH$2*12/16,-2)</f>
        <v>205400</v>
      </c>
    </row>
    <row r="125" spans="1:83" ht="18.75" customHeight="1">
      <c r="A125" s="32" t="s">
        <v>81</v>
      </c>
      <c r="B125" s="33" t="s">
        <v>114</v>
      </c>
      <c r="C125" s="237"/>
      <c r="D125" s="34" t="s">
        <v>106</v>
      </c>
      <c r="E125" s="38">
        <v>290</v>
      </c>
      <c r="F125" s="36">
        <v>300</v>
      </c>
      <c r="G125" s="36">
        <v>300</v>
      </c>
      <c r="H125" s="36">
        <v>310</v>
      </c>
      <c r="I125" s="36">
        <v>310</v>
      </c>
      <c r="J125" s="36">
        <v>310</v>
      </c>
      <c r="K125" s="36">
        <v>310</v>
      </c>
      <c r="L125" s="36">
        <v>310</v>
      </c>
      <c r="M125" s="39">
        <v>320</v>
      </c>
      <c r="N125" s="39">
        <v>330</v>
      </c>
      <c r="O125" s="40">
        <v>360</v>
      </c>
      <c r="P125" s="111"/>
      <c r="Q125" s="111"/>
      <c r="R125" s="111"/>
      <c r="S125" s="111"/>
      <c r="T125" s="35">
        <v>31550</v>
      </c>
      <c r="U125" s="36">
        <v>32520</v>
      </c>
      <c r="V125" s="36">
        <v>32740</v>
      </c>
      <c r="W125" s="36">
        <v>33000</v>
      </c>
      <c r="X125" s="36">
        <v>33340</v>
      </c>
      <c r="Y125" s="36">
        <v>33430</v>
      </c>
      <c r="Z125" s="36">
        <v>33330</v>
      </c>
      <c r="AA125" s="36">
        <v>33450</v>
      </c>
      <c r="AB125" s="37">
        <v>33830</v>
      </c>
      <c r="AC125" s="37">
        <v>35320</v>
      </c>
      <c r="AD125" s="37">
        <v>38340</v>
      </c>
      <c r="AE125" s="111"/>
      <c r="AF125" s="4">
        <f>E125/E$261</f>
        <v>1.0740740740740742</v>
      </c>
      <c r="AG125" s="4">
        <f>F125/E$261</f>
        <v>1.1111111111111112</v>
      </c>
      <c r="AH125" s="4">
        <f>G125/E$261</f>
        <v>1.1111111111111112</v>
      </c>
      <c r="AI125" s="4">
        <f>H125/E$261</f>
        <v>1.1481481481481481</v>
      </c>
      <c r="AJ125" s="4">
        <f>I125/E$261</f>
        <v>1.1481481481481481</v>
      </c>
      <c r="AK125" s="4">
        <f>J125/E$261</f>
        <v>1.1481481481481481</v>
      </c>
      <c r="AL125" s="4">
        <f>K125/E$261</f>
        <v>1.1481481481481481</v>
      </c>
      <c r="AM125" s="4">
        <f>L125/E$261</f>
        <v>1.1481481481481481</v>
      </c>
      <c r="AN125" s="4">
        <f>M125/E$261</f>
        <v>1.1851851851851851</v>
      </c>
      <c r="AO125" s="4">
        <f>N125/E$261</f>
        <v>1.2222222222222223</v>
      </c>
      <c r="AP125" s="4">
        <f>O125/E$261</f>
        <v>1.3333333333333333</v>
      </c>
      <c r="AQ125" s="218"/>
      <c r="AR125" s="218"/>
      <c r="AS125" s="218"/>
      <c r="AT125" s="218"/>
      <c r="AU125" s="218"/>
      <c r="AV125" s="218"/>
      <c r="AW125" s="218"/>
      <c r="AX125" s="218"/>
      <c r="AY125" s="218"/>
      <c r="AZ125" s="218"/>
      <c r="BA125" s="218"/>
      <c r="BB125" s="87">
        <f t="shared" si="54"/>
        <v>1.1371254006276168</v>
      </c>
      <c r="BC125" s="3">
        <f t="shared" si="35"/>
        <v>12600</v>
      </c>
      <c r="BE125" s="3">
        <f>E125*教育人数!$L$6/教育人数!$L$34</f>
        <v>1588.2043180621381</v>
      </c>
      <c r="BF125" s="3">
        <f>F125*教育人数!$L$6/教育人数!$L$34</f>
        <v>1642.9699842022117</v>
      </c>
      <c r="BG125" s="3">
        <f>G125*教育人数!$L$6/教育人数!$L$34</f>
        <v>1642.9699842022117</v>
      </c>
      <c r="BH125" s="3">
        <f>H125*教育人数!$L$6/教育人数!$L$34</f>
        <v>1697.7356503422855</v>
      </c>
      <c r="BI125" s="3">
        <f>I125*教育人数!$L$6/教育人数!$L$34</f>
        <v>1697.7356503422855</v>
      </c>
      <c r="BJ125" s="3">
        <f>J125*教育人数!$L$6/教育人数!$L$34</f>
        <v>1697.7356503422855</v>
      </c>
      <c r="BK125" s="3">
        <f>K125*教育人数!$L$6/教育人数!$L$34</f>
        <v>1697.7356503422855</v>
      </c>
      <c r="BL125" s="3">
        <f>L125*教育人数!$L$6/教育人数!$L$34</f>
        <v>1697.7356503422855</v>
      </c>
      <c r="BM125" s="3">
        <f>M125*教育人数!$L$6/教育人数!$L$34</f>
        <v>1752.5013164823592</v>
      </c>
      <c r="BN125" s="3">
        <f>N125*教育人数!$L$6/教育人数!$L$34</f>
        <v>1807.2669826224328</v>
      </c>
      <c r="BO125" s="3">
        <f>O125*教育人数!$L$6/教育人数!$L$34</f>
        <v>1971.5639810426542</v>
      </c>
      <c r="BP125" s="217"/>
      <c r="BT125" s="3">
        <f>T125*教育人数!$L$6/教育人数!$L$34</f>
        <v>172785.6766719326</v>
      </c>
      <c r="BU125" s="3">
        <f>U125*教育人数!$L$6/教育人数!$L$34</f>
        <v>178097.94628751976</v>
      </c>
      <c r="BV125" s="3">
        <f>V125*教育人数!$L$6/教育人数!$L$34</f>
        <v>179302.79094260136</v>
      </c>
      <c r="BW125" s="3">
        <f>W125*教育人数!$L$6/教育人数!$L$34</f>
        <v>180726.6982622433</v>
      </c>
      <c r="BX125" s="3">
        <f>X125*教育人数!$L$6/教育人数!$L$34</f>
        <v>182588.73091100578</v>
      </c>
      <c r="BY125" s="3">
        <f>Y125*教育人数!$L$6/教育人数!$L$34</f>
        <v>183081.62190626646</v>
      </c>
      <c r="BZ125" s="3">
        <f>Z125*教育人数!$L$6/教育人数!$L$34</f>
        <v>182533.96524486571</v>
      </c>
      <c r="CA125" s="3">
        <f>AA125*教育人数!$L$6/教育人数!$L$34</f>
        <v>183191.1532385466</v>
      </c>
      <c r="CB125" s="3">
        <f>AB125*教育人数!$L$6/教育人数!$L$34</f>
        <v>185272.24855186942</v>
      </c>
      <c r="CC125" s="3">
        <f>AC125*教育人数!$L$6/教育人数!$L$34</f>
        <v>193432.33280674039</v>
      </c>
      <c r="CD125" s="3">
        <f>AD125*教育人数!$L$6/教育人数!$L$34</f>
        <v>209971.56398104265</v>
      </c>
      <c r="CE125" s="217"/>
    </row>
    <row r="126" spans="1:83" ht="18.75" customHeight="1">
      <c r="A126" s="32" t="s">
        <v>81</v>
      </c>
      <c r="B126" s="33" t="s">
        <v>115</v>
      </c>
      <c r="C126" s="237" t="s">
        <v>104</v>
      </c>
      <c r="D126" s="34" t="s">
        <v>105</v>
      </c>
      <c r="E126" s="38">
        <v>220</v>
      </c>
      <c r="F126" s="36">
        <v>230</v>
      </c>
      <c r="G126" s="36">
        <v>230</v>
      </c>
      <c r="H126" s="36">
        <v>230</v>
      </c>
      <c r="I126" s="36">
        <v>230</v>
      </c>
      <c r="J126" s="36">
        <v>230</v>
      </c>
      <c r="K126" s="36">
        <v>230</v>
      </c>
      <c r="L126" s="36">
        <v>230</v>
      </c>
      <c r="M126" s="39">
        <v>230</v>
      </c>
      <c r="N126" s="39">
        <v>240</v>
      </c>
      <c r="O126" s="40">
        <v>260</v>
      </c>
      <c r="P126" s="111"/>
      <c r="Q126" s="111"/>
      <c r="R126" s="111"/>
      <c r="S126" s="111"/>
      <c r="T126" s="35">
        <v>24500</v>
      </c>
      <c r="U126" s="36">
        <v>25180</v>
      </c>
      <c r="V126" s="36">
        <v>25330</v>
      </c>
      <c r="W126" s="36">
        <v>25510</v>
      </c>
      <c r="X126" s="36">
        <v>25100</v>
      </c>
      <c r="Y126" s="36">
        <v>25170</v>
      </c>
      <c r="Z126" s="36">
        <v>25110</v>
      </c>
      <c r="AA126" s="36">
        <v>25200</v>
      </c>
      <c r="AB126" s="37">
        <v>25460</v>
      </c>
      <c r="AC126" s="37">
        <v>26550</v>
      </c>
      <c r="AD126" s="37">
        <v>28680</v>
      </c>
      <c r="AE126" s="111"/>
      <c r="AF126" s="4">
        <f>E126/E$262</f>
        <v>1.0476190476190477</v>
      </c>
      <c r="AG126" s="4">
        <f>F126/E$262</f>
        <v>1.0952380952380953</v>
      </c>
      <c r="AH126" s="4">
        <f>G126/E$262</f>
        <v>1.0952380952380953</v>
      </c>
      <c r="AI126" s="4">
        <f>H126/E$262</f>
        <v>1.0952380952380953</v>
      </c>
      <c r="AJ126" s="4">
        <f>I126/E$262</f>
        <v>1.0952380952380953</v>
      </c>
      <c r="AK126" s="4">
        <f>J126/E$262</f>
        <v>1.0952380952380953</v>
      </c>
      <c r="AL126" s="4">
        <f>K126/E$262</f>
        <v>1.0952380952380953</v>
      </c>
      <c r="AM126" s="4">
        <f>L126/E$262</f>
        <v>1.0952380952380953</v>
      </c>
      <c r="AN126" s="4">
        <f>M126/E$262</f>
        <v>1.0952380952380953</v>
      </c>
      <c r="AO126" s="4">
        <f>N126/E$262</f>
        <v>1.1428571428571428</v>
      </c>
      <c r="AP126" s="4">
        <f>O126/E$262</f>
        <v>1.2380952380952381</v>
      </c>
      <c r="AQ126" s="218"/>
      <c r="AR126" s="218"/>
      <c r="AS126" s="218"/>
      <c r="AT126" s="218"/>
      <c r="AU126" s="218"/>
      <c r="AV126" s="218"/>
      <c r="AW126" s="218"/>
      <c r="AX126" s="218"/>
      <c r="AY126" s="218"/>
      <c r="AZ126" s="218"/>
      <c r="BA126" s="218"/>
      <c r="BB126" s="87">
        <f t="shared" si="54"/>
        <v>1.1371254006276168</v>
      </c>
      <c r="BC126" s="3">
        <f t="shared" si="35"/>
        <v>12600</v>
      </c>
      <c r="BE126" s="3">
        <f>E126*(教育人数!$M$7+教育人数!$M$8)/教育人数!$M$34</f>
        <v>2710.9004739336492</v>
      </c>
      <c r="BF126" s="3">
        <f>F126*(教育人数!$M$7+教育人数!$M$8)/教育人数!$M$34</f>
        <v>2834.1232227488154</v>
      </c>
      <c r="BG126" s="3">
        <f>G126*(教育人数!$M$7+教育人数!$M$8)/教育人数!$M$34</f>
        <v>2834.1232227488154</v>
      </c>
      <c r="BH126" s="3">
        <f>H126*(教育人数!$M$7+教育人数!$M$8)/教育人数!$M$34</f>
        <v>2834.1232227488154</v>
      </c>
      <c r="BI126" s="3">
        <f>I126*(教育人数!$M$7+教育人数!$M$8)/教育人数!$M$34</f>
        <v>2834.1232227488154</v>
      </c>
      <c r="BJ126" s="3">
        <f>J126*(教育人数!$M$7+教育人数!$M$8)/教育人数!$M$34</f>
        <v>2834.1232227488154</v>
      </c>
      <c r="BK126" s="3">
        <f>K126*(教育人数!$M$7+教育人数!$M$8)/教育人数!$M$34</f>
        <v>2834.1232227488154</v>
      </c>
      <c r="BL126" s="3">
        <f>L126*(教育人数!$M$7+教育人数!$M$8)/教育人数!$M$34</f>
        <v>2834.1232227488154</v>
      </c>
      <c r="BM126" s="3">
        <f>M126*(教育人数!$M$7+教育人数!$M$8)/教育人数!$M$34</f>
        <v>2834.1232227488154</v>
      </c>
      <c r="BN126" s="3">
        <f>N126*(教育人数!$M$7+教育人数!$M$8)/教育人数!$M$34</f>
        <v>2957.345971563981</v>
      </c>
      <c r="BO126" s="3">
        <f>O126*(教育人数!$M$7+教育人数!$M$8)/教育人数!$M$34</f>
        <v>3203.7914691943129</v>
      </c>
      <c r="BP126" s="217">
        <f>AVERAGE(BE126:BO126)+AVERAGE(BE127:BO127)</f>
        <v>4772.0809995691507</v>
      </c>
      <c r="BT126" s="3">
        <f>T126*(教育人数!$M$7+教育人数!$M$8)/教育人数!$M$34</f>
        <v>301895.73459715641</v>
      </c>
      <c r="BU126" s="3">
        <f>U126*(教育人数!$M$7+教育人数!$M$8)/教育人数!$M$34</f>
        <v>310274.88151658769</v>
      </c>
      <c r="BV126" s="3">
        <f>V126*(教育人数!$M$7+教育人数!$M$8)/教育人数!$M$34</f>
        <v>312123.2227488152</v>
      </c>
      <c r="BW126" s="3">
        <f>W126*(教育人数!$M$7+教育人数!$M$8)/教育人数!$M$34</f>
        <v>314341.23222748819</v>
      </c>
      <c r="BX126" s="3">
        <f>X126*(教育人数!$M$7+教育人数!$M$8)/教育人数!$M$34</f>
        <v>309289.09952606633</v>
      </c>
      <c r="BY126" s="3">
        <f>Y126*(教育人数!$M$7+教育人数!$M$8)/教育人数!$M$34</f>
        <v>310151.65876777255</v>
      </c>
      <c r="BZ126" s="3">
        <f>Z126*(教育人数!$M$7+教育人数!$M$8)/教育人数!$M$34</f>
        <v>309412.32227488153</v>
      </c>
      <c r="CA126" s="3">
        <f>AA126*(教育人数!$M$7+教育人数!$M$8)/教育人数!$M$34</f>
        <v>310521.32701421803</v>
      </c>
      <c r="CB126" s="3">
        <f>AB126*(教育人数!$M$7+教育人数!$M$8)/教育人数!$M$34</f>
        <v>313725.11848341231</v>
      </c>
      <c r="CC126" s="3">
        <f>AC126*(教育人数!$M$7+教育人数!$M$8)/教育人数!$M$34</f>
        <v>327156.39810426539</v>
      </c>
      <c r="CD126" s="3">
        <f>AD126*(教育人数!$M$7+教育人数!$M$8)/教育人数!$M$34</f>
        <v>353402.84360189573</v>
      </c>
      <c r="CE126" s="217">
        <f t="shared" ref="CE126" si="67">ROUNDDOWN((AVERAGE(BT126:CD126)+AVERAGE(BT127:CD127))*$CH$2*12/16,-2)</f>
        <v>226900</v>
      </c>
    </row>
    <row r="127" spans="1:83" ht="18.75" customHeight="1">
      <c r="A127" s="32" t="s">
        <v>81</v>
      </c>
      <c r="B127" s="33" t="s">
        <v>115</v>
      </c>
      <c r="C127" s="237"/>
      <c r="D127" s="34" t="s">
        <v>106</v>
      </c>
      <c r="E127" s="38">
        <v>290</v>
      </c>
      <c r="F127" s="36">
        <v>300</v>
      </c>
      <c r="G127" s="36">
        <v>300</v>
      </c>
      <c r="H127" s="36">
        <v>310</v>
      </c>
      <c r="I127" s="36">
        <v>300</v>
      </c>
      <c r="J127" s="36">
        <v>310</v>
      </c>
      <c r="K127" s="36">
        <v>300</v>
      </c>
      <c r="L127" s="36">
        <v>310</v>
      </c>
      <c r="M127" s="39">
        <v>310</v>
      </c>
      <c r="N127" s="39">
        <v>320</v>
      </c>
      <c r="O127" s="40">
        <v>350</v>
      </c>
      <c r="P127" s="111"/>
      <c r="Q127" s="111"/>
      <c r="R127" s="111"/>
      <c r="S127" s="111"/>
      <c r="T127" s="35">
        <v>31480</v>
      </c>
      <c r="U127" s="36">
        <v>32430</v>
      </c>
      <c r="V127" s="36">
        <v>32650</v>
      </c>
      <c r="W127" s="36">
        <v>32910</v>
      </c>
      <c r="X127" s="36">
        <v>32600</v>
      </c>
      <c r="Y127" s="36">
        <v>32680</v>
      </c>
      <c r="Z127" s="36">
        <v>32590</v>
      </c>
      <c r="AA127" s="36">
        <v>32710</v>
      </c>
      <c r="AB127" s="37">
        <v>33080</v>
      </c>
      <c r="AC127" s="37">
        <v>34560</v>
      </c>
      <c r="AD127" s="37">
        <v>37540</v>
      </c>
      <c r="AE127" s="111"/>
      <c r="AF127" s="4">
        <f>E127/E$263</f>
        <v>1.0740740740740742</v>
      </c>
      <c r="AG127" s="4">
        <f>F127/E$263</f>
        <v>1.1111111111111112</v>
      </c>
      <c r="AH127" s="4">
        <f>G127/E$263</f>
        <v>1.1111111111111112</v>
      </c>
      <c r="AI127" s="4">
        <f>H127/E$263</f>
        <v>1.1481481481481481</v>
      </c>
      <c r="AJ127" s="4">
        <f>I127/E$263</f>
        <v>1.1111111111111112</v>
      </c>
      <c r="AK127" s="4">
        <f>J127/E$263</f>
        <v>1.1481481481481481</v>
      </c>
      <c r="AL127" s="4">
        <f>K127/E$263</f>
        <v>1.1111111111111112</v>
      </c>
      <c r="AM127" s="4">
        <f>L127/E$263</f>
        <v>1.1481481481481481</v>
      </c>
      <c r="AN127" s="4">
        <f>M127/E$263</f>
        <v>1.1481481481481481</v>
      </c>
      <c r="AO127" s="4">
        <f>N127/E$263</f>
        <v>1.1851851851851851</v>
      </c>
      <c r="AP127" s="4">
        <f>O127/E$263</f>
        <v>1.2962962962962963</v>
      </c>
      <c r="AQ127" s="218"/>
      <c r="AR127" s="218"/>
      <c r="AS127" s="218"/>
      <c r="AT127" s="218"/>
      <c r="AU127" s="218"/>
      <c r="AV127" s="218"/>
      <c r="AW127" s="218"/>
      <c r="AX127" s="218"/>
      <c r="AY127" s="218"/>
      <c r="AZ127" s="218"/>
      <c r="BA127" s="218"/>
      <c r="BB127" s="87">
        <f t="shared" si="54"/>
        <v>1.1371254006276168</v>
      </c>
      <c r="BC127" s="3">
        <f t="shared" si="35"/>
        <v>12600</v>
      </c>
      <c r="BE127" s="3">
        <f>E127*教育人数!$M$6/教育人数!$M$34</f>
        <v>1786.7298578199052</v>
      </c>
      <c r="BF127" s="3">
        <f>F127*教育人数!$M$6/教育人数!$M$34</f>
        <v>1848.3412322274883</v>
      </c>
      <c r="BG127" s="3">
        <f>G127*教育人数!$M$6/教育人数!$M$34</f>
        <v>1848.3412322274883</v>
      </c>
      <c r="BH127" s="3">
        <f>H127*教育人数!$M$6/教育人数!$M$34</f>
        <v>1909.9526066350711</v>
      </c>
      <c r="BI127" s="3">
        <f>I127*教育人数!$M$6/教育人数!$M$34</f>
        <v>1848.3412322274883</v>
      </c>
      <c r="BJ127" s="3">
        <f>J127*教育人数!$M$6/教育人数!$M$34</f>
        <v>1909.9526066350711</v>
      </c>
      <c r="BK127" s="3">
        <f>K127*教育人数!$M$6/教育人数!$M$34</f>
        <v>1848.3412322274883</v>
      </c>
      <c r="BL127" s="3">
        <f>L127*教育人数!$M$6/教育人数!$M$34</f>
        <v>1909.9526066350711</v>
      </c>
      <c r="BM127" s="3">
        <f>M127*教育人数!$M$6/教育人数!$M$34</f>
        <v>1909.9526066350711</v>
      </c>
      <c r="BN127" s="3">
        <f>N127*教育人数!$M$6/教育人数!$M$34</f>
        <v>1971.5639810426542</v>
      </c>
      <c r="BO127" s="3">
        <f>O127*教育人数!$M$6/教育人数!$M$34</f>
        <v>2156.3981042654027</v>
      </c>
      <c r="BP127" s="217"/>
      <c r="BT127" s="3">
        <f>T127*教育人数!$M$6/教育人数!$M$34</f>
        <v>193952.6066350711</v>
      </c>
      <c r="BU127" s="3">
        <f>U127*教育人数!$M$6/教育人数!$M$34</f>
        <v>199805.68720379149</v>
      </c>
      <c r="BV127" s="3">
        <f>V127*教育人数!$M$6/教育人数!$M$34</f>
        <v>201161.13744075829</v>
      </c>
      <c r="BW127" s="3">
        <f>W127*教育人数!$M$6/教育人数!$M$34</f>
        <v>202763.03317535546</v>
      </c>
      <c r="BX127" s="3">
        <f>X127*教育人数!$M$6/教育人数!$M$34</f>
        <v>200853.08056872038</v>
      </c>
      <c r="BY127" s="3">
        <f>Y127*教育人数!$M$6/教育人数!$M$34</f>
        <v>201345.97156398106</v>
      </c>
      <c r="BZ127" s="3">
        <f>Z127*教育人数!$M$6/教育人数!$M$34</f>
        <v>200791.46919431281</v>
      </c>
      <c r="CA127" s="3">
        <f>AA127*教育人数!$M$6/教育人数!$M$34</f>
        <v>201530.8056872038</v>
      </c>
      <c r="CB127" s="3">
        <f>AB127*教育人数!$M$6/教育人数!$M$34</f>
        <v>203810.42654028436</v>
      </c>
      <c r="CC127" s="3">
        <f>AC127*教育人数!$M$6/教育人数!$M$34</f>
        <v>212928.90995260663</v>
      </c>
      <c r="CD127" s="3">
        <f>AD127*教育人数!$M$6/教育人数!$M$34</f>
        <v>231289.09952606636</v>
      </c>
      <c r="CE127" s="217"/>
    </row>
    <row r="128" spans="1:83" ht="18.75" customHeight="1">
      <c r="A128" s="32" t="s">
        <v>81</v>
      </c>
      <c r="B128" s="33" t="s">
        <v>116</v>
      </c>
      <c r="C128" s="237" t="s">
        <v>104</v>
      </c>
      <c r="D128" s="34" t="s">
        <v>105</v>
      </c>
      <c r="E128" s="38">
        <v>220</v>
      </c>
      <c r="F128" s="36">
        <v>220</v>
      </c>
      <c r="G128" s="36">
        <v>220</v>
      </c>
      <c r="H128" s="36">
        <v>230</v>
      </c>
      <c r="I128" s="36">
        <v>220</v>
      </c>
      <c r="J128" s="36">
        <v>220</v>
      </c>
      <c r="K128" s="36">
        <v>220</v>
      </c>
      <c r="L128" s="36">
        <v>220</v>
      </c>
      <c r="M128" s="39">
        <v>230</v>
      </c>
      <c r="N128" s="39">
        <v>240</v>
      </c>
      <c r="O128" s="40">
        <v>260</v>
      </c>
      <c r="P128" s="111"/>
      <c r="Q128" s="111"/>
      <c r="R128" s="111"/>
      <c r="S128" s="111"/>
      <c r="T128" s="35">
        <v>23880</v>
      </c>
      <c r="U128" s="36">
        <v>24550</v>
      </c>
      <c r="V128" s="36">
        <v>24700</v>
      </c>
      <c r="W128" s="36">
        <v>24870</v>
      </c>
      <c r="X128" s="36">
        <v>24530</v>
      </c>
      <c r="Y128" s="36">
        <v>24600</v>
      </c>
      <c r="Z128" s="36">
        <v>24530</v>
      </c>
      <c r="AA128" s="36">
        <v>24620</v>
      </c>
      <c r="AB128" s="37">
        <v>24880</v>
      </c>
      <c r="AC128" s="37">
        <v>25960</v>
      </c>
      <c r="AD128" s="37">
        <v>28050</v>
      </c>
      <c r="AE128" s="111"/>
      <c r="AF128" s="4">
        <f>E128/E$264</f>
        <v>1.1000000000000001</v>
      </c>
      <c r="AG128" s="4">
        <f>F128/E$264</f>
        <v>1.1000000000000001</v>
      </c>
      <c r="AH128" s="4">
        <f>G128/E$264</f>
        <v>1.1000000000000001</v>
      </c>
      <c r="AI128" s="4">
        <f>H128/E$264</f>
        <v>1.1499999999999999</v>
      </c>
      <c r="AJ128" s="4">
        <f>I128/E$264</f>
        <v>1.1000000000000001</v>
      </c>
      <c r="AK128" s="4">
        <f>J128/E$264</f>
        <v>1.1000000000000001</v>
      </c>
      <c r="AL128" s="4">
        <f>K128/E$264</f>
        <v>1.1000000000000001</v>
      </c>
      <c r="AM128" s="4">
        <f>L128/E$264</f>
        <v>1.1000000000000001</v>
      </c>
      <c r="AN128" s="4">
        <f>M128/E$264</f>
        <v>1.1499999999999999</v>
      </c>
      <c r="AO128" s="4">
        <f>N128/E$264</f>
        <v>1.2</v>
      </c>
      <c r="AP128" s="4">
        <f>O128/E$264</f>
        <v>1.3</v>
      </c>
      <c r="AQ128" s="218"/>
      <c r="AR128" s="218"/>
      <c r="AS128" s="218"/>
      <c r="AT128" s="218"/>
      <c r="AU128" s="218"/>
      <c r="AV128" s="218"/>
      <c r="AW128" s="218"/>
      <c r="AX128" s="218"/>
      <c r="AY128" s="218"/>
      <c r="AZ128" s="218"/>
      <c r="BA128" s="218"/>
      <c r="BB128" s="87">
        <f t="shared" si="54"/>
        <v>1.1371254006276168</v>
      </c>
      <c r="BC128" s="3">
        <f t="shared" si="35"/>
        <v>12600</v>
      </c>
      <c r="BE128" s="3">
        <f>E128*(教育人数!$N$7+教育人数!$N$8)/教育人数!$N$34</f>
        <v>2644.7809501791703</v>
      </c>
      <c r="BF128" s="3">
        <f>F128*(教育人数!$N$7+教育人数!$N$8)/教育人数!$N$34</f>
        <v>2644.7809501791703</v>
      </c>
      <c r="BG128" s="3">
        <f>G128*(教育人数!$N$7+教育人数!$N$8)/教育人数!$N$34</f>
        <v>2644.7809501791703</v>
      </c>
      <c r="BH128" s="3">
        <f>H128*(教育人数!$N$7+教育人数!$N$8)/教育人数!$N$34</f>
        <v>2764.9982660964051</v>
      </c>
      <c r="BI128" s="3">
        <f>I128*(教育人数!$N$7+教育人数!$N$8)/教育人数!$N$34</f>
        <v>2644.7809501791703</v>
      </c>
      <c r="BJ128" s="3">
        <f>J128*(教育人数!$N$7+教育人数!$N$8)/教育人数!$N$34</f>
        <v>2644.7809501791703</v>
      </c>
      <c r="BK128" s="3">
        <f>K128*(教育人数!$N$7+教育人数!$N$8)/教育人数!$N$34</f>
        <v>2644.7809501791703</v>
      </c>
      <c r="BL128" s="3">
        <f>L128*(教育人数!$N$7+教育人数!$N$8)/教育人数!$N$34</f>
        <v>2644.7809501791703</v>
      </c>
      <c r="BM128" s="3">
        <f>M128*(教育人数!$N$7+教育人数!$N$8)/教育人数!$N$34</f>
        <v>2764.9982660964051</v>
      </c>
      <c r="BN128" s="3">
        <f>N128*(教育人数!$N$7+教育人数!$N$8)/教育人数!$N$34</f>
        <v>2885.2155820136404</v>
      </c>
      <c r="BO128" s="3">
        <f>O128*(教育人数!$N$7+教育人数!$N$8)/教育人数!$N$34</f>
        <v>3125.6502138481101</v>
      </c>
      <c r="BP128" s="217">
        <f>AVERAGE(BE128:BO128)+AVERAGE(BE129:BO129)</f>
        <v>4557.3291579533634</v>
      </c>
      <c r="BT128" s="3">
        <f>T128*(教育人数!$N$7+教育人数!$N$8)/教育人数!$N$34</f>
        <v>287078.95041035721</v>
      </c>
      <c r="BU128" s="3">
        <f>U128*(教育人数!$N$7+教育人数!$N$8)/教育人数!$N$34</f>
        <v>295133.51057681197</v>
      </c>
      <c r="BV128" s="3">
        <f>V128*(教育人数!$N$7+教育人数!$N$8)/教育人数!$N$34</f>
        <v>296936.77031557047</v>
      </c>
      <c r="BW128" s="3">
        <f>W128*(教育人数!$N$7+教育人数!$N$8)/教育人数!$N$34</f>
        <v>298980.46468616347</v>
      </c>
      <c r="BX128" s="3">
        <f>X128*(教育人数!$N$7+教育人数!$N$8)/教育人数!$N$34</f>
        <v>294893.07594497746</v>
      </c>
      <c r="BY128" s="3">
        <f>Y128*(教育人数!$N$7+教育人数!$N$8)/教育人数!$N$34</f>
        <v>295734.59715639811</v>
      </c>
      <c r="BZ128" s="3">
        <f>Z128*(教育人数!$N$7+教育人数!$N$8)/教育人数!$N$34</f>
        <v>294893.07594497746</v>
      </c>
      <c r="CA128" s="3">
        <f>AA128*(教育人数!$N$7+教育人数!$N$8)/教育人数!$N$34</f>
        <v>295975.03178823262</v>
      </c>
      <c r="CB128" s="3">
        <f>AB128*(教育人数!$N$7+教育人数!$N$8)/教育人数!$N$34</f>
        <v>299100.68200208072</v>
      </c>
      <c r="CC128" s="3">
        <f>AC128*(教育人数!$N$7+教育人数!$N$8)/教育人数!$N$34</f>
        <v>312084.15212114208</v>
      </c>
      <c r="CD128" s="3">
        <f>AD128*(教育人数!$N$7+教育人数!$N$8)/教育人数!$N$34</f>
        <v>337209.5711478442</v>
      </c>
      <c r="CE128" s="217">
        <f t="shared" ref="CE128" si="68">ROUNDDOWN((AVERAGE(BT128:CD128)+AVERAGE(BT129:CD129))*$CH$2*12/16,-2)</f>
        <v>216700</v>
      </c>
    </row>
    <row r="129" spans="1:83" ht="18.75" customHeight="1">
      <c r="A129" s="32" t="s">
        <v>81</v>
      </c>
      <c r="B129" s="33" t="s">
        <v>116</v>
      </c>
      <c r="C129" s="237"/>
      <c r="D129" s="34" t="s">
        <v>106</v>
      </c>
      <c r="E129" s="38">
        <v>290</v>
      </c>
      <c r="F129" s="36">
        <v>300</v>
      </c>
      <c r="G129" s="36">
        <v>290</v>
      </c>
      <c r="H129" s="36">
        <v>300</v>
      </c>
      <c r="I129" s="36">
        <v>300</v>
      </c>
      <c r="J129" s="36">
        <v>300</v>
      </c>
      <c r="K129" s="36">
        <v>300</v>
      </c>
      <c r="L129" s="36">
        <v>300</v>
      </c>
      <c r="M129" s="39">
        <v>300</v>
      </c>
      <c r="N129" s="39">
        <v>320</v>
      </c>
      <c r="O129" s="40">
        <v>340</v>
      </c>
      <c r="P129" s="111"/>
      <c r="Q129" s="111"/>
      <c r="R129" s="111"/>
      <c r="S129" s="111"/>
      <c r="T129" s="35">
        <v>30860</v>
      </c>
      <c r="U129" s="36">
        <v>31800</v>
      </c>
      <c r="V129" s="36">
        <v>32020</v>
      </c>
      <c r="W129" s="36">
        <v>32270</v>
      </c>
      <c r="X129" s="36">
        <v>32030</v>
      </c>
      <c r="Y129" s="36">
        <v>32110</v>
      </c>
      <c r="Z129" s="36">
        <v>32010</v>
      </c>
      <c r="AA129" s="36">
        <v>32130</v>
      </c>
      <c r="AB129" s="37">
        <v>32500</v>
      </c>
      <c r="AC129" s="37">
        <v>33970</v>
      </c>
      <c r="AD129" s="37">
        <v>36910</v>
      </c>
      <c r="AE129" s="111"/>
      <c r="AF129" s="4">
        <f>E129/E$265</f>
        <v>1.1153846153846154</v>
      </c>
      <c r="AG129" s="4">
        <f>F129/E$265</f>
        <v>1.1538461538461537</v>
      </c>
      <c r="AH129" s="4">
        <f>G129/E$265</f>
        <v>1.1153846153846154</v>
      </c>
      <c r="AI129" s="4">
        <f>H129/E$265</f>
        <v>1.1538461538461537</v>
      </c>
      <c r="AJ129" s="4">
        <f>I129/E$265</f>
        <v>1.1538461538461537</v>
      </c>
      <c r="AK129" s="4">
        <f>J129/E$265</f>
        <v>1.1538461538461537</v>
      </c>
      <c r="AL129" s="4">
        <f>K129/E$265</f>
        <v>1.1538461538461537</v>
      </c>
      <c r="AM129" s="4">
        <f>L129/E$265</f>
        <v>1.1538461538461537</v>
      </c>
      <c r="AN129" s="4">
        <f>M129/E$265</f>
        <v>1.1538461538461537</v>
      </c>
      <c r="AO129" s="4">
        <f>N129/E$265</f>
        <v>1.2307692307692308</v>
      </c>
      <c r="AP129" s="4">
        <f>O129/E$265</f>
        <v>1.3076923076923077</v>
      </c>
      <c r="AQ129" s="218"/>
      <c r="AR129" s="218"/>
      <c r="AS129" s="218"/>
      <c r="AT129" s="218"/>
      <c r="AU129" s="218"/>
      <c r="AV129" s="218"/>
      <c r="AW129" s="218"/>
      <c r="AX129" s="218"/>
      <c r="AY129" s="218"/>
      <c r="AZ129" s="218"/>
      <c r="BA129" s="218"/>
      <c r="BB129" s="87">
        <f t="shared" si="54"/>
        <v>1.1371254006276168</v>
      </c>
      <c r="BC129" s="3">
        <f t="shared" si="35"/>
        <v>12600</v>
      </c>
      <c r="BE129" s="3">
        <f>E129*教育人数!$N$6/教育人数!$N$34</f>
        <v>1743.1510807999077</v>
      </c>
      <c r="BF129" s="3">
        <f>F129*教育人数!$N$6/教育人数!$N$34</f>
        <v>1803.2597387585251</v>
      </c>
      <c r="BG129" s="3">
        <f>G129*教育人数!$N$6/教育人数!$N$34</f>
        <v>1743.1510807999077</v>
      </c>
      <c r="BH129" s="3">
        <f>H129*教育人数!$N$6/教育人数!$N$34</f>
        <v>1803.2597387585251</v>
      </c>
      <c r="BI129" s="3">
        <f>I129*教育人数!$N$6/教育人数!$N$34</f>
        <v>1803.2597387585251</v>
      </c>
      <c r="BJ129" s="3">
        <f>J129*教育人数!$N$6/教育人数!$N$34</f>
        <v>1803.2597387585251</v>
      </c>
      <c r="BK129" s="3">
        <f>K129*教育人数!$N$6/教育人数!$N$34</f>
        <v>1803.2597387585251</v>
      </c>
      <c r="BL129" s="3">
        <f>L129*教育人数!$N$6/教育人数!$N$34</f>
        <v>1803.2597387585251</v>
      </c>
      <c r="BM129" s="3">
        <f>M129*教育人数!$N$6/教育人数!$N$34</f>
        <v>1803.2597387585251</v>
      </c>
      <c r="BN129" s="3">
        <f>N129*教育人数!$N$6/教育人数!$N$34</f>
        <v>1923.4770546757602</v>
      </c>
      <c r="BO129" s="3">
        <f>O129*教育人数!$N$6/教育人数!$N$34</f>
        <v>2043.6943705929953</v>
      </c>
      <c r="BP129" s="217"/>
      <c r="BT129" s="3">
        <f>T129*教育人数!$N$6/教育人数!$N$34</f>
        <v>185495.31846029361</v>
      </c>
      <c r="BU129" s="3">
        <f>U129*教育人数!$N$6/教育人数!$N$34</f>
        <v>191145.53230840366</v>
      </c>
      <c r="BV129" s="3">
        <f>V129*教育人数!$N$6/教育人数!$N$34</f>
        <v>192467.92278349324</v>
      </c>
      <c r="BW129" s="3">
        <f>W129*教育人数!$N$6/教育人数!$N$34</f>
        <v>193970.63923245869</v>
      </c>
      <c r="BX129" s="3">
        <f>X129*教育人数!$N$6/教育人数!$N$34</f>
        <v>192528.03144145187</v>
      </c>
      <c r="BY129" s="3">
        <f>Y129*教育人数!$N$6/教育人数!$N$34</f>
        <v>193008.90070512082</v>
      </c>
      <c r="BZ129" s="3">
        <f>Z129*教育人数!$N$6/教育人数!$N$34</f>
        <v>192407.81412553464</v>
      </c>
      <c r="CA129" s="3">
        <f>AA129*教育人数!$N$6/教育人数!$N$34</f>
        <v>193129.11802103804</v>
      </c>
      <c r="CB129" s="3">
        <f>AB129*教育人数!$N$6/教育人数!$N$34</f>
        <v>195353.13836550689</v>
      </c>
      <c r="CC129" s="3">
        <f>AC129*教育人数!$N$6/教育人数!$N$34</f>
        <v>204189.11108542368</v>
      </c>
      <c r="CD129" s="3">
        <f>AD129*教育人数!$N$6/教育人数!$N$34</f>
        <v>221861.05652525721</v>
      </c>
      <c r="CE129" s="217"/>
    </row>
    <row r="130" spans="1:83" ht="18.75" customHeight="1">
      <c r="A130" s="32" t="s">
        <v>81</v>
      </c>
      <c r="B130" s="33" t="s">
        <v>117</v>
      </c>
      <c r="C130" s="237" t="s">
        <v>104</v>
      </c>
      <c r="D130" s="34" t="s">
        <v>105</v>
      </c>
      <c r="E130" s="38">
        <v>210</v>
      </c>
      <c r="F130" s="36">
        <v>210</v>
      </c>
      <c r="G130" s="36">
        <v>210</v>
      </c>
      <c r="H130" s="36">
        <v>220</v>
      </c>
      <c r="I130" s="36">
        <v>210</v>
      </c>
      <c r="J130" s="36">
        <v>220</v>
      </c>
      <c r="K130" s="36">
        <v>210</v>
      </c>
      <c r="L130" s="36">
        <v>220</v>
      </c>
      <c r="M130" s="39">
        <v>220</v>
      </c>
      <c r="N130" s="39">
        <v>230</v>
      </c>
      <c r="O130" s="40">
        <v>250</v>
      </c>
      <c r="P130" s="111"/>
      <c r="Q130" s="111"/>
      <c r="R130" s="111"/>
      <c r="S130" s="111"/>
      <c r="T130" s="35">
        <v>22940</v>
      </c>
      <c r="U130" s="36">
        <v>23590</v>
      </c>
      <c r="V130" s="36">
        <v>23730</v>
      </c>
      <c r="W130" s="36">
        <v>23910</v>
      </c>
      <c r="X130" s="36">
        <v>23650</v>
      </c>
      <c r="Y130" s="36">
        <v>23720</v>
      </c>
      <c r="Z130" s="36">
        <v>23660</v>
      </c>
      <c r="AA130" s="36">
        <v>23740</v>
      </c>
      <c r="AB130" s="37">
        <v>24000</v>
      </c>
      <c r="AC130" s="37">
        <v>25050</v>
      </c>
      <c r="AD130" s="37">
        <v>27100</v>
      </c>
      <c r="AE130" s="111"/>
      <c r="AF130" s="4">
        <f>E130/E$266</f>
        <v>1.1052631578947369</v>
      </c>
      <c r="AG130" s="4">
        <f>F130/E$266</f>
        <v>1.1052631578947369</v>
      </c>
      <c r="AH130" s="4">
        <f>G130/E$266</f>
        <v>1.1052631578947369</v>
      </c>
      <c r="AI130" s="4">
        <f>H130/E$266</f>
        <v>1.1578947368421053</v>
      </c>
      <c r="AJ130" s="4">
        <f>I130/E$266</f>
        <v>1.1052631578947369</v>
      </c>
      <c r="AK130" s="4">
        <f>J130/E$266</f>
        <v>1.1578947368421053</v>
      </c>
      <c r="AL130" s="4">
        <f>K130/E$266</f>
        <v>1.1052631578947369</v>
      </c>
      <c r="AM130" s="4">
        <f>L130/E$266</f>
        <v>1.1578947368421053</v>
      </c>
      <c r="AN130" s="4">
        <f>M130/E$266</f>
        <v>1.1578947368421053</v>
      </c>
      <c r="AO130" s="4">
        <f>N130/E$266</f>
        <v>1.2105263157894737</v>
      </c>
      <c r="AP130" s="4">
        <f>O130/E$266</f>
        <v>1.3157894736842106</v>
      </c>
      <c r="AQ130" s="218"/>
      <c r="AR130" s="218"/>
      <c r="AS130" s="218"/>
      <c r="AT130" s="218"/>
      <c r="AU130" s="218"/>
      <c r="AV130" s="218"/>
      <c r="AW130" s="218"/>
      <c r="AX130" s="218"/>
      <c r="AY130" s="218"/>
      <c r="AZ130" s="218"/>
      <c r="BA130" s="218"/>
      <c r="BB130" s="87">
        <f t="shared" si="54"/>
        <v>1.1371254006276168</v>
      </c>
      <c r="BC130" s="3">
        <f t="shared" si="35"/>
        <v>12600</v>
      </c>
      <c r="BE130" s="3">
        <f>E130*(教育人数!$O$7+教育人数!$O$8)/教育人数!$O$34</f>
        <v>2700.1854522975482</v>
      </c>
      <c r="BF130" s="3">
        <f>F130*(教育人数!$O$7+教育人数!$O$8)/教育人数!$O$34</f>
        <v>2700.1854522975482</v>
      </c>
      <c r="BG130" s="3">
        <f>G130*(教育人数!$O$7+教育人数!$O$8)/教育人数!$O$34</f>
        <v>2700.1854522975482</v>
      </c>
      <c r="BH130" s="3">
        <f>H130*(教育人数!$O$7+教育人数!$O$8)/教育人数!$O$34</f>
        <v>2828.7657119307646</v>
      </c>
      <c r="BI130" s="3">
        <f>I130*(教育人数!$O$7+教育人数!$O$8)/教育人数!$O$34</f>
        <v>2700.1854522975482</v>
      </c>
      <c r="BJ130" s="3">
        <f>J130*(教育人数!$O$7+教育人数!$O$8)/教育人数!$O$34</f>
        <v>2828.7657119307646</v>
      </c>
      <c r="BK130" s="3">
        <f>K130*(教育人数!$O$7+教育人数!$O$8)/教育人数!$O$34</f>
        <v>2700.1854522975482</v>
      </c>
      <c r="BL130" s="3">
        <f>L130*(教育人数!$O$7+教育人数!$O$8)/教育人数!$O$34</f>
        <v>2828.7657119307646</v>
      </c>
      <c r="BM130" s="3">
        <f>M130*(教育人数!$O$7+教育人数!$O$8)/教育人数!$O$34</f>
        <v>2828.7657119307646</v>
      </c>
      <c r="BN130" s="3">
        <f>N130*(教育人数!$O$7+教育人数!$O$8)/教育人数!$O$34</f>
        <v>2957.3459715639815</v>
      </c>
      <c r="BO130" s="3">
        <f>O130*(教育人数!$O$7+教育人数!$O$8)/教育人数!$O$34</f>
        <v>3214.5064908304144</v>
      </c>
      <c r="BP130" s="217">
        <f>AVERAGE(BE130:BO130)+AVERAGE(BE131:BO131)</f>
        <v>4710.7131483805706</v>
      </c>
      <c r="BT130" s="3">
        <f>T130*(教育人数!$O$7+教育人数!$O$8)/教育人数!$O$34</f>
        <v>294963.11559859884</v>
      </c>
      <c r="BU130" s="3">
        <f>U130*(教育人数!$O$7+教育人数!$O$8)/教育人数!$O$34</f>
        <v>303320.83247475792</v>
      </c>
      <c r="BV130" s="3">
        <f>V130*(教育人数!$O$7+教育人数!$O$8)/教育人数!$O$34</f>
        <v>305120.95610962296</v>
      </c>
      <c r="BW130" s="3">
        <f>W130*(教育人数!$O$7+教育人数!$O$8)/教育人数!$O$34</f>
        <v>307435.40078302083</v>
      </c>
      <c r="BX130" s="3">
        <f>X130*(教育人数!$O$7+教育人数!$O$8)/教育人数!$O$34</f>
        <v>304092.31403255719</v>
      </c>
      <c r="BY130" s="3">
        <f>Y130*(教育人数!$O$7+教育人数!$O$8)/教育人数!$O$34</f>
        <v>304992.37584998971</v>
      </c>
      <c r="BZ130" s="3">
        <f>Z130*(教育人数!$O$7+教育人数!$O$8)/教育人数!$O$34</f>
        <v>304220.89429219044</v>
      </c>
      <c r="CA130" s="3">
        <f>AA130*(教育人数!$O$7+教育人数!$O$8)/教育人数!$O$34</f>
        <v>305249.53636925615</v>
      </c>
      <c r="CB130" s="3">
        <f>AB130*(教育人数!$O$7+教育人数!$O$8)/教育人数!$O$34</f>
        <v>308592.62311971979</v>
      </c>
      <c r="CC130" s="3">
        <f>AC130*(教育人数!$O$7+教育人数!$O$8)/教育人数!$O$34</f>
        <v>322093.55038120755</v>
      </c>
      <c r="CD130" s="3">
        <f>AD130*(教育人数!$O$7+教育人数!$O$8)/教育人数!$O$34</f>
        <v>348452.50360601692</v>
      </c>
      <c r="CE130" s="217">
        <f t="shared" ref="CE130" si="69">ROUNDDOWN((AVERAGE(BT130:CD130)+AVERAGE(BT131:CD131))*$CH$2*12/16,-2)</f>
        <v>224000</v>
      </c>
    </row>
    <row r="131" spans="1:83" ht="18.75" customHeight="1">
      <c r="A131" s="32" t="s">
        <v>81</v>
      </c>
      <c r="B131" s="33" t="s">
        <v>117</v>
      </c>
      <c r="C131" s="237"/>
      <c r="D131" s="34" t="s">
        <v>106</v>
      </c>
      <c r="E131" s="38">
        <v>280</v>
      </c>
      <c r="F131" s="36">
        <v>290</v>
      </c>
      <c r="G131" s="36">
        <v>280</v>
      </c>
      <c r="H131" s="36">
        <v>290</v>
      </c>
      <c r="I131" s="36">
        <v>290</v>
      </c>
      <c r="J131" s="36">
        <v>290</v>
      </c>
      <c r="K131" s="36">
        <v>290</v>
      </c>
      <c r="L131" s="36">
        <v>290</v>
      </c>
      <c r="M131" s="39">
        <v>290</v>
      </c>
      <c r="N131" s="39">
        <v>310</v>
      </c>
      <c r="O131" s="40">
        <v>340</v>
      </c>
      <c r="P131" s="111"/>
      <c r="Q131" s="111"/>
      <c r="R131" s="111"/>
      <c r="S131" s="111"/>
      <c r="T131" s="35">
        <v>29920</v>
      </c>
      <c r="U131" s="36">
        <v>30840</v>
      </c>
      <c r="V131" s="36">
        <v>31050</v>
      </c>
      <c r="W131" s="36">
        <v>31310</v>
      </c>
      <c r="X131" s="36">
        <v>31150</v>
      </c>
      <c r="Y131" s="36">
        <v>31230</v>
      </c>
      <c r="Z131" s="36">
        <v>31140</v>
      </c>
      <c r="AA131" s="36">
        <v>31250</v>
      </c>
      <c r="AB131" s="37">
        <v>31620</v>
      </c>
      <c r="AC131" s="37">
        <v>33060</v>
      </c>
      <c r="AD131" s="37">
        <v>35960</v>
      </c>
      <c r="AE131" s="111"/>
      <c r="AF131" s="4">
        <f>E131/E$267</f>
        <v>1.1200000000000001</v>
      </c>
      <c r="AG131" s="4">
        <f>F131/E$267</f>
        <v>1.1599999999999999</v>
      </c>
      <c r="AH131" s="4">
        <f>G131/E$267</f>
        <v>1.1200000000000001</v>
      </c>
      <c r="AI131" s="4">
        <f>H131/E$267</f>
        <v>1.1599999999999999</v>
      </c>
      <c r="AJ131" s="4">
        <f>I131/E$267</f>
        <v>1.1599999999999999</v>
      </c>
      <c r="AK131" s="4">
        <f>J131/E$267</f>
        <v>1.1599999999999999</v>
      </c>
      <c r="AL131" s="4">
        <f>K131/E$267</f>
        <v>1.1599999999999999</v>
      </c>
      <c r="AM131" s="4">
        <f>L131/E$267</f>
        <v>1.1599999999999999</v>
      </c>
      <c r="AN131" s="4">
        <f>M131/E$267</f>
        <v>1.1599999999999999</v>
      </c>
      <c r="AO131" s="4">
        <f>N131/E$267</f>
        <v>1.24</v>
      </c>
      <c r="AP131" s="4">
        <f>O131/E$267</f>
        <v>1.36</v>
      </c>
      <c r="AQ131" s="218"/>
      <c r="AR131" s="218"/>
      <c r="AS131" s="218"/>
      <c r="AT131" s="218"/>
      <c r="AU131" s="218"/>
      <c r="AV131" s="218"/>
      <c r="AW131" s="218"/>
      <c r="AX131" s="218"/>
      <c r="AY131" s="218"/>
      <c r="AZ131" s="218"/>
      <c r="BA131" s="218"/>
      <c r="BB131" s="87">
        <f t="shared" si="54"/>
        <v>1.1371254006276168</v>
      </c>
      <c r="BC131" s="3">
        <f t="shared" si="35"/>
        <v>12600</v>
      </c>
      <c r="BE131" s="3">
        <f>E131*教育人数!$O$6/教育人数!$O$34</f>
        <v>1800.123634865032</v>
      </c>
      <c r="BF131" s="3">
        <f>F131*教育人数!$O$6/教育人数!$O$34</f>
        <v>1864.4137646816403</v>
      </c>
      <c r="BG131" s="3">
        <f>G131*教育人数!$O$6/教育人数!$O$34</f>
        <v>1800.123634865032</v>
      </c>
      <c r="BH131" s="3">
        <f>H131*教育人数!$O$6/教育人数!$O$34</f>
        <v>1864.4137646816403</v>
      </c>
      <c r="BI131" s="3">
        <f>I131*教育人数!$O$6/教育人数!$O$34</f>
        <v>1864.4137646816403</v>
      </c>
      <c r="BJ131" s="3">
        <f>J131*教育人数!$O$6/教育人数!$O$34</f>
        <v>1864.4137646816403</v>
      </c>
      <c r="BK131" s="3">
        <f>K131*教育人数!$O$6/教育人数!$O$34</f>
        <v>1864.4137646816403</v>
      </c>
      <c r="BL131" s="3">
        <f>L131*教育人数!$O$6/教育人数!$O$34</f>
        <v>1864.4137646816403</v>
      </c>
      <c r="BM131" s="3">
        <f>M131*教育人数!$O$6/教育人数!$O$34</f>
        <v>1864.4137646816403</v>
      </c>
      <c r="BN131" s="3">
        <f>N131*教育人数!$O$6/教育人数!$O$34</f>
        <v>1992.9940243148569</v>
      </c>
      <c r="BO131" s="3">
        <f>O131*教育人数!$O$6/教育人数!$O$34</f>
        <v>2185.864413764682</v>
      </c>
      <c r="BP131" s="217"/>
      <c r="BT131" s="3">
        <f>T131*教育人数!$O$6/教育人数!$O$34</f>
        <v>192356.06841129201</v>
      </c>
      <c r="BU131" s="3">
        <f>U131*教育人数!$O$6/教育人数!$O$34</f>
        <v>198270.76035441997</v>
      </c>
      <c r="BV131" s="3">
        <f>V131*教育人数!$O$6/教育人数!$O$34</f>
        <v>199620.85308056875</v>
      </c>
      <c r="BW131" s="3">
        <f>W131*教育人数!$O$6/教育人数!$O$34</f>
        <v>201292.39645580054</v>
      </c>
      <c r="BX131" s="3">
        <f>X131*教育人数!$O$6/教育人数!$O$34</f>
        <v>200263.75437873483</v>
      </c>
      <c r="BY131" s="3">
        <f>Y131*教育人数!$O$6/教育人数!$O$34</f>
        <v>200778.07541726768</v>
      </c>
      <c r="BZ131" s="3">
        <f>Z131*教育人数!$O$6/教育人数!$O$34</f>
        <v>200199.4642489182</v>
      </c>
      <c r="CA131" s="3">
        <f>AA131*教育人数!$O$6/教育人数!$O$34</f>
        <v>200906.6556769009</v>
      </c>
      <c r="CB131" s="3">
        <f>AB131*教育人数!$O$6/教育人数!$O$34</f>
        <v>203285.3904801154</v>
      </c>
      <c r="CC131" s="3">
        <f>AC131*教育人数!$O$6/教育人数!$O$34</f>
        <v>212543.16917370699</v>
      </c>
      <c r="CD131" s="3">
        <f>AD131*教育人数!$O$6/教育人数!$O$34</f>
        <v>231187.3068205234</v>
      </c>
      <c r="CE131" s="217"/>
    </row>
    <row r="132" spans="1:83" ht="18.75" customHeight="1">
      <c r="A132" s="32" t="s">
        <v>81</v>
      </c>
      <c r="B132" s="33" t="s">
        <v>118</v>
      </c>
      <c r="C132" s="237" t="s">
        <v>104</v>
      </c>
      <c r="D132" s="34" t="s">
        <v>105</v>
      </c>
      <c r="E132" s="38">
        <v>200</v>
      </c>
      <c r="F132" s="36">
        <v>210</v>
      </c>
      <c r="G132" s="36">
        <v>200</v>
      </c>
      <c r="H132" s="36">
        <v>210</v>
      </c>
      <c r="I132" s="36">
        <v>210</v>
      </c>
      <c r="J132" s="36">
        <v>210</v>
      </c>
      <c r="K132" s="36">
        <v>210</v>
      </c>
      <c r="L132" s="36">
        <v>210</v>
      </c>
      <c r="M132" s="39">
        <v>210</v>
      </c>
      <c r="N132" s="39">
        <v>220</v>
      </c>
      <c r="O132" s="40">
        <v>240</v>
      </c>
      <c r="P132" s="111"/>
      <c r="Q132" s="111"/>
      <c r="R132" s="111"/>
      <c r="S132" s="111"/>
      <c r="T132" s="35">
        <v>22250</v>
      </c>
      <c r="U132" s="36">
        <v>22880</v>
      </c>
      <c r="V132" s="36">
        <v>23030</v>
      </c>
      <c r="W132" s="36">
        <v>23200</v>
      </c>
      <c r="X132" s="36">
        <v>23010</v>
      </c>
      <c r="Y132" s="36">
        <v>23080</v>
      </c>
      <c r="Z132" s="36">
        <v>23020</v>
      </c>
      <c r="AA132" s="36">
        <v>23100</v>
      </c>
      <c r="AB132" s="37">
        <v>23350</v>
      </c>
      <c r="AC132" s="37">
        <v>24390</v>
      </c>
      <c r="AD132" s="37">
        <v>26400</v>
      </c>
      <c r="AE132" s="111"/>
      <c r="AF132" s="4">
        <f>E132/E$268</f>
        <v>1.1111111111111112</v>
      </c>
      <c r="AG132" s="4">
        <f>F132/E$268</f>
        <v>1.1666666666666667</v>
      </c>
      <c r="AH132" s="4">
        <f>G132/E$268</f>
        <v>1.1111111111111112</v>
      </c>
      <c r="AI132" s="4">
        <f>H132/E$268</f>
        <v>1.1666666666666667</v>
      </c>
      <c r="AJ132" s="4">
        <f>I132/E$268</f>
        <v>1.1666666666666667</v>
      </c>
      <c r="AK132" s="4">
        <f>J132/E$268</f>
        <v>1.1666666666666667</v>
      </c>
      <c r="AL132" s="4">
        <f>K132/E$268</f>
        <v>1.1666666666666667</v>
      </c>
      <c r="AM132" s="4">
        <f>L132/E$268</f>
        <v>1.1666666666666667</v>
      </c>
      <c r="AN132" s="4">
        <f>M132/E$268</f>
        <v>1.1666666666666667</v>
      </c>
      <c r="AO132" s="4">
        <f>N132/E$268</f>
        <v>1.2222222222222223</v>
      </c>
      <c r="AP132" s="4">
        <f>O132/E$268</f>
        <v>1.3333333333333333</v>
      </c>
      <c r="AQ132" s="218"/>
      <c r="AR132" s="218"/>
      <c r="AS132" s="218"/>
      <c r="AT132" s="218"/>
      <c r="AU132" s="218"/>
      <c r="AV132" s="218"/>
      <c r="AW132" s="218"/>
      <c r="AX132" s="218"/>
      <c r="AY132" s="218"/>
      <c r="AZ132" s="218"/>
      <c r="BA132" s="218"/>
      <c r="BB132" s="87">
        <f t="shared" si="54"/>
        <v>1.1371254006276168</v>
      </c>
      <c r="BC132" s="3">
        <f t="shared" si="35"/>
        <v>12600</v>
      </c>
      <c r="BE132" s="3">
        <f>E132*(教育人数!$P$7+教育人数!$P$8)/教育人数!$P$34</f>
        <v>2706.0682092742313</v>
      </c>
      <c r="BF132" s="3">
        <f>F132*(教育人数!$P$7+教育人数!$P$8)/教育人数!$P$34</f>
        <v>2841.3716197379426</v>
      </c>
      <c r="BG132" s="3">
        <f>G132*(教育人数!$P$7+教育人数!$P$8)/教育人数!$P$34</f>
        <v>2706.0682092742313</v>
      </c>
      <c r="BH132" s="3">
        <f>H132*(教育人数!$P$7+教育人数!$P$8)/教育人数!$P$34</f>
        <v>2841.3716197379426</v>
      </c>
      <c r="BI132" s="3">
        <f>I132*(教育人数!$P$7+教育人数!$P$8)/教育人数!$P$34</f>
        <v>2841.3716197379426</v>
      </c>
      <c r="BJ132" s="3">
        <f>J132*(教育人数!$P$7+教育人数!$P$8)/教育人数!$P$34</f>
        <v>2841.3716197379426</v>
      </c>
      <c r="BK132" s="3">
        <f>K132*(教育人数!$P$7+教育人数!$P$8)/教育人数!$P$34</f>
        <v>2841.3716197379426</v>
      </c>
      <c r="BL132" s="3">
        <f>L132*(教育人数!$P$7+教育人数!$P$8)/教育人数!$P$34</f>
        <v>2841.3716197379426</v>
      </c>
      <c r="BM132" s="3">
        <f>M132*(教育人数!$P$7+教育人数!$P$8)/教育人数!$P$34</f>
        <v>2841.3716197379426</v>
      </c>
      <c r="BN132" s="3">
        <f>N132*(教育人数!$P$7+教育人数!$P$8)/教育人数!$P$34</f>
        <v>2976.6750302016544</v>
      </c>
      <c r="BO132" s="3">
        <f>O132*(教育人数!$P$7+教育人数!$P$8)/教育人数!$P$34</f>
        <v>3247.2818511290775</v>
      </c>
      <c r="BP132" s="217">
        <f>AVERAGE(BE132:BO132)+AVERAGE(BE133:BO133)</f>
        <v>4803.2710714617606</v>
      </c>
      <c r="BT132" s="3">
        <f>T132*(教育人数!$P$7+教育人数!$P$8)/教育人数!$P$34</f>
        <v>301050.08828175825</v>
      </c>
      <c r="BU132" s="3">
        <f>U132*(教育人数!$P$7+教育人数!$P$8)/教育人数!$P$34</f>
        <v>309574.20314097207</v>
      </c>
      <c r="BV132" s="3">
        <f>V132*(教育人数!$P$7+教育人数!$P$8)/教育人数!$P$34</f>
        <v>311603.75429792772</v>
      </c>
      <c r="BW132" s="3">
        <f>W132*(教育人数!$P$7+教育人数!$P$8)/教育人数!$P$34</f>
        <v>313903.91227581084</v>
      </c>
      <c r="BX132" s="3">
        <f>X132*(教育人数!$P$7+教育人数!$P$8)/教育人数!$P$34</f>
        <v>311333.14747700031</v>
      </c>
      <c r="BY132" s="3">
        <f>Y132*(教育人数!$P$7+教育人数!$P$8)/教育人数!$P$34</f>
        <v>312280.27135024627</v>
      </c>
      <c r="BZ132" s="3">
        <f>Z132*(教育人数!$P$7+教育人数!$P$8)/教育人数!$P$34</f>
        <v>311468.45088746405</v>
      </c>
      <c r="CA132" s="3">
        <f>AA132*(教育人数!$P$7+教育人数!$P$8)/教育人数!$P$34</f>
        <v>312550.87817117374</v>
      </c>
      <c r="CB132" s="3">
        <f>AB132*(教育人数!$P$7+教育人数!$P$8)/教育人数!$P$34</f>
        <v>315933.4634327665</v>
      </c>
      <c r="CC132" s="3">
        <f>AC132*(教育人数!$P$7+教育人数!$P$8)/教育人数!$P$34</f>
        <v>330005.01812099252</v>
      </c>
      <c r="CD132" s="3">
        <f>AD132*(教育人数!$P$7+教育人数!$P$8)/教育人数!$P$34</f>
        <v>357201.00362419855</v>
      </c>
      <c r="CE132" s="217">
        <f t="shared" ref="CE132" si="70">ROUNDDOWN((AVERAGE(BT132:CD132)+AVERAGE(BT133:CD133))*$CH$2*12/16,-2)</f>
        <v>229800</v>
      </c>
    </row>
    <row r="133" spans="1:83" ht="18.75" customHeight="1">
      <c r="A133" s="32" t="s">
        <v>81</v>
      </c>
      <c r="B133" s="33" t="s">
        <v>118</v>
      </c>
      <c r="C133" s="237"/>
      <c r="D133" s="34" t="s">
        <v>106</v>
      </c>
      <c r="E133" s="38">
        <v>270</v>
      </c>
      <c r="F133" s="36">
        <v>280</v>
      </c>
      <c r="G133" s="36">
        <v>280</v>
      </c>
      <c r="H133" s="36">
        <v>280</v>
      </c>
      <c r="I133" s="36">
        <v>280</v>
      </c>
      <c r="J133" s="36">
        <v>280</v>
      </c>
      <c r="K133" s="36">
        <v>280</v>
      </c>
      <c r="L133" s="36">
        <v>280</v>
      </c>
      <c r="M133" s="39">
        <v>290</v>
      </c>
      <c r="N133" s="39">
        <v>300</v>
      </c>
      <c r="O133" s="40">
        <v>330</v>
      </c>
      <c r="P133" s="111"/>
      <c r="Q133" s="111"/>
      <c r="R133" s="111"/>
      <c r="S133" s="111"/>
      <c r="T133" s="35">
        <v>29230</v>
      </c>
      <c r="U133" s="36">
        <v>30130</v>
      </c>
      <c r="V133" s="36">
        <v>30350</v>
      </c>
      <c r="W133" s="36">
        <v>30600</v>
      </c>
      <c r="X133" s="36">
        <v>30510</v>
      </c>
      <c r="Y133" s="36">
        <v>30590</v>
      </c>
      <c r="Z133" s="36">
        <v>30500</v>
      </c>
      <c r="AA133" s="36">
        <v>30610</v>
      </c>
      <c r="AB133" s="37">
        <v>30970</v>
      </c>
      <c r="AC133" s="37">
        <v>32400</v>
      </c>
      <c r="AD133" s="37">
        <v>35260</v>
      </c>
      <c r="AE133" s="111"/>
      <c r="AF133" s="4">
        <f>E133/E$269</f>
        <v>1.08</v>
      </c>
      <c r="AG133" s="4">
        <f>F133/E$269</f>
        <v>1.1200000000000001</v>
      </c>
      <c r="AH133" s="4">
        <f>G133/E$269</f>
        <v>1.1200000000000001</v>
      </c>
      <c r="AI133" s="4">
        <f>H133/E$269</f>
        <v>1.1200000000000001</v>
      </c>
      <c r="AJ133" s="4">
        <f>I133/E$269</f>
        <v>1.1200000000000001</v>
      </c>
      <c r="AK133" s="4">
        <f>J133/E$269</f>
        <v>1.1200000000000001</v>
      </c>
      <c r="AL133" s="4">
        <f>K133/E$269</f>
        <v>1.1200000000000001</v>
      </c>
      <c r="AM133" s="4">
        <f>L133/E$269</f>
        <v>1.1200000000000001</v>
      </c>
      <c r="AN133" s="4">
        <f>M133/E$269</f>
        <v>1.1599999999999999</v>
      </c>
      <c r="AO133" s="4">
        <f>N133/E$269</f>
        <v>1.2</v>
      </c>
      <c r="AP133" s="4">
        <f>O133/E$269</f>
        <v>1.32</v>
      </c>
      <c r="AQ133" s="218"/>
      <c r="AR133" s="218"/>
      <c r="AS133" s="218"/>
      <c r="AT133" s="218"/>
      <c r="AU133" s="218"/>
      <c r="AV133" s="218"/>
      <c r="AW133" s="218"/>
      <c r="AX133" s="218"/>
      <c r="AY133" s="218"/>
      <c r="AZ133" s="218"/>
      <c r="BA133" s="218"/>
      <c r="BB133" s="87">
        <f t="shared" si="54"/>
        <v>1.1371254006276168</v>
      </c>
      <c r="BC133" s="3">
        <f t="shared" si="35"/>
        <v>12600</v>
      </c>
      <c r="BE133" s="3">
        <f>E133*教育人数!$P$6/教育人数!$P$34</f>
        <v>1826.5960412601062</v>
      </c>
      <c r="BF133" s="3">
        <f>F133*教育人数!$P$6/教育人数!$P$34</f>
        <v>1894.2477464919618</v>
      </c>
      <c r="BG133" s="3">
        <f>G133*教育人数!$P$6/教育人数!$P$34</f>
        <v>1894.2477464919618</v>
      </c>
      <c r="BH133" s="3">
        <f>H133*教育人数!$P$6/教育人数!$P$34</f>
        <v>1894.2477464919618</v>
      </c>
      <c r="BI133" s="3">
        <f>I133*教育人数!$P$6/教育人数!$P$34</f>
        <v>1894.2477464919618</v>
      </c>
      <c r="BJ133" s="3">
        <f>J133*教育人数!$P$6/教育人数!$P$34</f>
        <v>1894.2477464919618</v>
      </c>
      <c r="BK133" s="3">
        <f>K133*教育人数!$P$6/教育人数!$P$34</f>
        <v>1894.2477464919618</v>
      </c>
      <c r="BL133" s="3">
        <f>L133*教育人数!$P$6/教育人数!$P$34</f>
        <v>1894.2477464919618</v>
      </c>
      <c r="BM133" s="3">
        <f>M133*教育人数!$P$6/教育人数!$P$34</f>
        <v>1961.8994517238177</v>
      </c>
      <c r="BN133" s="3">
        <f>N133*教育人数!$P$6/教育人数!$P$34</f>
        <v>2029.5511569556734</v>
      </c>
      <c r="BO133" s="3">
        <f>O133*教育人数!$P$6/教育人数!$P$34</f>
        <v>2232.506272651241</v>
      </c>
      <c r="BP133" s="217"/>
      <c r="BT133" s="3">
        <f>T133*教育人数!$P$6/教育人数!$P$34</f>
        <v>197745.93439271447</v>
      </c>
      <c r="BU133" s="3">
        <f>U133*教育人数!$P$6/教育人数!$P$34</f>
        <v>203834.58786358146</v>
      </c>
      <c r="BV133" s="3">
        <f>V133*教育人数!$P$6/教育人数!$P$34</f>
        <v>205322.9253786823</v>
      </c>
      <c r="BW133" s="3">
        <f>W133*教育人数!$P$6/教育人数!$P$34</f>
        <v>207014.2180094787</v>
      </c>
      <c r="BX133" s="3">
        <f>X133*教育人数!$P$6/教育人数!$P$34</f>
        <v>206405.35266239199</v>
      </c>
      <c r="BY133" s="3">
        <f>Y133*教育人数!$P$6/教育人数!$P$34</f>
        <v>206946.56630424684</v>
      </c>
      <c r="BZ133" s="3">
        <f>Z133*教育人数!$P$6/教育人数!$P$34</f>
        <v>206337.70095716012</v>
      </c>
      <c r="CA133" s="3">
        <f>AA133*教育人数!$P$6/教育人数!$P$34</f>
        <v>207081.86971471054</v>
      </c>
      <c r="CB133" s="3">
        <f>AB133*教育人数!$P$6/教育人数!$P$34</f>
        <v>209517.33110305737</v>
      </c>
      <c r="CC133" s="3">
        <f>AC133*教育人数!$P$6/教育人数!$P$34</f>
        <v>219191.52495121275</v>
      </c>
      <c r="CD133" s="3">
        <f>AD133*教育人数!$P$6/教育人数!$P$34</f>
        <v>238539.91264752348</v>
      </c>
      <c r="CE133" s="217"/>
    </row>
    <row r="134" spans="1:83" ht="18.75" customHeight="1">
      <c r="A134" s="32" t="s">
        <v>81</v>
      </c>
      <c r="B134" s="33" t="s">
        <v>119</v>
      </c>
      <c r="C134" s="237" t="s">
        <v>104</v>
      </c>
      <c r="D134" s="34" t="s">
        <v>105</v>
      </c>
      <c r="E134" s="38">
        <v>200</v>
      </c>
      <c r="F134" s="36">
        <v>200</v>
      </c>
      <c r="G134" s="36">
        <v>200</v>
      </c>
      <c r="H134" s="36">
        <v>210</v>
      </c>
      <c r="I134" s="36">
        <v>200</v>
      </c>
      <c r="J134" s="36">
        <v>200</v>
      </c>
      <c r="K134" s="36">
        <v>200</v>
      </c>
      <c r="L134" s="36">
        <v>200</v>
      </c>
      <c r="M134" s="39">
        <v>210</v>
      </c>
      <c r="N134" s="39">
        <v>220</v>
      </c>
      <c r="O134" s="40">
        <v>230</v>
      </c>
      <c r="P134" s="111"/>
      <c r="Q134" s="111"/>
      <c r="R134" s="111"/>
      <c r="S134" s="111"/>
      <c r="T134" s="35">
        <v>21750</v>
      </c>
      <c r="U134" s="36">
        <v>22370</v>
      </c>
      <c r="V134" s="36">
        <v>22520</v>
      </c>
      <c r="W134" s="36">
        <v>22680</v>
      </c>
      <c r="X134" s="36">
        <v>22540</v>
      </c>
      <c r="Y134" s="36">
        <v>22610</v>
      </c>
      <c r="Z134" s="36">
        <v>22550</v>
      </c>
      <c r="AA134" s="36">
        <v>22630</v>
      </c>
      <c r="AB134" s="37">
        <v>22880</v>
      </c>
      <c r="AC134" s="37">
        <v>23910</v>
      </c>
      <c r="AD134" s="37">
        <v>25890</v>
      </c>
      <c r="AE134" s="111"/>
      <c r="AF134" s="4">
        <f>E134/E$270</f>
        <v>1.1111111111111112</v>
      </c>
      <c r="AG134" s="4">
        <f>F134/E$270</f>
        <v>1.1111111111111112</v>
      </c>
      <c r="AH134" s="4">
        <f>G134/E$270</f>
        <v>1.1111111111111112</v>
      </c>
      <c r="AI134" s="4">
        <f>H134/E$270</f>
        <v>1.1666666666666667</v>
      </c>
      <c r="AJ134" s="4">
        <f>I134/E$270</f>
        <v>1.1111111111111112</v>
      </c>
      <c r="AK134" s="4">
        <f>J134/E$270</f>
        <v>1.1111111111111112</v>
      </c>
      <c r="AL134" s="4">
        <f>K134/E$270</f>
        <v>1.1111111111111112</v>
      </c>
      <c r="AM134" s="4">
        <f>L134/E$270</f>
        <v>1.1111111111111112</v>
      </c>
      <c r="AN134" s="4">
        <f>M134/E$270</f>
        <v>1.1666666666666667</v>
      </c>
      <c r="AO134" s="4">
        <f>N134/E$270</f>
        <v>1.2222222222222223</v>
      </c>
      <c r="AP134" s="4">
        <f>O134/E$270</f>
        <v>1.2777777777777777</v>
      </c>
      <c r="AQ134" s="218"/>
      <c r="AR134" s="218"/>
      <c r="AS134" s="218"/>
      <c r="AT134" s="218"/>
      <c r="AU134" s="218"/>
      <c r="AV134" s="218"/>
      <c r="AW134" s="218"/>
      <c r="AX134" s="218"/>
      <c r="AY134" s="218"/>
      <c r="AZ134" s="218"/>
      <c r="BA134" s="218"/>
      <c r="BB134" s="87">
        <f t="shared" si="54"/>
        <v>1.1371254006276168</v>
      </c>
      <c r="BC134" s="3">
        <f t="shared" ref="BC134:BC176" si="71">ROUNDDOWN($BC$244/$BB$244*BB134,-2)</f>
        <v>12600</v>
      </c>
      <c r="BE134" s="3">
        <f>E134*(教育人数!$Q$7+教育人数!$Q$8)/教育人数!$Q$34</f>
        <v>2816.5199729180777</v>
      </c>
      <c r="BF134" s="3">
        <f>F134*(教育人数!$Q$7+教育人数!$Q$8)/教育人数!$Q$34</f>
        <v>2816.5199729180777</v>
      </c>
      <c r="BG134" s="3">
        <f>G134*(教育人数!$Q$7+教育人数!$Q$8)/教育人数!$Q$34</f>
        <v>2816.5199729180777</v>
      </c>
      <c r="BH134" s="3">
        <f>H134*(教育人数!$Q$7+教育人数!$Q$8)/教育人数!$Q$34</f>
        <v>2957.3459715639815</v>
      </c>
      <c r="BI134" s="3">
        <f>I134*(教育人数!$Q$7+教育人数!$Q$8)/教育人数!$Q$34</f>
        <v>2816.5199729180777</v>
      </c>
      <c r="BJ134" s="3">
        <f>J134*(教育人数!$Q$7+教育人数!$Q$8)/教育人数!$Q$34</f>
        <v>2816.5199729180777</v>
      </c>
      <c r="BK134" s="3">
        <f>K134*(教育人数!$Q$7+教育人数!$Q$8)/教育人数!$Q$34</f>
        <v>2816.5199729180777</v>
      </c>
      <c r="BL134" s="3">
        <f>L134*(教育人数!$Q$7+教育人数!$Q$8)/教育人数!$Q$34</f>
        <v>2816.5199729180777</v>
      </c>
      <c r="BM134" s="3">
        <f>M134*(教育人数!$Q$7+教育人数!$Q$8)/教育人数!$Q$34</f>
        <v>2957.3459715639815</v>
      </c>
      <c r="BN134" s="3">
        <f>N134*(教育人数!$Q$7+教育人数!$Q$8)/教育人数!$Q$34</f>
        <v>3098.1719702098853</v>
      </c>
      <c r="BO134" s="3">
        <f>O134*(教育人数!$Q$7+教育人数!$Q$8)/教育人数!$Q$34</f>
        <v>3238.9979688557892</v>
      </c>
      <c r="BP134" s="217">
        <f>AVERAGE(BE134:BO134)+AVERAGE(BE135:BO135)</f>
        <v>4896.9040438234761</v>
      </c>
      <c r="BT134" s="3">
        <f>T134*(教育人数!$Q$7+教育人数!$Q$8)/教育人数!$Q$34</f>
        <v>306296.54705484095</v>
      </c>
      <c r="BU134" s="3">
        <f>U134*(教育人数!$Q$7+教育人数!$Q$8)/教育人数!$Q$34</f>
        <v>315027.75897088699</v>
      </c>
      <c r="BV134" s="3">
        <f>V134*(教育人数!$Q$7+教育人数!$Q$8)/教育人数!$Q$34</f>
        <v>317140.1489505755</v>
      </c>
      <c r="BW134" s="3">
        <f>W134*(教育人数!$Q$7+教育人数!$Q$8)/教育人数!$Q$34</f>
        <v>319393.36492890998</v>
      </c>
      <c r="BX134" s="3">
        <f>X134*(教育人数!$Q$7+教育人数!$Q$8)/教育人数!$Q$34</f>
        <v>317421.80094786733</v>
      </c>
      <c r="BY134" s="3">
        <f>Y134*(教育人数!$Q$7+教育人数!$Q$8)/教育人数!$Q$34</f>
        <v>318407.58293838869</v>
      </c>
      <c r="BZ134" s="3">
        <f>Z134*(教育人数!$Q$7+教育人数!$Q$8)/教育人数!$Q$34</f>
        <v>317562.62694651325</v>
      </c>
      <c r="CA134" s="3">
        <f>AA134*(教育人数!$Q$7+教育人数!$Q$8)/教育人数!$Q$34</f>
        <v>318689.23493568046</v>
      </c>
      <c r="CB134" s="3">
        <f>AB134*(教育人数!$Q$7+教育人数!$Q$8)/教育人数!$Q$34</f>
        <v>322209.88490182807</v>
      </c>
      <c r="CC134" s="3">
        <f>AC134*(教育人数!$Q$7+教育人数!$Q$8)/教育人数!$Q$34</f>
        <v>336714.96276235615</v>
      </c>
      <c r="CD134" s="3">
        <f>AD134*(教育人数!$Q$7+教育人数!$Q$8)/教育人数!$Q$34</f>
        <v>364598.51049424516</v>
      </c>
      <c r="CE134" s="217">
        <f t="shared" ref="CE134" si="72">ROUNDDOWN((AVERAGE(BT134:CD134)+AVERAGE(BT135:CD135))*$CH$2*12/16,-2)</f>
        <v>234700</v>
      </c>
    </row>
    <row r="135" spans="1:83" ht="18.75" customHeight="1">
      <c r="A135" s="32" t="s">
        <v>81</v>
      </c>
      <c r="B135" s="33" t="s">
        <v>119</v>
      </c>
      <c r="C135" s="237"/>
      <c r="D135" s="34" t="s">
        <v>106</v>
      </c>
      <c r="E135" s="38">
        <v>270</v>
      </c>
      <c r="F135" s="36">
        <v>270</v>
      </c>
      <c r="G135" s="36">
        <v>270</v>
      </c>
      <c r="H135" s="36">
        <v>280</v>
      </c>
      <c r="I135" s="36">
        <v>280</v>
      </c>
      <c r="J135" s="36">
        <v>280</v>
      </c>
      <c r="K135" s="36">
        <v>280</v>
      </c>
      <c r="L135" s="36">
        <v>280</v>
      </c>
      <c r="M135" s="39">
        <v>280</v>
      </c>
      <c r="N135" s="39">
        <v>300</v>
      </c>
      <c r="O135" s="40">
        <v>320</v>
      </c>
      <c r="P135" s="111"/>
      <c r="Q135" s="111"/>
      <c r="R135" s="111"/>
      <c r="S135" s="111"/>
      <c r="T135" s="35">
        <v>28730</v>
      </c>
      <c r="U135" s="36">
        <v>29620</v>
      </c>
      <c r="V135" s="36">
        <v>29840</v>
      </c>
      <c r="W135" s="36">
        <v>30080</v>
      </c>
      <c r="X135" s="36">
        <v>30040</v>
      </c>
      <c r="Y135" s="36">
        <v>30120</v>
      </c>
      <c r="Z135" s="36">
        <v>30030</v>
      </c>
      <c r="AA135" s="36">
        <v>30140</v>
      </c>
      <c r="AB135" s="37">
        <v>30500</v>
      </c>
      <c r="AC135" s="37">
        <v>31920</v>
      </c>
      <c r="AD135" s="37">
        <v>34750</v>
      </c>
      <c r="AE135" s="111"/>
      <c r="AF135" s="4">
        <f>E135/E$271</f>
        <v>1.125</v>
      </c>
      <c r="AG135" s="4">
        <f>F135/E$271</f>
        <v>1.125</v>
      </c>
      <c r="AH135" s="4">
        <f>G135/E$271</f>
        <v>1.125</v>
      </c>
      <c r="AI135" s="4">
        <f>H135/E$271</f>
        <v>1.1666666666666667</v>
      </c>
      <c r="AJ135" s="4">
        <f>I135/E$271</f>
        <v>1.1666666666666667</v>
      </c>
      <c r="AK135" s="4">
        <f>J135/E$271</f>
        <v>1.1666666666666667</v>
      </c>
      <c r="AL135" s="4">
        <f>K135/E$271</f>
        <v>1.1666666666666667</v>
      </c>
      <c r="AM135" s="4">
        <f>L135/E$271</f>
        <v>1.1666666666666667</v>
      </c>
      <c r="AN135" s="4">
        <f>M135/E$271</f>
        <v>1.1666666666666667</v>
      </c>
      <c r="AO135" s="4">
        <f>N135/E$271</f>
        <v>1.25</v>
      </c>
      <c r="AP135" s="4">
        <f>O135/E$271</f>
        <v>1.3333333333333333</v>
      </c>
      <c r="AQ135" s="218"/>
      <c r="AR135" s="218"/>
      <c r="AS135" s="218"/>
      <c r="AT135" s="218"/>
      <c r="AU135" s="218"/>
      <c r="AV135" s="218"/>
      <c r="AW135" s="218"/>
      <c r="AX135" s="218"/>
      <c r="AY135" s="218"/>
      <c r="AZ135" s="218"/>
      <c r="BA135" s="218"/>
      <c r="BB135" s="87">
        <f t="shared" si="54"/>
        <v>1.1371254006276168</v>
      </c>
      <c r="BC135" s="3">
        <f t="shared" si="71"/>
        <v>12600</v>
      </c>
      <c r="BE135" s="3">
        <f>E135*教育人数!$Q$6/教育人数!$Q$34</f>
        <v>1901.1509817197023</v>
      </c>
      <c r="BF135" s="3">
        <f>F135*教育人数!$Q$6/教育人数!$Q$34</f>
        <v>1901.1509817197023</v>
      </c>
      <c r="BG135" s="3">
        <f>G135*教育人数!$Q$6/教育人数!$Q$34</f>
        <v>1901.1509817197023</v>
      </c>
      <c r="BH135" s="3">
        <f>H135*教育人数!$Q$6/教育人数!$Q$34</f>
        <v>1971.5639810426542</v>
      </c>
      <c r="BI135" s="3">
        <f>I135*教育人数!$Q$6/教育人数!$Q$34</f>
        <v>1971.5639810426542</v>
      </c>
      <c r="BJ135" s="3">
        <f>J135*教育人数!$Q$6/教育人数!$Q$34</f>
        <v>1971.5639810426542</v>
      </c>
      <c r="BK135" s="3">
        <f>K135*教育人数!$Q$6/教育人数!$Q$34</f>
        <v>1971.5639810426542</v>
      </c>
      <c r="BL135" s="3">
        <f>L135*教育人数!$Q$6/教育人数!$Q$34</f>
        <v>1971.5639810426542</v>
      </c>
      <c r="BM135" s="3">
        <f>M135*教育人数!$Q$6/教育人数!$Q$34</f>
        <v>1971.5639810426542</v>
      </c>
      <c r="BN135" s="3">
        <f>N135*教育人数!$Q$6/教育人数!$Q$34</f>
        <v>2112.389979688558</v>
      </c>
      <c r="BO135" s="3">
        <f>O135*教育人数!$Q$6/教育人数!$Q$34</f>
        <v>2253.2159783344619</v>
      </c>
      <c r="BP135" s="217"/>
      <c r="BT135" s="3">
        <f>T135*教育人数!$Q$6/教育人数!$Q$34</f>
        <v>202296.54705484092</v>
      </c>
      <c r="BU135" s="3">
        <f>U135*教育人数!$Q$6/教育人数!$Q$34</f>
        <v>208563.30399458364</v>
      </c>
      <c r="BV135" s="3">
        <f>V135*教育人数!$Q$6/教育人数!$Q$34</f>
        <v>210112.38997968857</v>
      </c>
      <c r="BW135" s="3">
        <f>W135*教育人数!$Q$6/教育人数!$Q$34</f>
        <v>211802.30196343941</v>
      </c>
      <c r="BX135" s="3">
        <f>X135*教育人数!$Q$6/教育人数!$Q$34</f>
        <v>211520.64996614761</v>
      </c>
      <c r="BY135" s="3">
        <f>Y135*教育人数!$Q$6/教育人数!$Q$34</f>
        <v>212083.95396073125</v>
      </c>
      <c r="BZ135" s="3">
        <f>Z135*教育人数!$Q$6/教育人数!$Q$34</f>
        <v>211450.23696682468</v>
      </c>
      <c r="CA135" s="3">
        <f>AA135*教育人数!$Q$6/教育人数!$Q$34</f>
        <v>212224.77995937713</v>
      </c>
      <c r="CB135" s="3">
        <f>AB135*教育人数!$Q$6/教育人数!$Q$34</f>
        <v>214759.64793500342</v>
      </c>
      <c r="CC135" s="3">
        <f>AC135*教育人数!$Q$6/教育人数!$Q$34</f>
        <v>224758.29383886259</v>
      </c>
      <c r="CD135" s="3">
        <f>AD135*教育人数!$Q$6/教育人数!$Q$34</f>
        <v>244685.17264725798</v>
      </c>
      <c r="CE135" s="217"/>
    </row>
    <row r="136" spans="1:83" ht="18.75" customHeight="1">
      <c r="A136" s="32" t="s">
        <v>81</v>
      </c>
      <c r="B136" s="33" t="s">
        <v>120</v>
      </c>
      <c r="C136" s="237" t="s">
        <v>104</v>
      </c>
      <c r="D136" s="34" t="s">
        <v>105</v>
      </c>
      <c r="E136" s="38">
        <v>190</v>
      </c>
      <c r="F136" s="36">
        <v>200</v>
      </c>
      <c r="G136" s="36">
        <v>200</v>
      </c>
      <c r="H136" s="36">
        <v>200</v>
      </c>
      <c r="I136" s="36">
        <v>200</v>
      </c>
      <c r="J136" s="36">
        <v>200</v>
      </c>
      <c r="K136" s="36">
        <v>200</v>
      </c>
      <c r="L136" s="36">
        <v>200</v>
      </c>
      <c r="M136" s="39">
        <v>200</v>
      </c>
      <c r="N136" s="39">
        <v>210</v>
      </c>
      <c r="O136" s="40">
        <v>230</v>
      </c>
      <c r="P136" s="111"/>
      <c r="Q136" s="111"/>
      <c r="R136" s="111"/>
      <c r="S136" s="111"/>
      <c r="T136" s="35">
        <v>21360</v>
      </c>
      <c r="U136" s="36">
        <v>21970</v>
      </c>
      <c r="V136" s="36">
        <v>22120</v>
      </c>
      <c r="W136" s="36">
        <v>22280</v>
      </c>
      <c r="X136" s="36">
        <v>22170</v>
      </c>
      <c r="Y136" s="36">
        <v>22250</v>
      </c>
      <c r="Z136" s="36">
        <v>22190</v>
      </c>
      <c r="AA136" s="36">
        <v>22270</v>
      </c>
      <c r="AB136" s="37">
        <v>22510</v>
      </c>
      <c r="AC136" s="37">
        <v>23540</v>
      </c>
      <c r="AD136" s="37">
        <v>25490</v>
      </c>
      <c r="AE136" s="111"/>
      <c r="AF136" s="4">
        <f>E136/E$272</f>
        <v>1.0555555555555556</v>
      </c>
      <c r="AG136" s="4">
        <f>F136/E$272</f>
        <v>1.1111111111111112</v>
      </c>
      <c r="AH136" s="4">
        <f>G136/E$272</f>
        <v>1.1111111111111112</v>
      </c>
      <c r="AI136" s="4">
        <f>H136/E$272</f>
        <v>1.1111111111111112</v>
      </c>
      <c r="AJ136" s="4">
        <f>I136/E$272</f>
        <v>1.1111111111111112</v>
      </c>
      <c r="AK136" s="4">
        <f>J136/E$272</f>
        <v>1.1111111111111112</v>
      </c>
      <c r="AL136" s="4">
        <f>K136/E$272</f>
        <v>1.1111111111111112</v>
      </c>
      <c r="AM136" s="4">
        <f>L136/E$272</f>
        <v>1.1111111111111112</v>
      </c>
      <c r="AN136" s="4">
        <f>M136/E$272</f>
        <v>1.1111111111111112</v>
      </c>
      <c r="AO136" s="4">
        <f>N136/E$272</f>
        <v>1.1666666666666667</v>
      </c>
      <c r="AP136" s="4">
        <f>O136/E$272</f>
        <v>1.2777777777777777</v>
      </c>
      <c r="AQ136" s="218"/>
      <c r="AR136" s="218"/>
      <c r="AS136" s="218"/>
      <c r="AT136" s="218"/>
      <c r="AU136" s="218"/>
      <c r="AV136" s="218"/>
      <c r="AW136" s="218"/>
      <c r="AX136" s="218"/>
      <c r="AY136" s="218"/>
      <c r="AZ136" s="218"/>
      <c r="BA136" s="218"/>
      <c r="BB136" s="87">
        <f t="shared" si="54"/>
        <v>1.1371254006276168</v>
      </c>
      <c r="BC136" s="3">
        <f t="shared" si="71"/>
        <v>12600</v>
      </c>
      <c r="BE136" s="3">
        <f>E136*(教育人数!$R$7+教育人数!$R$8)/教育人数!$R$34</f>
        <v>2554.0715208961656</v>
      </c>
      <c r="BF136" s="3">
        <f>F136*(教育人数!$R$7+教育人数!$R$8)/教育人数!$R$34</f>
        <v>2688.4963377854374</v>
      </c>
      <c r="BG136" s="3">
        <f>G136*(教育人数!$R$7+教育人数!$R$8)/教育人数!$R$34</f>
        <v>2688.4963377854374</v>
      </c>
      <c r="BH136" s="3">
        <f>H136*(教育人数!$R$7+教育人数!$R$8)/教育人数!$R$34</f>
        <v>2688.4963377854374</v>
      </c>
      <c r="BI136" s="3">
        <f>I136*(教育人数!$R$7+教育人数!$R$8)/教育人数!$R$34</f>
        <v>2688.4963377854374</v>
      </c>
      <c r="BJ136" s="3">
        <f>J136*(教育人数!$R$7+教育人数!$R$8)/教育人数!$R$34</f>
        <v>2688.4963377854374</v>
      </c>
      <c r="BK136" s="3">
        <f>K136*(教育人数!$R$7+教育人数!$R$8)/教育人数!$R$34</f>
        <v>2688.4963377854374</v>
      </c>
      <c r="BL136" s="3">
        <f>L136*(教育人数!$R$7+教育人数!$R$8)/教育人数!$R$34</f>
        <v>2688.4963377854374</v>
      </c>
      <c r="BM136" s="3">
        <f>M136*(教育人数!$R$7+教育人数!$R$8)/教育人数!$R$34</f>
        <v>2688.4963377854374</v>
      </c>
      <c r="BN136" s="3">
        <f>N136*(教育人数!$R$7+教育人数!$R$8)/教育人数!$R$34</f>
        <v>2822.9211546747092</v>
      </c>
      <c r="BO136" s="3">
        <f>O136*(教育人数!$R$7+教育人数!$R$8)/教育人数!$R$34</f>
        <v>3091.7707884532529</v>
      </c>
      <c r="BP136" s="217">
        <f>AVERAGE(BE136:BO136)+AVERAGE(BE137:BO137)</f>
        <v>4613.2153068818297</v>
      </c>
      <c r="BT136" s="3">
        <f>T136*(教育人数!$R$7+教育人数!$R$8)/教育人数!$R$34</f>
        <v>287131.40887548472</v>
      </c>
      <c r="BU136" s="3">
        <f>U136*(教育人数!$R$7+教育人数!$R$8)/教育人数!$R$34</f>
        <v>295331.32270573027</v>
      </c>
      <c r="BV136" s="3">
        <f>V136*(教育人数!$R$7+教育人数!$R$8)/教育人数!$R$34</f>
        <v>297347.69495906937</v>
      </c>
      <c r="BW136" s="3">
        <f>W136*(教育人数!$R$7+教育人数!$R$8)/教育人数!$R$34</f>
        <v>299498.49202929769</v>
      </c>
      <c r="BX136" s="3">
        <f>X136*(教育人数!$R$7+教育人数!$R$8)/教育人数!$R$34</f>
        <v>298019.81904351572</v>
      </c>
      <c r="BY136" s="3">
        <f>Y136*(教育人数!$R$7+教育人数!$R$8)/教育人数!$R$34</f>
        <v>299095.2175786299</v>
      </c>
      <c r="BZ136" s="3">
        <f>Z136*(教育人数!$R$7+教育人数!$R$8)/教育人数!$R$34</f>
        <v>298288.66867729428</v>
      </c>
      <c r="CA136" s="3">
        <f>AA136*(教育人数!$R$7+教育人数!$R$8)/教育人数!$R$34</f>
        <v>299364.06721240847</v>
      </c>
      <c r="CB136" s="3">
        <f>AB136*(教育人数!$R$7+教育人数!$R$8)/教育人数!$R$34</f>
        <v>302590.26281775098</v>
      </c>
      <c r="CC136" s="3">
        <f>AC136*(教育人数!$R$7+教育人数!$R$8)/教育人数!$R$34</f>
        <v>316436.01895734598</v>
      </c>
      <c r="CD136" s="3">
        <f>AD136*(教育人数!$R$7+教育人数!$R$8)/教育人数!$R$34</f>
        <v>342648.85825075401</v>
      </c>
      <c r="CE136" s="217">
        <f t="shared" ref="CE136" si="73">ROUNDDOWN((AVERAGE(BT136:CD136)+AVERAGE(BT137:CD137))*$CH$2*12/16,-2)</f>
        <v>220700</v>
      </c>
    </row>
    <row r="137" spans="1:83" ht="18.75" customHeight="1">
      <c r="A137" s="32" t="s">
        <v>81</v>
      </c>
      <c r="B137" s="33" t="s">
        <v>120</v>
      </c>
      <c r="C137" s="237"/>
      <c r="D137" s="34" t="s">
        <v>106</v>
      </c>
      <c r="E137" s="38">
        <v>260</v>
      </c>
      <c r="F137" s="36">
        <v>270</v>
      </c>
      <c r="G137" s="36">
        <v>270</v>
      </c>
      <c r="H137" s="36">
        <v>280</v>
      </c>
      <c r="I137" s="36">
        <v>280</v>
      </c>
      <c r="J137" s="36">
        <v>280</v>
      </c>
      <c r="K137" s="36">
        <v>280</v>
      </c>
      <c r="L137" s="36">
        <v>280</v>
      </c>
      <c r="M137" s="39">
        <v>280</v>
      </c>
      <c r="N137" s="39">
        <v>290</v>
      </c>
      <c r="O137" s="40">
        <v>320</v>
      </c>
      <c r="P137" s="111"/>
      <c r="Q137" s="111"/>
      <c r="R137" s="111"/>
      <c r="S137" s="111"/>
      <c r="T137" s="35">
        <v>28340</v>
      </c>
      <c r="U137" s="36">
        <v>29220</v>
      </c>
      <c r="V137" s="36">
        <v>29440</v>
      </c>
      <c r="W137" s="36">
        <v>29680</v>
      </c>
      <c r="X137" s="36">
        <v>29670</v>
      </c>
      <c r="Y137" s="36">
        <v>29760</v>
      </c>
      <c r="Z137" s="36">
        <v>29670</v>
      </c>
      <c r="AA137" s="36">
        <v>29780</v>
      </c>
      <c r="AB137" s="37">
        <v>30130</v>
      </c>
      <c r="AC137" s="37">
        <v>31550</v>
      </c>
      <c r="AD137" s="37">
        <v>34350</v>
      </c>
      <c r="AE137" s="111"/>
      <c r="AF137" s="4">
        <f>E137/E$273</f>
        <v>1.0833333333333333</v>
      </c>
      <c r="AG137" s="4">
        <f>F137/E$273</f>
        <v>1.125</v>
      </c>
      <c r="AH137" s="4">
        <f>G137/E$273</f>
        <v>1.125</v>
      </c>
      <c r="AI137" s="4">
        <f>H137/E$273</f>
        <v>1.1666666666666667</v>
      </c>
      <c r="AJ137" s="4">
        <f>I137/E$273</f>
        <v>1.1666666666666667</v>
      </c>
      <c r="AK137" s="4">
        <f>J137/E$273</f>
        <v>1.1666666666666667</v>
      </c>
      <c r="AL137" s="4">
        <f>K137/E$273</f>
        <v>1.1666666666666667</v>
      </c>
      <c r="AM137" s="4">
        <f>L137/E$273</f>
        <v>1.1666666666666667</v>
      </c>
      <c r="AN137" s="4">
        <f>M137/E$273</f>
        <v>1.1666666666666667</v>
      </c>
      <c r="AO137" s="4">
        <f>N137/E$273</f>
        <v>1.2083333333333333</v>
      </c>
      <c r="AP137" s="4">
        <f>O137/E$273</f>
        <v>1.3333333333333333</v>
      </c>
      <c r="AQ137" s="218"/>
      <c r="AR137" s="218"/>
      <c r="AS137" s="218"/>
      <c r="AT137" s="218"/>
      <c r="AU137" s="218"/>
      <c r="AV137" s="218"/>
      <c r="AW137" s="218"/>
      <c r="AX137" s="218"/>
      <c r="AY137" s="218"/>
      <c r="AZ137" s="218"/>
      <c r="BA137" s="218"/>
      <c r="BB137" s="87">
        <f t="shared" si="54"/>
        <v>1.1371254006276168</v>
      </c>
      <c r="BC137" s="3">
        <f t="shared" si="71"/>
        <v>12600</v>
      </c>
      <c r="BE137" s="3">
        <f>E137*教育人数!$R$6/教育人数!$R$34</f>
        <v>1747.5226195605342</v>
      </c>
      <c r="BF137" s="3">
        <f>F137*教育人数!$R$6/教育人数!$R$34</f>
        <v>1814.7350280051701</v>
      </c>
      <c r="BG137" s="3">
        <f>G137*教育人数!$R$6/教育人数!$R$34</f>
        <v>1814.7350280051701</v>
      </c>
      <c r="BH137" s="3">
        <f>H137*教育人数!$R$6/教育人数!$R$34</f>
        <v>1881.9474364498062</v>
      </c>
      <c r="BI137" s="3">
        <f>I137*教育人数!$R$6/教育人数!$R$34</f>
        <v>1881.9474364498062</v>
      </c>
      <c r="BJ137" s="3">
        <f>J137*教育人数!$R$6/教育人数!$R$34</f>
        <v>1881.9474364498062</v>
      </c>
      <c r="BK137" s="3">
        <f>K137*教育人数!$R$6/教育人数!$R$34</f>
        <v>1881.9474364498062</v>
      </c>
      <c r="BL137" s="3">
        <f>L137*教育人数!$R$6/教育人数!$R$34</f>
        <v>1881.9474364498062</v>
      </c>
      <c r="BM137" s="3">
        <f>M137*教育人数!$R$6/教育人数!$R$34</f>
        <v>1881.9474364498062</v>
      </c>
      <c r="BN137" s="3">
        <f>N137*教育人数!$R$6/教育人数!$R$34</f>
        <v>1949.1598448944421</v>
      </c>
      <c r="BO137" s="3">
        <f>O137*教育人数!$R$6/教育人数!$R$34</f>
        <v>2150.7970702283496</v>
      </c>
      <c r="BP137" s="217"/>
      <c r="BT137" s="3">
        <f>T137*教育人数!$R$6/教育人数!$R$34</f>
        <v>190479.96553209823</v>
      </c>
      <c r="BU137" s="3">
        <f>U137*教育人数!$R$6/教育人数!$R$34</f>
        <v>196394.65747522621</v>
      </c>
      <c r="BV137" s="3">
        <f>V137*教育人数!$R$6/教育人数!$R$34</f>
        <v>197873.33046100818</v>
      </c>
      <c r="BW137" s="3">
        <f>W137*教育人数!$R$6/教育人数!$R$34</f>
        <v>199486.42826367944</v>
      </c>
      <c r="BX137" s="3">
        <f>X137*教育人数!$R$6/教育人数!$R$34</f>
        <v>199419.21585523483</v>
      </c>
      <c r="BY137" s="3">
        <f>Y137*教育人数!$R$6/教育人数!$R$34</f>
        <v>200024.12753123653</v>
      </c>
      <c r="BZ137" s="3">
        <f>Z137*教育人数!$R$6/教育人数!$R$34</f>
        <v>199419.21585523483</v>
      </c>
      <c r="CA137" s="3">
        <f>AA137*教育人数!$R$6/教育人数!$R$34</f>
        <v>200158.55234812581</v>
      </c>
      <c r="CB137" s="3">
        <f>AB137*教育人数!$R$6/教育人数!$R$34</f>
        <v>202510.98664368805</v>
      </c>
      <c r="CC137" s="3">
        <f>AC137*教育人数!$R$6/教育人数!$R$34</f>
        <v>212055.14864282636</v>
      </c>
      <c r="CD137" s="3">
        <f>AD137*教育人数!$R$6/教育人数!$R$34</f>
        <v>230874.62300732444</v>
      </c>
      <c r="CE137" s="217"/>
    </row>
    <row r="138" spans="1:83" ht="18.75" customHeight="1">
      <c r="A138" s="32" t="s">
        <v>81</v>
      </c>
      <c r="B138" s="33" t="s">
        <v>121</v>
      </c>
      <c r="C138" s="237" t="s">
        <v>104</v>
      </c>
      <c r="D138" s="34" t="s">
        <v>105</v>
      </c>
      <c r="E138" s="38">
        <v>190</v>
      </c>
      <c r="F138" s="36">
        <v>190</v>
      </c>
      <c r="G138" s="36">
        <v>190</v>
      </c>
      <c r="H138" s="36">
        <v>200</v>
      </c>
      <c r="I138" s="36">
        <v>200</v>
      </c>
      <c r="J138" s="36">
        <v>200</v>
      </c>
      <c r="K138" s="36">
        <v>200</v>
      </c>
      <c r="L138" s="36">
        <v>200</v>
      </c>
      <c r="M138" s="39">
        <v>200</v>
      </c>
      <c r="N138" s="39">
        <v>210</v>
      </c>
      <c r="O138" s="40">
        <v>230</v>
      </c>
      <c r="P138" s="111"/>
      <c r="Q138" s="111"/>
      <c r="R138" s="111"/>
      <c r="S138" s="111"/>
      <c r="T138" s="35">
        <v>21040</v>
      </c>
      <c r="U138" s="36">
        <v>21650</v>
      </c>
      <c r="V138" s="36">
        <v>21800</v>
      </c>
      <c r="W138" s="36">
        <v>21960</v>
      </c>
      <c r="X138" s="36">
        <v>21880</v>
      </c>
      <c r="Y138" s="36">
        <v>21950</v>
      </c>
      <c r="Z138" s="36">
        <v>21900</v>
      </c>
      <c r="AA138" s="36">
        <v>21980</v>
      </c>
      <c r="AB138" s="37">
        <v>22210</v>
      </c>
      <c r="AC138" s="37">
        <v>23240</v>
      </c>
      <c r="AD138" s="37">
        <v>25170</v>
      </c>
      <c r="AE138" s="111"/>
      <c r="AF138" s="4">
        <f>E138/E$274</f>
        <v>1.1176470588235294</v>
      </c>
      <c r="AG138" s="4">
        <f>F138/E$274</f>
        <v>1.1176470588235294</v>
      </c>
      <c r="AH138" s="4">
        <f>G138/E$274</f>
        <v>1.1176470588235294</v>
      </c>
      <c r="AI138" s="4">
        <f>H138/E$274</f>
        <v>1.1764705882352942</v>
      </c>
      <c r="AJ138" s="4">
        <f>I138/E$274</f>
        <v>1.1764705882352942</v>
      </c>
      <c r="AK138" s="4">
        <f>J138/E$274</f>
        <v>1.1764705882352942</v>
      </c>
      <c r="AL138" s="4">
        <f>K138/E$274</f>
        <v>1.1764705882352942</v>
      </c>
      <c r="AM138" s="4">
        <f>L138/E$274</f>
        <v>1.1764705882352942</v>
      </c>
      <c r="AN138" s="4">
        <f>M138/E$274</f>
        <v>1.1764705882352942</v>
      </c>
      <c r="AO138" s="4">
        <f>N138/E$274</f>
        <v>1.2352941176470589</v>
      </c>
      <c r="AP138" s="4">
        <f>O138/E$274</f>
        <v>1.3529411764705883</v>
      </c>
      <c r="AQ138" s="218"/>
      <c r="AR138" s="218"/>
      <c r="AS138" s="218"/>
      <c r="AT138" s="218"/>
      <c r="AU138" s="218"/>
      <c r="AV138" s="218"/>
      <c r="AW138" s="218"/>
      <c r="AX138" s="218"/>
      <c r="AY138" s="218"/>
      <c r="AZ138" s="218"/>
      <c r="BA138" s="218"/>
      <c r="BB138" s="87">
        <f t="shared" si="54"/>
        <v>1.1371254006276168</v>
      </c>
      <c r="BC138" s="3">
        <f t="shared" si="71"/>
        <v>12600</v>
      </c>
      <c r="BE138" s="3">
        <f>E138*(教育人数!$S$7+教育人数!$S$8)/教育人数!$S$34</f>
        <v>2638.0081436486216</v>
      </c>
      <c r="BF138" s="3">
        <f>F138*(教育人数!$S$7+教育人数!$S$8)/教育人数!$S$34</f>
        <v>2638.0081436486216</v>
      </c>
      <c r="BG138" s="3">
        <f>G138*(教育人数!$S$7+教育人数!$S$8)/教育人数!$S$34</f>
        <v>2638.0081436486216</v>
      </c>
      <c r="BH138" s="3">
        <f>H138*(教育人数!$S$7+教育人数!$S$8)/教育人数!$S$34</f>
        <v>2776.8506775248648</v>
      </c>
      <c r="BI138" s="3">
        <f>I138*(教育人数!$S$7+教育人数!$S$8)/教育人数!$S$34</f>
        <v>2776.8506775248648</v>
      </c>
      <c r="BJ138" s="3">
        <f>J138*(教育人数!$S$7+教育人数!$S$8)/教育人数!$S$34</f>
        <v>2776.8506775248648</v>
      </c>
      <c r="BK138" s="3">
        <f>K138*(教育人数!$S$7+教育人数!$S$8)/教育人数!$S$34</f>
        <v>2776.8506775248648</v>
      </c>
      <c r="BL138" s="3">
        <f>L138*(教育人数!$S$7+教育人数!$S$8)/教育人数!$S$34</f>
        <v>2776.8506775248648</v>
      </c>
      <c r="BM138" s="3">
        <f>M138*(教育人数!$S$7+教育人数!$S$8)/教育人数!$S$34</f>
        <v>2776.8506775248648</v>
      </c>
      <c r="BN138" s="3">
        <f>N138*(教育人数!$S$7+教育人数!$S$8)/教育人数!$S$34</f>
        <v>2915.6932114011083</v>
      </c>
      <c r="BO138" s="3">
        <f>O138*(教育人数!$S$7+教育人数!$S$8)/教育人数!$S$34</f>
        <v>3193.3782791535946</v>
      </c>
      <c r="BP138" s="217">
        <f>AVERAGE(BE138:BO138)+AVERAGE(BE139:BO139)</f>
        <v>4708.0241032580661</v>
      </c>
      <c r="BT138" s="3">
        <f>T138*(教育人数!$S$7+教育人数!$S$8)/教育人数!$S$34</f>
        <v>292124.69127561577</v>
      </c>
      <c r="BU138" s="3">
        <f>U138*(教育人数!$S$7+教育人数!$S$8)/教育人数!$S$34</f>
        <v>300594.08584206662</v>
      </c>
      <c r="BV138" s="3">
        <f>V138*(教育人数!$S$7+教育人数!$S$8)/教育人数!$S$34</f>
        <v>302676.72385021026</v>
      </c>
      <c r="BW138" s="3">
        <f>W138*(教育人数!$S$7+教育人数!$S$8)/教育人数!$S$34</f>
        <v>304898.20439223014</v>
      </c>
      <c r="BX138" s="3">
        <f>X138*(教育人数!$S$7+教育人数!$S$8)/教育人数!$S$34</f>
        <v>303787.46412122023</v>
      </c>
      <c r="BY138" s="3">
        <f>Y138*(教育人数!$S$7+教育人数!$S$8)/教育人数!$S$34</f>
        <v>304759.36185835395</v>
      </c>
      <c r="BZ138" s="3">
        <f>Z138*(教育人数!$S$7+教育人数!$S$8)/教育人数!$S$34</f>
        <v>304065.14918897272</v>
      </c>
      <c r="CA138" s="3">
        <f>AA138*(教育人数!$S$7+教育人数!$S$8)/教育人数!$S$34</f>
        <v>305175.88945998263</v>
      </c>
      <c r="CB138" s="3">
        <f>AB138*(教育人数!$S$7+教育人数!$S$8)/教育人数!$S$34</f>
        <v>308369.26773913624</v>
      </c>
      <c r="CC138" s="3">
        <f>AC138*(教育人数!$S$7+教育人数!$S$8)/教育人数!$S$34</f>
        <v>322670.04872838932</v>
      </c>
      <c r="CD138" s="3">
        <f>AD138*(教育人数!$S$7+教育人数!$S$8)/教育人数!$S$34</f>
        <v>349466.65776650427</v>
      </c>
      <c r="CE138" s="217">
        <f t="shared" ref="CE138" si="74">ROUNDDOWN((AVERAGE(BT138:CD138)+AVERAGE(BT139:CD139))*$CH$2*12/16,-2)</f>
        <v>225100</v>
      </c>
    </row>
    <row r="139" spans="1:83" ht="18.75" customHeight="1">
      <c r="A139" s="32" t="s">
        <v>81</v>
      </c>
      <c r="B139" s="33" t="s">
        <v>121</v>
      </c>
      <c r="C139" s="237"/>
      <c r="D139" s="34" t="s">
        <v>106</v>
      </c>
      <c r="E139" s="38">
        <v>260</v>
      </c>
      <c r="F139" s="36">
        <v>270</v>
      </c>
      <c r="G139" s="36">
        <v>270</v>
      </c>
      <c r="H139" s="36">
        <v>270</v>
      </c>
      <c r="I139" s="36">
        <v>270</v>
      </c>
      <c r="J139" s="36">
        <v>270</v>
      </c>
      <c r="K139" s="36">
        <v>270</v>
      </c>
      <c r="L139" s="36">
        <v>270</v>
      </c>
      <c r="M139" s="39">
        <v>280</v>
      </c>
      <c r="N139" s="39">
        <v>290</v>
      </c>
      <c r="O139" s="40">
        <v>320</v>
      </c>
      <c r="P139" s="111"/>
      <c r="Q139" s="111"/>
      <c r="R139" s="111"/>
      <c r="S139" s="111"/>
      <c r="T139" s="35">
        <v>28020</v>
      </c>
      <c r="U139" s="36">
        <v>28900</v>
      </c>
      <c r="V139" s="36">
        <v>29120</v>
      </c>
      <c r="W139" s="36">
        <v>29360</v>
      </c>
      <c r="X139" s="36">
        <v>29380</v>
      </c>
      <c r="Y139" s="36">
        <v>29460</v>
      </c>
      <c r="Z139" s="36">
        <v>29380</v>
      </c>
      <c r="AA139" s="36">
        <v>29490</v>
      </c>
      <c r="AB139" s="37">
        <v>29830</v>
      </c>
      <c r="AC139" s="37">
        <v>31250</v>
      </c>
      <c r="AD139" s="37">
        <v>34030</v>
      </c>
      <c r="AE139" s="111"/>
      <c r="AF139" s="4">
        <f>E139/E$275</f>
        <v>1.0833333333333333</v>
      </c>
      <c r="AG139" s="4">
        <f>F139/E$275</f>
        <v>1.125</v>
      </c>
      <c r="AH139" s="4">
        <f>G139/E$275</f>
        <v>1.125</v>
      </c>
      <c r="AI139" s="4">
        <f>H139/E$275</f>
        <v>1.125</v>
      </c>
      <c r="AJ139" s="4">
        <f>I139/E$275</f>
        <v>1.125</v>
      </c>
      <c r="AK139" s="4">
        <f>J139/E$275</f>
        <v>1.125</v>
      </c>
      <c r="AL139" s="4">
        <f>K139/E$275</f>
        <v>1.125</v>
      </c>
      <c r="AM139" s="4">
        <f>L139/E$275</f>
        <v>1.125</v>
      </c>
      <c r="AN139" s="4">
        <f>M139/E$275</f>
        <v>1.1666666666666667</v>
      </c>
      <c r="AO139" s="4">
        <f>N139/E$275</f>
        <v>1.2083333333333333</v>
      </c>
      <c r="AP139" s="4">
        <f>O139/E$275</f>
        <v>1.3333333333333333</v>
      </c>
      <c r="AQ139" s="218"/>
      <c r="AR139" s="218"/>
      <c r="AS139" s="218"/>
      <c r="AT139" s="218"/>
      <c r="AU139" s="218"/>
      <c r="AV139" s="218"/>
      <c r="AW139" s="218"/>
      <c r="AX139" s="218"/>
      <c r="AY139" s="218"/>
      <c r="AZ139" s="218"/>
      <c r="BA139" s="218"/>
      <c r="BB139" s="87">
        <f t="shared" si="54"/>
        <v>1.1371254006276168</v>
      </c>
      <c r="BC139" s="3">
        <f t="shared" si="71"/>
        <v>12600</v>
      </c>
      <c r="BE139" s="3">
        <f>E139*教育人数!$S$6/教育人数!$S$34</f>
        <v>1804.9529403911622</v>
      </c>
      <c r="BF139" s="3">
        <f>F139*教育人数!$S$6/教育人数!$S$34</f>
        <v>1874.3742073292838</v>
      </c>
      <c r="BG139" s="3">
        <f>G139*教育人数!$S$6/教育人数!$S$34</f>
        <v>1874.3742073292838</v>
      </c>
      <c r="BH139" s="3">
        <f>H139*教育人数!$S$6/教育人数!$S$34</f>
        <v>1874.3742073292838</v>
      </c>
      <c r="BI139" s="3">
        <f>I139*教育人数!$S$6/教育人数!$S$34</f>
        <v>1874.3742073292838</v>
      </c>
      <c r="BJ139" s="3">
        <f>J139*教育人数!$S$6/教育人数!$S$34</f>
        <v>1874.3742073292838</v>
      </c>
      <c r="BK139" s="3">
        <f>K139*教育人数!$S$6/教育人数!$S$34</f>
        <v>1874.3742073292838</v>
      </c>
      <c r="BL139" s="3">
        <f>L139*教育人数!$S$6/教育人数!$S$34</f>
        <v>1874.3742073292838</v>
      </c>
      <c r="BM139" s="3">
        <f>M139*教育人数!$S$6/教育人数!$S$34</f>
        <v>1943.7954742674053</v>
      </c>
      <c r="BN139" s="3">
        <f>N139*教育人数!$S$6/教育人数!$S$34</f>
        <v>2013.2167412055271</v>
      </c>
      <c r="BO139" s="3">
        <f>O139*教育人数!$S$6/教育人数!$S$34</f>
        <v>2221.4805420198918</v>
      </c>
      <c r="BP139" s="217"/>
      <c r="BT139" s="3">
        <f>T139*教育人数!$S$6/教育人数!$S$34</f>
        <v>194518.3899606168</v>
      </c>
      <c r="BU139" s="3">
        <f>U139*教育人数!$S$6/教育人数!$S$34</f>
        <v>200627.46145117149</v>
      </c>
      <c r="BV139" s="3">
        <f>V139*教育人数!$S$6/教育人数!$S$34</f>
        <v>202154.72932381017</v>
      </c>
      <c r="BW139" s="3">
        <f>W139*教育人数!$S$6/教育人数!$S$34</f>
        <v>203820.8397303251</v>
      </c>
      <c r="BX139" s="3">
        <f>X139*教育人数!$S$6/教育人数!$S$34</f>
        <v>203959.68226420131</v>
      </c>
      <c r="BY139" s="3">
        <f>Y139*教育人数!$S$6/教育人数!$S$34</f>
        <v>204515.0523997063</v>
      </c>
      <c r="BZ139" s="3">
        <f>Z139*教育人数!$S$6/教育人数!$S$34</f>
        <v>203959.68226420131</v>
      </c>
      <c r="CA139" s="3">
        <f>AA139*教育人数!$S$6/教育人数!$S$34</f>
        <v>204723.31620052067</v>
      </c>
      <c r="CB139" s="3">
        <f>AB139*教育人数!$S$6/教育人数!$S$34</f>
        <v>207083.6392764168</v>
      </c>
      <c r="CC139" s="3">
        <f>AC139*教育人数!$S$6/教育人数!$S$34</f>
        <v>216941.45918163008</v>
      </c>
      <c r="CD139" s="3">
        <f>AD139*教育人数!$S$6/教育人数!$S$34</f>
        <v>236240.57139042788</v>
      </c>
      <c r="CE139" s="217"/>
    </row>
    <row r="140" spans="1:83" ht="18.75" customHeight="1">
      <c r="A140" s="32" t="s">
        <v>81</v>
      </c>
      <c r="B140" s="33" t="s">
        <v>78</v>
      </c>
      <c r="C140" s="237" t="s">
        <v>104</v>
      </c>
      <c r="D140" s="34" t="s">
        <v>105</v>
      </c>
      <c r="E140" s="38">
        <v>190</v>
      </c>
      <c r="F140" s="36">
        <v>190</v>
      </c>
      <c r="G140" s="36">
        <v>0</v>
      </c>
      <c r="H140" s="36">
        <v>200</v>
      </c>
      <c r="I140" s="36">
        <v>190</v>
      </c>
      <c r="J140" s="36">
        <v>200</v>
      </c>
      <c r="K140" s="36">
        <v>190</v>
      </c>
      <c r="L140" s="36">
        <v>200</v>
      </c>
      <c r="M140" s="39">
        <v>200</v>
      </c>
      <c r="N140" s="39">
        <v>210</v>
      </c>
      <c r="O140" s="40">
        <v>220</v>
      </c>
      <c r="P140" s="111"/>
      <c r="Q140" s="111"/>
      <c r="R140" s="111"/>
      <c r="S140" s="111"/>
      <c r="T140" s="35">
        <v>20790</v>
      </c>
      <c r="U140" s="36">
        <v>21380</v>
      </c>
      <c r="V140" s="36">
        <v>21540</v>
      </c>
      <c r="W140" s="36">
        <v>21700</v>
      </c>
      <c r="X140" s="36">
        <v>21650</v>
      </c>
      <c r="Y140" s="36">
        <v>21720</v>
      </c>
      <c r="Z140" s="36">
        <v>21660</v>
      </c>
      <c r="AA140" s="36">
        <v>21740</v>
      </c>
      <c r="AB140" s="37">
        <v>21970</v>
      </c>
      <c r="AC140" s="37">
        <v>22990</v>
      </c>
      <c r="AD140" s="37">
        <v>24910</v>
      </c>
      <c r="AE140" s="111"/>
      <c r="AF140" s="4">
        <f>E140/E$276</f>
        <v>1.1176470588235294</v>
      </c>
      <c r="AG140" s="4">
        <f>F140/E$276</f>
        <v>1.1176470588235294</v>
      </c>
      <c r="AH140" s="4">
        <f>G140/E$276</f>
        <v>0</v>
      </c>
      <c r="AI140" s="4">
        <f>H140/E$276</f>
        <v>1.1764705882352942</v>
      </c>
      <c r="AJ140" s="4">
        <f>I140/E$276</f>
        <v>1.1176470588235294</v>
      </c>
      <c r="AK140" s="4">
        <f>J140/E$276</f>
        <v>1.1764705882352942</v>
      </c>
      <c r="AL140" s="4">
        <f>K140/E$276</f>
        <v>1.1176470588235294</v>
      </c>
      <c r="AM140" s="4">
        <f>L140/E$276</f>
        <v>1.1764705882352942</v>
      </c>
      <c r="AN140" s="4">
        <f>M140/E$276</f>
        <v>1.1764705882352942</v>
      </c>
      <c r="AO140" s="4">
        <f>N140/E$276</f>
        <v>1.2352941176470589</v>
      </c>
      <c r="AP140" s="4">
        <f>O140/E$276</f>
        <v>1.2941176470588236</v>
      </c>
      <c r="AQ140" s="218"/>
      <c r="AR140" s="218"/>
      <c r="AS140" s="218"/>
      <c r="AT140" s="218"/>
      <c r="AU140" s="218"/>
      <c r="AV140" s="218"/>
      <c r="AW140" s="218"/>
      <c r="AX140" s="218"/>
      <c r="AY140" s="218"/>
      <c r="AZ140" s="218"/>
      <c r="BA140" s="218"/>
      <c r="BB140" s="87">
        <f t="shared" si="54"/>
        <v>1.1371254006276168</v>
      </c>
      <c r="BC140" s="3">
        <f t="shared" si="71"/>
        <v>12600</v>
      </c>
      <c r="BE140" s="3">
        <f>E140*(教育人数!$S$7+教育人数!$S$8)/教育人数!$S$34</f>
        <v>2638.0081436486216</v>
      </c>
      <c r="BF140" s="3">
        <f>F140*(教育人数!$S$7+教育人数!$S$8)/教育人数!$S$34</f>
        <v>2638.0081436486216</v>
      </c>
      <c r="BG140" s="3">
        <f>G140*(教育人数!$S$7+教育人数!$S$8)/教育人数!$S$34</f>
        <v>0</v>
      </c>
      <c r="BH140" s="3">
        <f>H140*(教育人数!$S$7+教育人数!$S$8)/教育人数!$S$34</f>
        <v>2776.8506775248648</v>
      </c>
      <c r="BI140" s="3">
        <f>I140*(教育人数!$S$7+教育人数!$S$8)/教育人数!$S$34</f>
        <v>2638.0081436486216</v>
      </c>
      <c r="BJ140" s="3">
        <f>J140*(教育人数!$S$7+教育人数!$S$8)/教育人数!$S$34</f>
        <v>2776.8506775248648</v>
      </c>
      <c r="BK140" s="3">
        <f>K140*(教育人数!$S$7+教育人数!$S$8)/教育人数!$S$34</f>
        <v>2638.0081436486216</v>
      </c>
      <c r="BL140" s="3">
        <f>L140*(教育人数!$S$7+教育人数!$S$8)/教育人数!$S$34</f>
        <v>2776.8506775248648</v>
      </c>
      <c r="BM140" s="3">
        <f>M140*(教育人数!$S$7+教育人数!$S$8)/教育人数!$S$34</f>
        <v>2776.8506775248648</v>
      </c>
      <c r="BN140" s="3">
        <f>N140*(教育人数!$S$7+教育人数!$S$8)/教育人数!$S$34</f>
        <v>2915.6932114011083</v>
      </c>
      <c r="BO140" s="3">
        <f>O140*(教育人数!$S$7+教育人数!$S$8)/教育人数!$S$34</f>
        <v>3054.5357452773515</v>
      </c>
      <c r="BP140" s="217">
        <f>AVERAGE(BE140:BO140)+AVERAGE(BE141:BO141)</f>
        <v>4241.0083074925205</v>
      </c>
      <c r="BT140" s="3">
        <f>T140*(教育人数!$S$7+教育人数!$S$8)/教育人数!$S$34</f>
        <v>288653.62792870973</v>
      </c>
      <c r="BU140" s="3">
        <f>U140*(教育人数!$S$7+教育人数!$S$8)/教育人数!$S$34</f>
        <v>296845.33742740809</v>
      </c>
      <c r="BV140" s="3">
        <f>V140*(教育人数!$S$7+教育人数!$S$8)/教育人数!$S$34</f>
        <v>299066.81796942797</v>
      </c>
      <c r="BW140" s="3">
        <f>W140*(教育人数!$S$7+教育人数!$S$8)/教育人数!$S$34</f>
        <v>301288.29851144785</v>
      </c>
      <c r="BX140" s="3">
        <f>X140*(教育人数!$S$7+教育人数!$S$8)/教育人数!$S$34</f>
        <v>300594.08584206662</v>
      </c>
      <c r="BY140" s="3">
        <f>Y140*(教育人数!$S$7+教育人数!$S$8)/教育人数!$S$34</f>
        <v>301565.98357920034</v>
      </c>
      <c r="BZ140" s="3">
        <f>Z140*(教育人数!$S$7+教育人数!$S$8)/教育人数!$S$34</f>
        <v>300732.92837594287</v>
      </c>
      <c r="CA140" s="3">
        <f>AA140*(教育人数!$S$7+教育人数!$S$8)/教育人数!$S$34</f>
        <v>301843.66864695284</v>
      </c>
      <c r="CB140" s="3">
        <f>AB140*(教育人数!$S$7+教育人数!$S$8)/教育人数!$S$34</f>
        <v>305037.04692610638</v>
      </c>
      <c r="CC140" s="3">
        <f>AC140*(教育人数!$S$7+教育人数!$S$8)/教育人数!$S$34</f>
        <v>319198.98538148322</v>
      </c>
      <c r="CD140" s="3">
        <f>AD140*(教育人数!$S$7+教育人数!$S$8)/教育人数!$S$34</f>
        <v>345856.75188572193</v>
      </c>
      <c r="CE140" s="217">
        <f t="shared" ref="CE140" si="75">ROUNDDOWN((AVERAGE(BT140:CD140)+AVERAGE(BT141:CD141))*$CH$2*12/16,-2)</f>
        <v>222900</v>
      </c>
    </row>
    <row r="141" spans="1:83" ht="18.75" customHeight="1" thickBot="1">
      <c r="A141" s="32" t="s">
        <v>81</v>
      </c>
      <c r="B141" s="42" t="s">
        <v>78</v>
      </c>
      <c r="C141" s="241"/>
      <c r="D141" s="61" t="s">
        <v>106</v>
      </c>
      <c r="E141" s="65">
        <v>260</v>
      </c>
      <c r="F141" s="63">
        <v>260</v>
      </c>
      <c r="G141" s="63">
        <v>0</v>
      </c>
      <c r="H141" s="63">
        <v>270</v>
      </c>
      <c r="I141" s="63">
        <v>270</v>
      </c>
      <c r="J141" s="63">
        <v>270</v>
      </c>
      <c r="K141" s="63">
        <v>270</v>
      </c>
      <c r="L141" s="63">
        <v>270</v>
      </c>
      <c r="M141" s="66">
        <v>270</v>
      </c>
      <c r="N141" s="66">
        <v>290</v>
      </c>
      <c r="O141" s="67">
        <v>310</v>
      </c>
      <c r="P141" s="111"/>
      <c r="Q141" s="111"/>
      <c r="R141" s="111"/>
      <c r="S141" s="111"/>
      <c r="T141" s="62">
        <v>27770</v>
      </c>
      <c r="U141" s="63">
        <v>28630</v>
      </c>
      <c r="V141" s="63">
        <v>28860</v>
      </c>
      <c r="W141" s="63">
        <v>29100</v>
      </c>
      <c r="X141" s="63">
        <v>29150</v>
      </c>
      <c r="Y141" s="63">
        <v>29230</v>
      </c>
      <c r="Z141" s="63">
        <v>29140</v>
      </c>
      <c r="AA141" s="63">
        <v>29250</v>
      </c>
      <c r="AB141" s="64">
        <v>29590</v>
      </c>
      <c r="AC141" s="64">
        <v>31000</v>
      </c>
      <c r="AD141" s="64">
        <v>33770</v>
      </c>
      <c r="AE141" s="111"/>
      <c r="AF141" s="4">
        <f>E141/E$277</f>
        <v>1.1304347826086956</v>
      </c>
      <c r="AG141" s="4">
        <f>F141/E$277</f>
        <v>1.1304347826086956</v>
      </c>
      <c r="AH141" s="4">
        <f>G141/E$277</f>
        <v>0</v>
      </c>
      <c r="AI141" s="4">
        <f>H141/E$277</f>
        <v>1.173913043478261</v>
      </c>
      <c r="AJ141" s="4">
        <f>I141/E$277</f>
        <v>1.173913043478261</v>
      </c>
      <c r="AK141" s="4">
        <f>J141/E$277</f>
        <v>1.173913043478261</v>
      </c>
      <c r="AL141" s="4">
        <f>K141/E$277</f>
        <v>1.173913043478261</v>
      </c>
      <c r="AM141" s="4">
        <f>L141/E$277</f>
        <v>1.173913043478261</v>
      </c>
      <c r="AN141" s="4">
        <f>M141/E$277</f>
        <v>1.173913043478261</v>
      </c>
      <c r="AO141" s="4">
        <f>N141/E$277</f>
        <v>1.2608695652173914</v>
      </c>
      <c r="AP141" s="4">
        <f>O141/E$277</f>
        <v>1.3478260869565217</v>
      </c>
      <c r="AQ141" s="218"/>
      <c r="AR141" s="218"/>
      <c r="AS141" s="218"/>
      <c r="AT141" s="218"/>
      <c r="AU141" s="218"/>
      <c r="AV141" s="218"/>
      <c r="AW141" s="218"/>
      <c r="AX141" s="218"/>
      <c r="AY141" s="218"/>
      <c r="AZ141" s="218"/>
      <c r="BA141" s="218"/>
      <c r="BB141" s="87">
        <f t="shared" si="54"/>
        <v>1.1371254006276168</v>
      </c>
      <c r="BC141" s="3">
        <f t="shared" si="71"/>
        <v>12600</v>
      </c>
      <c r="BE141" s="3">
        <f>E141*教育人数!$S$6/教育人数!$S$34</f>
        <v>1804.9529403911622</v>
      </c>
      <c r="BF141" s="3">
        <f>F141*教育人数!$S$6/教育人数!$S$34</f>
        <v>1804.9529403911622</v>
      </c>
      <c r="BG141" s="3">
        <f>G141*教育人数!$S$6/教育人数!$S$34</f>
        <v>0</v>
      </c>
      <c r="BH141" s="3">
        <f>H141*教育人数!$S$6/教育人数!$S$34</f>
        <v>1874.3742073292838</v>
      </c>
      <c r="BI141" s="3">
        <f>I141*教育人数!$S$6/教育人数!$S$34</f>
        <v>1874.3742073292838</v>
      </c>
      <c r="BJ141" s="3">
        <f>J141*教育人数!$S$6/教育人数!$S$34</f>
        <v>1874.3742073292838</v>
      </c>
      <c r="BK141" s="3">
        <f>K141*教育人数!$S$6/教育人数!$S$34</f>
        <v>1874.3742073292838</v>
      </c>
      <c r="BL141" s="3">
        <f>L141*教育人数!$S$6/教育人数!$S$34</f>
        <v>1874.3742073292838</v>
      </c>
      <c r="BM141" s="3">
        <f>M141*教育人数!$S$6/教育人数!$S$34</f>
        <v>1874.3742073292838</v>
      </c>
      <c r="BN141" s="3">
        <f>N141*教育人数!$S$6/教育人数!$S$34</f>
        <v>2013.2167412055271</v>
      </c>
      <c r="BO141" s="3">
        <f>O141*教育人数!$S$6/教育人数!$S$34</f>
        <v>2152.0592750817705</v>
      </c>
      <c r="BP141" s="217"/>
      <c r="BT141" s="3">
        <f>T141*教育人数!$S$6/教育人数!$S$34</f>
        <v>192782.85828716375</v>
      </c>
      <c r="BU141" s="3">
        <f>U141*教育人数!$S$6/教育人数!$S$34</f>
        <v>198753.08724384219</v>
      </c>
      <c r="BV141" s="3">
        <f>V141*教育人数!$S$6/教育人数!$S$34</f>
        <v>200349.776383419</v>
      </c>
      <c r="BW141" s="3">
        <f>W141*教育人数!$S$6/教育人数!$S$34</f>
        <v>202015.88678993392</v>
      </c>
      <c r="BX141" s="3">
        <f>X141*教育人数!$S$6/教育人数!$S$34</f>
        <v>202362.99312462454</v>
      </c>
      <c r="BY141" s="3">
        <f>Y141*教育人数!$S$6/教育人数!$S$34</f>
        <v>202918.3632601295</v>
      </c>
      <c r="BZ141" s="3">
        <f>Z141*教育人数!$S$6/教育人数!$S$34</f>
        <v>202293.57185768642</v>
      </c>
      <c r="CA141" s="3">
        <f>AA141*教育人数!$S$6/教育人数!$S$34</f>
        <v>203057.20579400574</v>
      </c>
      <c r="CB141" s="3">
        <f>AB141*教育人数!$S$6/教育人数!$S$34</f>
        <v>205417.52886990187</v>
      </c>
      <c r="CC141" s="3">
        <f>AC141*教育人数!$S$6/教育人数!$S$34</f>
        <v>215205.92750817703</v>
      </c>
      <c r="CD141" s="3">
        <f>AD141*教育人数!$S$6/教育人数!$S$34</f>
        <v>234435.61845003671</v>
      </c>
      <c r="CE141" s="217"/>
    </row>
    <row r="142" spans="1:83" ht="18.75" customHeight="1">
      <c r="A142" s="22" t="s">
        <v>82</v>
      </c>
      <c r="B142" s="23" t="s">
        <v>103</v>
      </c>
      <c r="C142" s="240" t="s">
        <v>104</v>
      </c>
      <c r="D142" s="24" t="s">
        <v>105</v>
      </c>
      <c r="E142" s="28">
        <v>800</v>
      </c>
      <c r="F142" s="26">
        <v>830</v>
      </c>
      <c r="G142" s="26">
        <v>830</v>
      </c>
      <c r="H142" s="26">
        <v>840</v>
      </c>
      <c r="I142" s="26">
        <v>790</v>
      </c>
      <c r="J142" s="26">
        <v>790</v>
      </c>
      <c r="K142" s="26">
        <v>790</v>
      </c>
      <c r="L142" s="26">
        <v>790</v>
      </c>
      <c r="M142" s="29">
        <v>800</v>
      </c>
      <c r="N142" s="29">
        <v>820</v>
      </c>
      <c r="O142" s="30">
        <v>890</v>
      </c>
      <c r="P142" s="111"/>
      <c r="Q142" s="111"/>
      <c r="R142" s="111"/>
      <c r="S142" s="111"/>
      <c r="T142" s="25">
        <v>82440</v>
      </c>
      <c r="U142" s="26">
        <v>84790</v>
      </c>
      <c r="V142" s="26">
        <v>85490</v>
      </c>
      <c r="W142" s="26">
        <v>86040</v>
      </c>
      <c r="X142" s="26">
        <v>80990</v>
      </c>
      <c r="Y142" s="26">
        <v>81130</v>
      </c>
      <c r="Z142" s="26">
        <v>80900</v>
      </c>
      <c r="AA142" s="26">
        <v>81210</v>
      </c>
      <c r="AB142" s="27">
        <v>82000</v>
      </c>
      <c r="AC142" s="27">
        <v>84800</v>
      </c>
      <c r="AD142" s="27">
        <v>91320</v>
      </c>
      <c r="AE142" s="111"/>
      <c r="AF142" s="4">
        <f>E142/E$244</f>
        <v>1.0666666666666667</v>
      </c>
      <c r="AG142" s="4">
        <f>F142/E$244</f>
        <v>1.1066666666666667</v>
      </c>
      <c r="AH142" s="4">
        <f>G142/E$244</f>
        <v>1.1066666666666667</v>
      </c>
      <c r="AI142" s="4">
        <f>H142/E$244</f>
        <v>1.1200000000000001</v>
      </c>
      <c r="AJ142" s="4">
        <f>I142/E$244</f>
        <v>1.0533333333333332</v>
      </c>
      <c r="AK142" s="4">
        <f>J142/E$244</f>
        <v>1.0533333333333332</v>
      </c>
      <c r="AL142" s="4">
        <f>K142/E$244</f>
        <v>1.0533333333333332</v>
      </c>
      <c r="AM142" s="4">
        <f>L142/E$244</f>
        <v>1.0533333333333332</v>
      </c>
      <c r="AN142" s="4">
        <f>M142/E$244</f>
        <v>1.0666666666666667</v>
      </c>
      <c r="AO142" s="4">
        <f>N142/E$244</f>
        <v>1.0933333333333333</v>
      </c>
      <c r="AP142" s="4">
        <f>O142/E$244</f>
        <v>1.1866666666666668</v>
      </c>
      <c r="AQ142" s="227">
        <f t="shared" ref="AQ142:BA142" si="76">AVERAGE(AF142:AF175)</f>
        <v>1.074778110418543</v>
      </c>
      <c r="AR142" s="227">
        <f t="shared" si="76"/>
        <v>1.1120588046144355</v>
      </c>
      <c r="AS142" s="227">
        <f t="shared" si="76"/>
        <v>1.1169711963021896</v>
      </c>
      <c r="AT142" s="227">
        <f t="shared" si="76"/>
        <v>1.1263822257497405</v>
      </c>
      <c r="AU142" s="227">
        <f t="shared" si="76"/>
        <v>1.1177528522595068</v>
      </c>
      <c r="AV142" s="227">
        <f t="shared" si="76"/>
        <v>1.1231226389557767</v>
      </c>
      <c r="AW142" s="227">
        <f t="shared" si="76"/>
        <v>1.1177528522595068</v>
      </c>
      <c r="AX142" s="227">
        <f t="shared" si="76"/>
        <v>1.1231226389557767</v>
      </c>
      <c r="AY142" s="227">
        <f t="shared" si="76"/>
        <v>1.1367509747431612</v>
      </c>
      <c r="AZ142" s="227">
        <f t="shared" si="76"/>
        <v>1.1785534929943462</v>
      </c>
      <c r="BA142" s="227">
        <f t="shared" si="76"/>
        <v>1.2811336196508001</v>
      </c>
      <c r="BB142" s="87">
        <f t="shared" si="54"/>
        <v>1.1371254006276168</v>
      </c>
      <c r="BC142" s="3">
        <f t="shared" si="71"/>
        <v>12600</v>
      </c>
      <c r="BE142" s="3">
        <f>E142*(教育人数!$D$7+教育人数!$D$8)/教育人数!$D$34</f>
        <v>2464.4549763033174</v>
      </c>
      <c r="BF142" s="3">
        <f>F142*(教育人数!$D$7+教育人数!$D$8)/教育人数!$D$34</f>
        <v>2556.8720379146921</v>
      </c>
      <c r="BG142" s="3">
        <f>G142*(教育人数!$D$7+教育人数!$D$8)/教育人数!$D$34</f>
        <v>2556.8720379146921</v>
      </c>
      <c r="BH142" s="3">
        <f>H142*(教育人数!$D$7+教育人数!$D$8)/教育人数!$D$34</f>
        <v>2587.6777251184835</v>
      </c>
      <c r="BI142" s="3">
        <f>I142*(教育人数!$D$7+教育人数!$D$8)/教育人数!$D$34</f>
        <v>2433.649289099526</v>
      </c>
      <c r="BJ142" s="3">
        <f>J142*(教育人数!$D$7+教育人数!$D$8)/教育人数!$D$34</f>
        <v>2433.649289099526</v>
      </c>
      <c r="BK142" s="3">
        <f>K142*(教育人数!$D$7+教育人数!$D$8)/教育人数!$D$34</f>
        <v>2433.649289099526</v>
      </c>
      <c r="BL142" s="3">
        <f>L142*(教育人数!$D$7+教育人数!$D$8)/教育人数!$D$34</f>
        <v>2433.649289099526</v>
      </c>
      <c r="BM142" s="3">
        <f>M142*(教育人数!$D$7+教育人数!$D$8)/教育人数!$D$34</f>
        <v>2464.4549763033174</v>
      </c>
      <c r="BN142" s="3">
        <f>N142*(教育人数!$D$7+教育人数!$D$8)/教育人数!$D$34</f>
        <v>2526.0663507109007</v>
      </c>
      <c r="BO142" s="3">
        <f>O142*(教育人数!$D$7+教育人数!$D$8)/教育人数!$D$34</f>
        <v>2741.7061611374406</v>
      </c>
      <c r="BP142" s="217">
        <f>AVERAGE(BE142:BO142)+AVERAGE(BE143:BO143)</f>
        <v>3881.5165876777255</v>
      </c>
      <c r="BT142" s="3">
        <f>T142*(教育人数!$D$7+教育人数!$D$8)/教育人数!$D$34</f>
        <v>253962.08530805688</v>
      </c>
      <c r="BU142" s="3">
        <f>U142*(教育人数!$D$7+教育人数!$D$8)/教育人数!$D$34</f>
        <v>261201.42180094786</v>
      </c>
      <c r="BV142" s="3">
        <f>V142*(教育人数!$D$7+教育人数!$D$8)/教育人数!$D$34</f>
        <v>263357.81990521325</v>
      </c>
      <c r="BW142" s="3">
        <f>W142*(教育人数!$D$7+教育人数!$D$8)/教育人数!$D$34</f>
        <v>265052.1327014218</v>
      </c>
      <c r="BX142" s="3">
        <f>X142*(教育人数!$D$7+教育人数!$D$8)/教育人数!$D$34</f>
        <v>249495.2606635071</v>
      </c>
      <c r="BY142" s="3">
        <f>Y142*(教育人数!$D$7+教育人数!$D$8)/教育人数!$D$34</f>
        <v>249926.54028436018</v>
      </c>
      <c r="BZ142" s="3">
        <f>Z142*(教育人数!$D$7+教育人数!$D$8)/教育人数!$D$34</f>
        <v>249218.00947867299</v>
      </c>
      <c r="CA142" s="3">
        <f>AA142*(教育人数!$D$7+教育人数!$D$8)/教育人数!$D$34</f>
        <v>250172.98578199052</v>
      </c>
      <c r="CB142" s="3">
        <f>AB142*(教育人数!$D$7+教育人数!$D$8)/教育人数!$D$34</f>
        <v>252606.63507109004</v>
      </c>
      <c r="CC142" s="3">
        <f>AC142*(教育人数!$D$7+教育人数!$D$8)/教育人数!$D$34</f>
        <v>261232.22748815166</v>
      </c>
      <c r="CD142" s="3">
        <f>AD142*(教育人数!$D$7+教育人数!$D$8)/教育人数!$D$34</f>
        <v>281317.53554502368</v>
      </c>
      <c r="CE142" s="217">
        <f t="shared" ref="CE142" si="77">ROUNDDOWN((AVERAGE(BT142:CD142)+AVERAGE(BT143:CD143))*$CH$2*12/16,-2)</f>
        <v>173800</v>
      </c>
    </row>
    <row r="143" spans="1:83" ht="18.75" customHeight="1">
      <c r="A143" s="32" t="s">
        <v>82</v>
      </c>
      <c r="B143" s="33" t="s">
        <v>103</v>
      </c>
      <c r="C143" s="237"/>
      <c r="D143" s="34" t="s">
        <v>106</v>
      </c>
      <c r="E143" s="38">
        <v>870</v>
      </c>
      <c r="F143" s="36">
        <v>900</v>
      </c>
      <c r="G143" s="36">
        <v>910</v>
      </c>
      <c r="H143" s="36">
        <v>910</v>
      </c>
      <c r="I143" s="36">
        <v>860</v>
      </c>
      <c r="J143" s="36">
        <v>860</v>
      </c>
      <c r="K143" s="36">
        <v>860</v>
      </c>
      <c r="L143" s="36">
        <v>860</v>
      </c>
      <c r="M143" s="39">
        <v>870</v>
      </c>
      <c r="N143" s="39">
        <v>900</v>
      </c>
      <c r="O143" s="40">
        <v>980</v>
      </c>
      <c r="P143" s="111"/>
      <c r="Q143" s="111"/>
      <c r="R143" s="111"/>
      <c r="S143" s="111"/>
      <c r="T143" s="35">
        <v>89310</v>
      </c>
      <c r="U143" s="36">
        <v>91920</v>
      </c>
      <c r="V143" s="36">
        <v>92700</v>
      </c>
      <c r="W143" s="36">
        <v>93320</v>
      </c>
      <c r="X143" s="36">
        <v>88360</v>
      </c>
      <c r="Y143" s="36">
        <v>88510</v>
      </c>
      <c r="Z143" s="36">
        <v>88260</v>
      </c>
      <c r="AA143" s="36">
        <v>88600</v>
      </c>
      <c r="AB143" s="37">
        <v>89490</v>
      </c>
      <c r="AC143" s="37">
        <v>92680</v>
      </c>
      <c r="AD143" s="37">
        <v>100040</v>
      </c>
      <c r="AE143" s="111"/>
      <c r="AF143" s="4">
        <f>E143/E$245</f>
        <v>1.0740740740740742</v>
      </c>
      <c r="AG143" s="4">
        <f>F143/E$245</f>
        <v>1.1111111111111112</v>
      </c>
      <c r="AH143" s="4">
        <f>G143/E$245</f>
        <v>1.1234567901234569</v>
      </c>
      <c r="AI143" s="4">
        <f>H143/E$245</f>
        <v>1.1234567901234569</v>
      </c>
      <c r="AJ143" s="4">
        <f>I143/E$245</f>
        <v>1.0617283950617284</v>
      </c>
      <c r="AK143" s="4">
        <f>J143/E$245</f>
        <v>1.0617283950617284</v>
      </c>
      <c r="AL143" s="4">
        <f>K143/E$245</f>
        <v>1.0617283950617284</v>
      </c>
      <c r="AM143" s="4">
        <f>L143/E$245</f>
        <v>1.0617283950617284</v>
      </c>
      <c r="AN143" s="4">
        <f>M143/E$245</f>
        <v>1.0740740740740742</v>
      </c>
      <c r="AO143" s="4">
        <f>N143/E$245</f>
        <v>1.1111111111111112</v>
      </c>
      <c r="AP143" s="4">
        <f>O143/E$245</f>
        <v>1.2098765432098766</v>
      </c>
      <c r="AQ143" s="218"/>
      <c r="AR143" s="218"/>
      <c r="AS143" s="218"/>
      <c r="AT143" s="218"/>
      <c r="AU143" s="218"/>
      <c r="AV143" s="218"/>
      <c r="AW143" s="218"/>
      <c r="AX143" s="218"/>
      <c r="AY143" s="218"/>
      <c r="AZ143" s="218"/>
      <c r="BA143" s="218"/>
      <c r="BB143" s="87">
        <f t="shared" si="54"/>
        <v>1.1056582123027061</v>
      </c>
      <c r="BC143" s="3">
        <f t="shared" si="71"/>
        <v>12200</v>
      </c>
      <c r="BE143" s="3">
        <f>E143*教育人数!$D$6/教育人数!$D$34</f>
        <v>1340.0473933649289</v>
      </c>
      <c r="BF143" s="3">
        <f>F143*教育人数!$D$6/教育人数!$D$34</f>
        <v>1386.255924170616</v>
      </c>
      <c r="BG143" s="3">
        <f>G143*教育人数!$D$6/教育人数!$D$34</f>
        <v>1401.6587677725117</v>
      </c>
      <c r="BH143" s="3">
        <f>H143*教育人数!$D$6/教育人数!$D$34</f>
        <v>1401.6587677725117</v>
      </c>
      <c r="BI143" s="3">
        <f>I143*教育人数!$D$6/教育人数!$D$34</f>
        <v>1324.6445497630332</v>
      </c>
      <c r="BJ143" s="3">
        <f>J143*教育人数!$D$6/教育人数!$D$34</f>
        <v>1324.6445497630332</v>
      </c>
      <c r="BK143" s="3">
        <f>K143*教育人数!$D$6/教育人数!$D$34</f>
        <v>1324.6445497630332</v>
      </c>
      <c r="BL143" s="3">
        <f>L143*教育人数!$D$6/教育人数!$D$34</f>
        <v>1324.6445497630332</v>
      </c>
      <c r="BM143" s="3">
        <f>M143*教育人数!$D$6/教育人数!$D$34</f>
        <v>1340.0473933649289</v>
      </c>
      <c r="BN143" s="3">
        <f>N143*教育人数!$D$6/教育人数!$D$34</f>
        <v>1386.255924170616</v>
      </c>
      <c r="BO143" s="3">
        <f>O143*教育人数!$D$6/教育人数!$D$34</f>
        <v>1509.4786729857819</v>
      </c>
      <c r="BP143" s="217"/>
      <c r="BT143" s="3">
        <f>T143*教育人数!$D$6/教育人数!$D$34</f>
        <v>137562.79620853081</v>
      </c>
      <c r="BU143" s="3">
        <f>U143*教育人数!$D$6/教育人数!$D$34</f>
        <v>141582.9383886256</v>
      </c>
      <c r="BV143" s="3">
        <f>V143*教育人数!$D$6/教育人数!$D$34</f>
        <v>142784.36018957346</v>
      </c>
      <c r="BW143" s="3">
        <f>W143*教育人数!$D$6/教育人数!$D$34</f>
        <v>143739.33649289099</v>
      </c>
      <c r="BX143" s="3">
        <f>X143*教育人数!$D$6/教育人数!$D$34</f>
        <v>136099.52606635072</v>
      </c>
      <c r="BY143" s="3">
        <f>Y143*教育人数!$D$6/教育人数!$D$34</f>
        <v>136330.56872037915</v>
      </c>
      <c r="BZ143" s="3">
        <f>Z143*教育人数!$D$6/教育人数!$D$34</f>
        <v>135945.49763033175</v>
      </c>
      <c r="CA143" s="3">
        <f>AA143*教育人数!$D$6/教育人数!$D$34</f>
        <v>136469.1943127962</v>
      </c>
      <c r="CB143" s="3">
        <f>AB143*教育人数!$D$6/教育人数!$D$34</f>
        <v>137840.04739336492</v>
      </c>
      <c r="CC143" s="3">
        <f>AC143*教育人数!$D$6/教育人数!$D$34</f>
        <v>142753.55450236966</v>
      </c>
      <c r="CD143" s="3">
        <f>AD143*教育人数!$D$6/教育人数!$D$34</f>
        <v>154090.04739336492</v>
      </c>
      <c r="CE143" s="217"/>
    </row>
    <row r="144" spans="1:83" ht="18.75" customHeight="1">
      <c r="A144" s="32" t="s">
        <v>82</v>
      </c>
      <c r="B144" s="33" t="s">
        <v>107</v>
      </c>
      <c r="C144" s="237" t="s">
        <v>104</v>
      </c>
      <c r="D144" s="34" t="s">
        <v>105</v>
      </c>
      <c r="E144" s="38">
        <v>490</v>
      </c>
      <c r="F144" s="36">
        <v>500</v>
      </c>
      <c r="G144" s="36">
        <v>510</v>
      </c>
      <c r="H144" s="36">
        <v>510</v>
      </c>
      <c r="I144" s="36">
        <v>480</v>
      </c>
      <c r="J144" s="36">
        <v>480</v>
      </c>
      <c r="K144" s="36">
        <v>480</v>
      </c>
      <c r="L144" s="36">
        <v>480</v>
      </c>
      <c r="M144" s="39">
        <v>490</v>
      </c>
      <c r="N144" s="39">
        <v>500</v>
      </c>
      <c r="O144" s="40">
        <v>540</v>
      </c>
      <c r="P144" s="111"/>
      <c r="Q144" s="111"/>
      <c r="R144" s="111"/>
      <c r="S144" s="111"/>
      <c r="T144" s="35">
        <v>51150</v>
      </c>
      <c r="U144" s="36">
        <v>52560</v>
      </c>
      <c r="V144" s="36">
        <v>52980</v>
      </c>
      <c r="W144" s="36">
        <v>53310</v>
      </c>
      <c r="X144" s="36">
        <v>50280</v>
      </c>
      <c r="Y144" s="36">
        <v>50390</v>
      </c>
      <c r="Z144" s="36">
        <v>50250</v>
      </c>
      <c r="AA144" s="36">
        <v>50440</v>
      </c>
      <c r="AB144" s="37">
        <v>50910</v>
      </c>
      <c r="AC144" s="37">
        <v>52670</v>
      </c>
      <c r="AD144" s="37">
        <v>56600</v>
      </c>
      <c r="AE144" s="111"/>
      <c r="AF144" s="4">
        <f>E144/E$246</f>
        <v>1.0652173913043479</v>
      </c>
      <c r="AG144" s="4">
        <f>F144/E$246</f>
        <v>1.0869565217391304</v>
      </c>
      <c r="AH144" s="4">
        <f>G144/E$246</f>
        <v>1.1086956521739131</v>
      </c>
      <c r="AI144" s="4">
        <f>H144/E$246</f>
        <v>1.1086956521739131</v>
      </c>
      <c r="AJ144" s="4">
        <f>I144/E$246</f>
        <v>1.0434782608695652</v>
      </c>
      <c r="AK144" s="4">
        <f>J144/E$246</f>
        <v>1.0434782608695652</v>
      </c>
      <c r="AL144" s="4">
        <f>K144/E$246</f>
        <v>1.0434782608695652</v>
      </c>
      <c r="AM144" s="4">
        <f>L144/E$246</f>
        <v>1.0434782608695652</v>
      </c>
      <c r="AN144" s="4">
        <f>M144/E$246</f>
        <v>1.0652173913043479</v>
      </c>
      <c r="AO144" s="4">
        <f>N144/E$246</f>
        <v>1.0869565217391304</v>
      </c>
      <c r="AP144" s="4">
        <f>O144/E$246</f>
        <v>1.173913043478261</v>
      </c>
      <c r="AQ144" s="218"/>
      <c r="AR144" s="218"/>
      <c r="AS144" s="218"/>
      <c r="AT144" s="218"/>
      <c r="AU144" s="218"/>
      <c r="AV144" s="218"/>
      <c r="AW144" s="218"/>
      <c r="AX144" s="218"/>
      <c r="AY144" s="218"/>
      <c r="AZ144" s="218"/>
      <c r="BA144" s="218"/>
      <c r="BB144" s="87">
        <f t="shared" si="54"/>
        <v>1.1056582123027061</v>
      </c>
      <c r="BC144" s="3">
        <f t="shared" si="71"/>
        <v>12200</v>
      </c>
      <c r="BE144" s="3">
        <f>E144*(教育人数!$E$7+教育人数!$E$8)/教育人数!$E$34</f>
        <v>2717.0616113744077</v>
      </c>
      <c r="BF144" s="3">
        <f>F144*(教育人数!$E$7+教育人数!$E$8)/教育人数!$E$34</f>
        <v>2772.5118483412321</v>
      </c>
      <c r="BG144" s="3">
        <f>G144*(教育人数!$E$7+教育人数!$E$8)/教育人数!$E$34</f>
        <v>2827.9620853080569</v>
      </c>
      <c r="BH144" s="3">
        <f>H144*(教育人数!$E$7+教育人数!$E$8)/教育人数!$E$34</f>
        <v>2827.9620853080569</v>
      </c>
      <c r="BI144" s="3">
        <f>I144*(教育人数!$E$7+教育人数!$E$8)/教育人数!$E$34</f>
        <v>2661.6113744075828</v>
      </c>
      <c r="BJ144" s="3">
        <f>J144*(教育人数!$E$7+教育人数!$E$8)/教育人数!$E$34</f>
        <v>2661.6113744075828</v>
      </c>
      <c r="BK144" s="3">
        <f>K144*(教育人数!$E$7+教育人数!$E$8)/教育人数!$E$34</f>
        <v>2661.6113744075828</v>
      </c>
      <c r="BL144" s="3">
        <f>L144*(教育人数!$E$7+教育人数!$E$8)/教育人数!$E$34</f>
        <v>2661.6113744075828</v>
      </c>
      <c r="BM144" s="3">
        <f>M144*(教育人数!$E$7+教育人数!$E$8)/教育人数!$E$34</f>
        <v>2717.0616113744077</v>
      </c>
      <c r="BN144" s="3">
        <f>N144*(教育人数!$E$7+教育人数!$E$8)/教育人数!$E$34</f>
        <v>2772.5118483412321</v>
      </c>
      <c r="BO144" s="3">
        <f>O144*(教育人数!$E$7+教育人数!$E$8)/教育人数!$E$34</f>
        <v>2994.3127962085309</v>
      </c>
      <c r="BP144" s="217">
        <f>AVERAGE(BE144:BO144)+AVERAGE(BE145:BO145)</f>
        <v>3985.4157690650582</v>
      </c>
      <c r="BT144" s="3">
        <f>T144*(教育人数!$E$7+教育人数!$E$8)/教育人数!$E$34</f>
        <v>283627.96208530804</v>
      </c>
      <c r="BU144" s="3">
        <f>U144*(教育人数!$E$7+教育人数!$E$8)/教育人数!$E$34</f>
        <v>291446.44549763034</v>
      </c>
      <c r="BV144" s="3">
        <f>V144*(教育人数!$E$7+教育人数!$E$8)/教育人数!$E$34</f>
        <v>293775.35545023694</v>
      </c>
      <c r="BW144" s="3">
        <f>W144*(教育人数!$E$7+教育人数!$E$8)/教育人数!$E$34</f>
        <v>295605.21327014215</v>
      </c>
      <c r="BX144" s="3">
        <f>X144*(教育人数!$E$7+教育人数!$E$8)/教育人数!$E$34</f>
        <v>278803.79146919429</v>
      </c>
      <c r="BY144" s="3">
        <f>Y144*(教育人数!$E$7+教育人数!$E$8)/教育人数!$E$34</f>
        <v>279413.7440758294</v>
      </c>
      <c r="BZ144" s="3">
        <f>Z144*(教育人数!$E$7+教育人数!$E$8)/教育人数!$E$34</f>
        <v>278637.44075829384</v>
      </c>
      <c r="CA144" s="3">
        <f>AA144*(教育人数!$E$7+教育人数!$E$8)/教育人数!$E$34</f>
        <v>279690.99526066351</v>
      </c>
      <c r="CB144" s="3">
        <f>AB144*(教育人数!$E$7+教育人数!$E$8)/教育人数!$E$34</f>
        <v>282297.15639810427</v>
      </c>
      <c r="CC144" s="3">
        <f>AC144*(教育人数!$E$7+教育人数!$E$8)/教育人数!$E$34</f>
        <v>292056.39810426539</v>
      </c>
      <c r="CD144" s="3">
        <f>AD144*(教育人数!$E$7+教育人数!$E$8)/教育人数!$E$34</f>
        <v>313848.34123222751</v>
      </c>
      <c r="CE144" s="217">
        <f t="shared" ref="CE144" si="78">ROUNDDOWN((AVERAGE(BT144:CD144)+AVERAGE(BT145:CD145))*$CH$2*12/16,-2)</f>
        <v>181600</v>
      </c>
    </row>
    <row r="145" spans="1:83" ht="18.75" customHeight="1">
      <c r="A145" s="32" t="s">
        <v>82</v>
      </c>
      <c r="B145" s="33" t="s">
        <v>107</v>
      </c>
      <c r="C145" s="237"/>
      <c r="D145" s="34" t="s">
        <v>106</v>
      </c>
      <c r="E145" s="38">
        <v>560</v>
      </c>
      <c r="F145" s="36">
        <v>580</v>
      </c>
      <c r="G145" s="36">
        <v>580</v>
      </c>
      <c r="H145" s="36">
        <v>580</v>
      </c>
      <c r="I145" s="36">
        <v>550</v>
      </c>
      <c r="J145" s="36">
        <v>560</v>
      </c>
      <c r="K145" s="36">
        <v>550</v>
      </c>
      <c r="L145" s="36">
        <v>560</v>
      </c>
      <c r="M145" s="39">
        <v>560</v>
      </c>
      <c r="N145" s="39">
        <v>580</v>
      </c>
      <c r="O145" s="40">
        <v>630</v>
      </c>
      <c r="P145" s="111"/>
      <c r="Q145" s="111"/>
      <c r="R145" s="111"/>
      <c r="S145" s="111"/>
      <c r="T145" s="35">
        <v>58020</v>
      </c>
      <c r="U145" s="36">
        <v>59690</v>
      </c>
      <c r="V145" s="36">
        <v>60190</v>
      </c>
      <c r="W145" s="36">
        <v>60590</v>
      </c>
      <c r="X145" s="36">
        <v>57650</v>
      </c>
      <c r="Y145" s="36">
        <v>57770</v>
      </c>
      <c r="Z145" s="36">
        <v>57610</v>
      </c>
      <c r="AA145" s="36">
        <v>57830</v>
      </c>
      <c r="AB145" s="37">
        <v>58400</v>
      </c>
      <c r="AC145" s="37">
        <v>60550</v>
      </c>
      <c r="AD145" s="37">
        <v>65320</v>
      </c>
      <c r="AE145" s="111"/>
      <c r="AF145" s="4">
        <f>E145/E$247</f>
        <v>1.0769230769230769</v>
      </c>
      <c r="AG145" s="4">
        <f>F145/E$247</f>
        <v>1.1153846153846154</v>
      </c>
      <c r="AH145" s="4">
        <f>G145/E$247</f>
        <v>1.1153846153846154</v>
      </c>
      <c r="AI145" s="4">
        <f>H145/E$247</f>
        <v>1.1153846153846154</v>
      </c>
      <c r="AJ145" s="4">
        <f>I145/E$247</f>
        <v>1.0576923076923077</v>
      </c>
      <c r="AK145" s="4">
        <f>J145/E$247</f>
        <v>1.0769230769230769</v>
      </c>
      <c r="AL145" s="4">
        <f>K145/E$247</f>
        <v>1.0576923076923077</v>
      </c>
      <c r="AM145" s="4">
        <f>L145/E$247</f>
        <v>1.0769230769230769</v>
      </c>
      <c r="AN145" s="4">
        <f>M145/E$247</f>
        <v>1.0769230769230769</v>
      </c>
      <c r="AO145" s="4">
        <f>N145/E$247</f>
        <v>1.1153846153846154</v>
      </c>
      <c r="AP145" s="4">
        <f>O145/E$247</f>
        <v>1.2115384615384615</v>
      </c>
      <c r="AQ145" s="218"/>
      <c r="AR145" s="218"/>
      <c r="AS145" s="218"/>
      <c r="AT145" s="218"/>
      <c r="AU145" s="218"/>
      <c r="AV145" s="218"/>
      <c r="AW145" s="218"/>
      <c r="AX145" s="218"/>
      <c r="AY145" s="218"/>
      <c r="AZ145" s="218"/>
      <c r="BA145" s="218"/>
      <c r="BB145" s="87">
        <f t="shared" si="54"/>
        <v>1.1056582123027061</v>
      </c>
      <c r="BC145" s="3">
        <f t="shared" si="71"/>
        <v>12200</v>
      </c>
      <c r="BE145" s="3">
        <f>E145*教育人数!$E$6/教育人数!$E$34</f>
        <v>1207.5829383886255</v>
      </c>
      <c r="BF145" s="3">
        <f>F145*教育人数!$E$6/教育人数!$E$34</f>
        <v>1250.7109004739336</v>
      </c>
      <c r="BG145" s="3">
        <f>G145*教育人数!$E$6/教育人数!$E$34</f>
        <v>1250.7109004739336</v>
      </c>
      <c r="BH145" s="3">
        <f>H145*教育人数!$E$6/教育人数!$E$34</f>
        <v>1250.7109004739336</v>
      </c>
      <c r="BI145" s="3">
        <f>I145*教育人数!$E$6/教育人数!$E$34</f>
        <v>1186.0189573459716</v>
      </c>
      <c r="BJ145" s="3">
        <f>J145*教育人数!$E$6/教育人数!$E$34</f>
        <v>1207.5829383886255</v>
      </c>
      <c r="BK145" s="3">
        <f>K145*教育人数!$E$6/教育人数!$E$34</f>
        <v>1186.0189573459716</v>
      </c>
      <c r="BL145" s="3">
        <f>L145*教育人数!$E$6/教育人数!$E$34</f>
        <v>1207.5829383886255</v>
      </c>
      <c r="BM145" s="3">
        <f>M145*教育人数!$E$6/教育人数!$E$34</f>
        <v>1207.5829383886255</v>
      </c>
      <c r="BN145" s="3">
        <f>N145*教育人数!$E$6/教育人数!$E$34</f>
        <v>1250.7109004739336</v>
      </c>
      <c r="BO145" s="3">
        <f>O145*教育人数!$E$6/教育人数!$E$34</f>
        <v>1358.5308056872038</v>
      </c>
      <c r="BP145" s="217"/>
      <c r="BT145" s="3">
        <f>T145*教育人数!$E$6/教育人数!$E$34</f>
        <v>125114.21800947867</v>
      </c>
      <c r="BU145" s="3">
        <f>U145*教育人数!$E$6/教育人数!$E$34</f>
        <v>128715.4028436019</v>
      </c>
      <c r="BV145" s="3">
        <f>V145*教育人数!$E$6/教育人数!$E$34</f>
        <v>129793.6018957346</v>
      </c>
      <c r="BW145" s="3">
        <f>W145*教育人数!$E$6/教育人数!$E$34</f>
        <v>130656.16113744075</v>
      </c>
      <c r="BX145" s="3">
        <f>X145*教育人数!$E$6/教育人数!$E$34</f>
        <v>124316.35071090047</v>
      </c>
      <c r="BY145" s="3">
        <f>Y145*教育人数!$E$6/教育人数!$E$34</f>
        <v>124575.11848341233</v>
      </c>
      <c r="BZ145" s="3">
        <f>Z145*教育人数!$E$6/教育人数!$E$34</f>
        <v>124230.09478672985</v>
      </c>
      <c r="CA145" s="3">
        <f>AA145*教育人数!$E$6/教育人数!$E$34</f>
        <v>124704.50236966825</v>
      </c>
      <c r="CB145" s="3">
        <f>AB145*教育人数!$E$6/教育人数!$E$34</f>
        <v>125933.64928909953</v>
      </c>
      <c r="CC145" s="3">
        <f>AC145*教育人数!$E$6/教育人数!$E$34</f>
        <v>130569.90521327015</v>
      </c>
      <c r="CD145" s="3">
        <f>AD145*教育人数!$E$6/教育人数!$E$34</f>
        <v>140855.92417061611</v>
      </c>
      <c r="CE145" s="217"/>
    </row>
    <row r="146" spans="1:83" ht="18.75" customHeight="1">
      <c r="A146" s="32" t="s">
        <v>82</v>
      </c>
      <c r="B146" s="33" t="s">
        <v>108</v>
      </c>
      <c r="C146" s="237" t="s">
        <v>104</v>
      </c>
      <c r="D146" s="34" t="s">
        <v>105</v>
      </c>
      <c r="E146" s="38">
        <v>380</v>
      </c>
      <c r="F146" s="36">
        <v>390</v>
      </c>
      <c r="G146" s="36">
        <v>390</v>
      </c>
      <c r="H146" s="36">
        <v>390</v>
      </c>
      <c r="I146" s="36">
        <v>370</v>
      </c>
      <c r="J146" s="36">
        <v>370</v>
      </c>
      <c r="K146" s="36">
        <v>370</v>
      </c>
      <c r="L146" s="36">
        <v>370</v>
      </c>
      <c r="M146" s="39">
        <v>380</v>
      </c>
      <c r="N146" s="39">
        <v>390</v>
      </c>
      <c r="O146" s="40">
        <v>420</v>
      </c>
      <c r="P146" s="111"/>
      <c r="Q146" s="111"/>
      <c r="R146" s="111"/>
      <c r="S146" s="111"/>
      <c r="T146" s="35">
        <v>39740</v>
      </c>
      <c r="U146" s="36">
        <v>40820</v>
      </c>
      <c r="V146" s="36">
        <v>41140</v>
      </c>
      <c r="W146" s="36">
        <v>41400</v>
      </c>
      <c r="X146" s="36">
        <v>39260</v>
      </c>
      <c r="Y146" s="36">
        <v>39350</v>
      </c>
      <c r="Z146" s="36">
        <v>39250</v>
      </c>
      <c r="AA146" s="36">
        <v>39390</v>
      </c>
      <c r="AB146" s="37">
        <v>39770</v>
      </c>
      <c r="AC146" s="37">
        <v>41180</v>
      </c>
      <c r="AD146" s="37">
        <v>44260</v>
      </c>
      <c r="AE146" s="111"/>
      <c r="AF146" s="4">
        <f>E146/E$248</f>
        <v>1.0857142857142856</v>
      </c>
      <c r="AG146" s="4">
        <f>F146/E$248</f>
        <v>1.1142857142857143</v>
      </c>
      <c r="AH146" s="4">
        <f>G146/E$248</f>
        <v>1.1142857142857143</v>
      </c>
      <c r="AI146" s="4">
        <f>H146/E$248</f>
        <v>1.1142857142857143</v>
      </c>
      <c r="AJ146" s="4">
        <f>I146/E$248</f>
        <v>1.0571428571428572</v>
      </c>
      <c r="AK146" s="4">
        <f>J146/E$248</f>
        <v>1.0571428571428572</v>
      </c>
      <c r="AL146" s="4">
        <f>K146/E$248</f>
        <v>1.0571428571428572</v>
      </c>
      <c r="AM146" s="4">
        <f>L146/E$248</f>
        <v>1.0571428571428572</v>
      </c>
      <c r="AN146" s="4">
        <f>M146/E$248</f>
        <v>1.0857142857142856</v>
      </c>
      <c r="AO146" s="4">
        <f>N146/E$248</f>
        <v>1.1142857142857143</v>
      </c>
      <c r="AP146" s="4">
        <f>O146/E$248</f>
        <v>1.2</v>
      </c>
      <c r="AQ146" s="218"/>
      <c r="AR146" s="218"/>
      <c r="AS146" s="218"/>
      <c r="AT146" s="218"/>
      <c r="AU146" s="218"/>
      <c r="AV146" s="218"/>
      <c r="AW146" s="218"/>
      <c r="AX146" s="218"/>
      <c r="AY146" s="218"/>
      <c r="AZ146" s="218"/>
      <c r="BA146" s="218"/>
      <c r="BB146" s="87">
        <f t="shared" si="54"/>
        <v>1.1056582123027061</v>
      </c>
      <c r="BC146" s="3">
        <f t="shared" si="71"/>
        <v>12200</v>
      </c>
      <c r="BE146" s="3">
        <f>E146*(教育人数!$F$7+教育人数!$F$8)/教育人数!$F$34</f>
        <v>2809.4786729857819</v>
      </c>
      <c r="BF146" s="3">
        <f>F146*(教育人数!$F$7+教育人数!$F$8)/教育人数!$F$34</f>
        <v>2883.4123222748817</v>
      </c>
      <c r="BG146" s="3">
        <f>G146*(教育人数!$F$7+教育人数!$F$8)/教育人数!$F$34</f>
        <v>2883.4123222748817</v>
      </c>
      <c r="BH146" s="3">
        <f>H146*(教育人数!$F$7+教育人数!$F$8)/教育人数!$F$34</f>
        <v>2883.4123222748817</v>
      </c>
      <c r="BI146" s="3">
        <f>I146*(教育人数!$F$7+教育人数!$F$8)/教育人数!$F$34</f>
        <v>2735.5450236966826</v>
      </c>
      <c r="BJ146" s="3">
        <f>J146*(教育人数!$F$7+教育人数!$F$8)/教育人数!$F$34</f>
        <v>2735.5450236966826</v>
      </c>
      <c r="BK146" s="3">
        <f>K146*(教育人数!$F$7+教育人数!$F$8)/教育人数!$F$34</f>
        <v>2735.5450236966826</v>
      </c>
      <c r="BL146" s="3">
        <f>L146*(教育人数!$F$7+教育人数!$F$8)/教育人数!$F$34</f>
        <v>2735.5450236966826</v>
      </c>
      <c r="BM146" s="3">
        <f>M146*(教育人数!$F$7+教育人数!$F$8)/教育人数!$F$34</f>
        <v>2809.4786729857819</v>
      </c>
      <c r="BN146" s="3">
        <f>N146*(教育人数!$F$7+教育人数!$F$8)/教育人数!$F$34</f>
        <v>2883.4123222748817</v>
      </c>
      <c r="BO146" s="3">
        <f>O146*(教育人数!$F$7+教育人数!$F$8)/教育人数!$F$34</f>
        <v>3105.2132701421801</v>
      </c>
      <c r="BP146" s="217">
        <f>AVERAGE(BE146:BO146)+AVERAGE(BE147:BO147)</f>
        <v>4388.9702714347268</v>
      </c>
      <c r="BT146" s="3">
        <f>T146*(教育人数!$F$7+教育人数!$F$8)/教育人数!$F$34</f>
        <v>293812.32227488153</v>
      </c>
      <c r="BU146" s="3">
        <f>U146*(教育人数!$F$7+教育人数!$F$8)/教育人数!$F$34</f>
        <v>301797.15639810427</v>
      </c>
      <c r="BV146" s="3">
        <f>V146*(教育人数!$F$7+教育人数!$F$8)/教育人数!$F$34</f>
        <v>304163.03317535546</v>
      </c>
      <c r="BW146" s="3">
        <f>W146*(教育人数!$F$7+教育人数!$F$8)/教育人数!$F$34</f>
        <v>306085.30805687205</v>
      </c>
      <c r="BX146" s="3">
        <f>X146*(教育人数!$F$7+教育人数!$F$8)/教育人数!$F$34</f>
        <v>290263.50710900471</v>
      </c>
      <c r="BY146" s="3">
        <f>Y146*(教育人数!$F$7+教育人数!$F$8)/教育人数!$F$34</f>
        <v>290928.90995260666</v>
      </c>
      <c r="BZ146" s="3">
        <f>Z146*(教育人数!$F$7+教育人数!$F$8)/教育人数!$F$34</f>
        <v>290189.57345971564</v>
      </c>
      <c r="CA146" s="3">
        <f>AA146*(教育人数!$F$7+教育人数!$F$8)/教育人数!$F$34</f>
        <v>291224.644549763</v>
      </c>
      <c r="CB146" s="3">
        <f>AB146*(教育人数!$F$7+教育人数!$F$8)/教育人数!$F$34</f>
        <v>294034.12322274881</v>
      </c>
      <c r="CC146" s="3">
        <f>AC146*(教育人数!$F$7+教育人数!$F$8)/教育人数!$F$34</f>
        <v>304458.76777251187</v>
      </c>
      <c r="CD146" s="3">
        <f>AD146*(教育人数!$F$7+教育人数!$F$8)/教育人数!$F$34</f>
        <v>327230.33175355452</v>
      </c>
      <c r="CE146" s="217">
        <f t="shared" ref="CE146" si="79">ROUNDDOWN((AVERAGE(BT146:CD146)+AVERAGE(BT147:CD147))*$CH$2*12/16,-2)</f>
        <v>201500</v>
      </c>
    </row>
    <row r="147" spans="1:83" ht="18.75" customHeight="1">
      <c r="A147" s="32" t="s">
        <v>82</v>
      </c>
      <c r="B147" s="33" t="s">
        <v>108</v>
      </c>
      <c r="C147" s="237"/>
      <c r="D147" s="34" t="s">
        <v>106</v>
      </c>
      <c r="E147" s="38">
        <v>440</v>
      </c>
      <c r="F147" s="36">
        <v>460</v>
      </c>
      <c r="G147" s="36">
        <v>460</v>
      </c>
      <c r="H147" s="36">
        <v>470</v>
      </c>
      <c r="I147" s="36">
        <v>440</v>
      </c>
      <c r="J147" s="36">
        <v>450</v>
      </c>
      <c r="K147" s="36">
        <v>440</v>
      </c>
      <c r="L147" s="36">
        <v>450</v>
      </c>
      <c r="M147" s="39">
        <v>450</v>
      </c>
      <c r="N147" s="39">
        <v>470</v>
      </c>
      <c r="O147" s="40">
        <v>510</v>
      </c>
      <c r="P147" s="111"/>
      <c r="Q147" s="111"/>
      <c r="R147" s="111"/>
      <c r="S147" s="111"/>
      <c r="T147" s="35">
        <v>46610</v>
      </c>
      <c r="U147" s="36">
        <v>47950</v>
      </c>
      <c r="V147" s="36">
        <v>48350</v>
      </c>
      <c r="W147" s="36">
        <v>48680</v>
      </c>
      <c r="X147" s="36">
        <v>46630</v>
      </c>
      <c r="Y147" s="36">
        <v>46730</v>
      </c>
      <c r="Z147" s="36">
        <v>46610</v>
      </c>
      <c r="AA147" s="36">
        <v>46780</v>
      </c>
      <c r="AB147" s="37">
        <v>47260</v>
      </c>
      <c r="AC147" s="37">
        <v>49060</v>
      </c>
      <c r="AD147" s="37">
        <v>52980</v>
      </c>
      <c r="AE147" s="111"/>
      <c r="AF147" s="4">
        <f>E147/E$249</f>
        <v>1.0731707317073171</v>
      </c>
      <c r="AG147" s="4">
        <f>F147/E$249</f>
        <v>1.1219512195121952</v>
      </c>
      <c r="AH147" s="4">
        <f>G147/E$249</f>
        <v>1.1219512195121952</v>
      </c>
      <c r="AI147" s="4">
        <f>H147/E$249</f>
        <v>1.1463414634146341</v>
      </c>
      <c r="AJ147" s="4">
        <f>I147/E$249</f>
        <v>1.0731707317073171</v>
      </c>
      <c r="AK147" s="4">
        <f>J147/E$249</f>
        <v>1.0975609756097562</v>
      </c>
      <c r="AL147" s="4">
        <f>K147/E$249</f>
        <v>1.0731707317073171</v>
      </c>
      <c r="AM147" s="4">
        <f>L147/E$249</f>
        <v>1.0975609756097562</v>
      </c>
      <c r="AN147" s="4">
        <f>M147/E$249</f>
        <v>1.0975609756097562</v>
      </c>
      <c r="AO147" s="4">
        <f>N147/E$249</f>
        <v>1.1463414634146341</v>
      </c>
      <c r="AP147" s="4">
        <f>O147/E$249</f>
        <v>1.2439024390243902</v>
      </c>
      <c r="AQ147" s="218"/>
      <c r="AR147" s="218"/>
      <c r="AS147" s="218"/>
      <c r="AT147" s="218"/>
      <c r="AU147" s="218"/>
      <c r="AV147" s="218"/>
      <c r="AW147" s="218"/>
      <c r="AX147" s="218"/>
      <c r="AY147" s="218"/>
      <c r="AZ147" s="218"/>
      <c r="BA147" s="218"/>
      <c r="BB147" s="87">
        <f t="shared" si="54"/>
        <v>1.1056582123027061</v>
      </c>
      <c r="BC147" s="3">
        <f t="shared" si="71"/>
        <v>12200</v>
      </c>
      <c r="BE147" s="3">
        <f>E147*教育人数!$F$6/教育人数!$F$34</f>
        <v>1490.995260663507</v>
      </c>
      <c r="BF147" s="3">
        <f>F147*教育人数!$F$6/教育人数!$F$34</f>
        <v>1558.7677725118483</v>
      </c>
      <c r="BG147" s="3">
        <f>G147*教育人数!$F$6/教育人数!$F$34</f>
        <v>1558.7677725118483</v>
      </c>
      <c r="BH147" s="3">
        <f>H147*教育人数!$F$6/教育人数!$F$34</f>
        <v>1592.654028436019</v>
      </c>
      <c r="BI147" s="3">
        <f>I147*教育人数!$F$6/教育人数!$F$34</f>
        <v>1490.995260663507</v>
      </c>
      <c r="BJ147" s="3">
        <f>J147*教育人数!$F$6/教育人数!$F$34</f>
        <v>1524.8815165876777</v>
      </c>
      <c r="BK147" s="3">
        <f>K147*教育人数!$F$6/教育人数!$F$34</f>
        <v>1490.995260663507</v>
      </c>
      <c r="BL147" s="3">
        <f>L147*教育人数!$F$6/教育人数!$F$34</f>
        <v>1524.8815165876777</v>
      </c>
      <c r="BM147" s="3">
        <f>M147*教育人数!$F$6/教育人数!$F$34</f>
        <v>1524.8815165876777</v>
      </c>
      <c r="BN147" s="3">
        <f>N147*教育人数!$F$6/教育人数!$F$34</f>
        <v>1592.654028436019</v>
      </c>
      <c r="BO147" s="3">
        <f>O147*教育人数!$F$6/教育人数!$F$34</f>
        <v>1728.1990521327014</v>
      </c>
      <c r="BP147" s="217"/>
      <c r="BT147" s="3">
        <f>T147*教育人数!$F$6/教育人数!$F$34</f>
        <v>157943.83886255923</v>
      </c>
      <c r="BU147" s="3">
        <f>U147*教育人数!$F$6/教育人数!$F$34</f>
        <v>162484.59715639811</v>
      </c>
      <c r="BV147" s="3">
        <f>V147*教育人数!$F$6/教育人数!$F$34</f>
        <v>163840.04739336492</v>
      </c>
      <c r="BW147" s="3">
        <f>W147*教育人数!$F$6/教育人数!$F$34</f>
        <v>164958.29383886256</v>
      </c>
      <c r="BX147" s="3">
        <f>X147*教育人数!$F$6/教育人数!$F$34</f>
        <v>158011.61137440757</v>
      </c>
      <c r="BY147" s="3">
        <f>Y147*教育人数!$F$6/教育人数!$F$34</f>
        <v>158350.47393364928</v>
      </c>
      <c r="BZ147" s="3">
        <f>Z147*教育人数!$F$6/教育人数!$F$34</f>
        <v>157943.83886255923</v>
      </c>
      <c r="CA147" s="3">
        <f>AA147*教育人数!$F$6/教育人数!$F$34</f>
        <v>158519.90521327013</v>
      </c>
      <c r="CB147" s="3">
        <f>AB147*教育人数!$F$6/教育人数!$F$34</f>
        <v>160146.44549763034</v>
      </c>
      <c r="CC147" s="3">
        <f>AC147*教育人数!$F$6/教育人数!$F$34</f>
        <v>166245.97156398103</v>
      </c>
      <c r="CD147" s="3">
        <f>AD147*教育人数!$F$6/教育人数!$F$34</f>
        <v>179529.38388625594</v>
      </c>
      <c r="CE147" s="217"/>
    </row>
    <row r="148" spans="1:83" ht="18.75" customHeight="1">
      <c r="A148" s="32" t="s">
        <v>82</v>
      </c>
      <c r="B148" s="33" t="s">
        <v>109</v>
      </c>
      <c r="C148" s="237" t="s">
        <v>104</v>
      </c>
      <c r="D148" s="34" t="s">
        <v>105</v>
      </c>
      <c r="E148" s="38">
        <v>310</v>
      </c>
      <c r="F148" s="36">
        <v>320</v>
      </c>
      <c r="G148" s="36">
        <v>320</v>
      </c>
      <c r="H148" s="36">
        <v>320</v>
      </c>
      <c r="I148" s="36">
        <v>330</v>
      </c>
      <c r="J148" s="36">
        <v>330</v>
      </c>
      <c r="K148" s="36">
        <v>330</v>
      </c>
      <c r="L148" s="36">
        <v>330</v>
      </c>
      <c r="M148" s="39">
        <v>330</v>
      </c>
      <c r="N148" s="39">
        <v>340</v>
      </c>
      <c r="O148" s="40">
        <v>370</v>
      </c>
      <c r="P148" s="111"/>
      <c r="Q148" s="111"/>
      <c r="R148" s="111"/>
      <c r="S148" s="111"/>
      <c r="T148" s="35">
        <v>33020</v>
      </c>
      <c r="U148" s="36">
        <v>33980</v>
      </c>
      <c r="V148" s="36">
        <v>34260</v>
      </c>
      <c r="W148" s="36">
        <v>34500</v>
      </c>
      <c r="X148" s="36">
        <v>34810</v>
      </c>
      <c r="Y148" s="36">
        <v>34900</v>
      </c>
      <c r="Z148" s="36">
        <v>34800</v>
      </c>
      <c r="AA148" s="36">
        <v>34930</v>
      </c>
      <c r="AB148" s="37">
        <v>35270</v>
      </c>
      <c r="AC148" s="37">
        <v>36580</v>
      </c>
      <c r="AD148" s="37">
        <v>39360</v>
      </c>
      <c r="AE148" s="111"/>
      <c r="AF148" s="4">
        <f>E148/E$250</f>
        <v>1.0689655172413792</v>
      </c>
      <c r="AG148" s="4">
        <f>F148/E$250</f>
        <v>1.103448275862069</v>
      </c>
      <c r="AH148" s="4">
        <f>G148/E$250</f>
        <v>1.103448275862069</v>
      </c>
      <c r="AI148" s="4">
        <f>H148/E$250</f>
        <v>1.103448275862069</v>
      </c>
      <c r="AJ148" s="4">
        <f>I148/E$250</f>
        <v>1.1379310344827587</v>
      </c>
      <c r="AK148" s="4">
        <f>J148/E$250</f>
        <v>1.1379310344827587</v>
      </c>
      <c r="AL148" s="4">
        <f>K148/E$250</f>
        <v>1.1379310344827587</v>
      </c>
      <c r="AM148" s="4">
        <f>L148/E$250</f>
        <v>1.1379310344827587</v>
      </c>
      <c r="AN148" s="4">
        <f>M148/E$250</f>
        <v>1.1379310344827587</v>
      </c>
      <c r="AO148" s="4">
        <f>N148/E$250</f>
        <v>1.1724137931034482</v>
      </c>
      <c r="AP148" s="4">
        <f>O148/E$250</f>
        <v>1.2758620689655173</v>
      </c>
      <c r="AQ148" s="218"/>
      <c r="AR148" s="218"/>
      <c r="AS148" s="218"/>
      <c r="AT148" s="218"/>
      <c r="AU148" s="218"/>
      <c r="AV148" s="218"/>
      <c r="AW148" s="218"/>
      <c r="AX148" s="218"/>
      <c r="AY148" s="218"/>
      <c r="AZ148" s="218"/>
      <c r="BA148" s="218"/>
      <c r="BB148" s="87">
        <f t="shared" si="54"/>
        <v>1.1056582123027061</v>
      </c>
      <c r="BC148" s="3">
        <f t="shared" si="71"/>
        <v>12200</v>
      </c>
      <c r="BE148" s="3">
        <f>E148*(教育人数!$G$7+教育人数!$G$8)/教育人数!$G$34</f>
        <v>2182.8029790115102</v>
      </c>
      <c r="BF148" s="3">
        <f>F148*(教育人数!$G$7+教育人数!$G$8)/教育人数!$G$34</f>
        <v>2253.2159783344619</v>
      </c>
      <c r="BG148" s="3">
        <f>G148*(教育人数!$G$7+教育人数!$G$8)/教育人数!$G$34</f>
        <v>2253.2159783344619</v>
      </c>
      <c r="BH148" s="3">
        <f>H148*(教育人数!$G$7+教育人数!$G$8)/教育人数!$G$34</f>
        <v>2253.2159783344619</v>
      </c>
      <c r="BI148" s="3">
        <f>I148*(教育人数!$G$7+教育人数!$G$8)/教育人数!$G$34</f>
        <v>2323.628977657414</v>
      </c>
      <c r="BJ148" s="3">
        <f>J148*(教育人数!$G$7+教育人数!$G$8)/教育人数!$G$34</f>
        <v>2323.628977657414</v>
      </c>
      <c r="BK148" s="3">
        <f>K148*(教育人数!$G$7+教育人数!$G$8)/教育人数!$G$34</f>
        <v>2323.628977657414</v>
      </c>
      <c r="BL148" s="3">
        <f>L148*(教育人数!$G$7+教育人数!$G$8)/教育人数!$G$34</f>
        <v>2323.628977657414</v>
      </c>
      <c r="BM148" s="3">
        <f>M148*(教育人数!$G$7+教育人数!$G$8)/教育人数!$G$34</f>
        <v>2323.628977657414</v>
      </c>
      <c r="BN148" s="3">
        <f>N148*(教育人数!$G$7+教育人数!$G$8)/教育人数!$G$34</f>
        <v>2394.0419769803657</v>
      </c>
      <c r="BO148" s="3">
        <f>O148*(教育人数!$G$7+教育人数!$G$8)/教育人数!$G$34</f>
        <v>2605.2809749492217</v>
      </c>
      <c r="BP148" s="217">
        <f>AVERAGE(BE148:BO148)+AVERAGE(BE149:BO149)</f>
        <v>3747.8919185080331</v>
      </c>
      <c r="BT148" s="3">
        <f>T148*(教育人数!$G$7+教育人数!$G$8)/教育人数!$G$34</f>
        <v>232503.72376438728</v>
      </c>
      <c r="BU148" s="3">
        <f>U148*(教育人数!$G$7+教育人数!$G$8)/教育人数!$G$34</f>
        <v>239263.37169939067</v>
      </c>
      <c r="BV148" s="3">
        <f>V148*(教育人数!$G$7+教育人数!$G$8)/教育人数!$G$34</f>
        <v>241234.93568043332</v>
      </c>
      <c r="BW148" s="3">
        <f>W148*(教育人数!$G$7+教育人数!$G$8)/教育人数!$G$34</f>
        <v>242924.84766418417</v>
      </c>
      <c r="BX148" s="3">
        <f>X148*(教育人数!$G$7+教育人数!$G$8)/教育人数!$G$34</f>
        <v>245107.6506431957</v>
      </c>
      <c r="BY148" s="3">
        <f>Y148*(教育人数!$G$7+教育人数!$G$8)/教育人数!$G$34</f>
        <v>245741.36763710226</v>
      </c>
      <c r="BZ148" s="3">
        <f>Z148*(教育人数!$G$7+教育人数!$G$8)/教育人数!$G$34</f>
        <v>245037.23764387274</v>
      </c>
      <c r="CA148" s="3">
        <f>AA148*(教育人数!$G$7+教育人数!$G$8)/教育人数!$G$34</f>
        <v>245952.6066350711</v>
      </c>
      <c r="CB148" s="3">
        <f>AB148*(教育人数!$G$7+教育人数!$G$8)/教育人数!$G$34</f>
        <v>248346.64861205147</v>
      </c>
      <c r="CC148" s="3">
        <f>AC148*(教育人数!$G$7+教育人数!$G$8)/教育人数!$G$34</f>
        <v>257570.75152335817</v>
      </c>
      <c r="CD148" s="3">
        <f>AD148*(教育人数!$G$7+教育人数!$G$8)/教育人数!$G$34</f>
        <v>277145.56533513882</v>
      </c>
      <c r="CE148" s="217">
        <f t="shared" ref="CE148" si="80">ROUNDDOWN((AVERAGE(BT148:CD148)+AVERAGE(BT149:CD149))*$CH$2*12/16,-2)</f>
        <v>173300</v>
      </c>
    </row>
    <row r="149" spans="1:83" ht="18.75" customHeight="1">
      <c r="A149" s="32" t="s">
        <v>82</v>
      </c>
      <c r="B149" s="33" t="s">
        <v>109</v>
      </c>
      <c r="C149" s="237"/>
      <c r="D149" s="34" t="s">
        <v>106</v>
      </c>
      <c r="E149" s="38">
        <v>380</v>
      </c>
      <c r="F149" s="36">
        <v>390</v>
      </c>
      <c r="G149" s="36">
        <v>390</v>
      </c>
      <c r="H149" s="36">
        <v>400</v>
      </c>
      <c r="I149" s="36">
        <v>400</v>
      </c>
      <c r="J149" s="36">
        <v>400</v>
      </c>
      <c r="K149" s="36">
        <v>400</v>
      </c>
      <c r="L149" s="36">
        <v>400</v>
      </c>
      <c r="M149" s="39">
        <v>410</v>
      </c>
      <c r="N149" s="39">
        <v>420</v>
      </c>
      <c r="O149" s="40">
        <v>460</v>
      </c>
      <c r="P149" s="111"/>
      <c r="Q149" s="111"/>
      <c r="R149" s="111"/>
      <c r="S149" s="111"/>
      <c r="T149" s="35">
        <v>39890</v>
      </c>
      <c r="U149" s="36">
        <v>41110</v>
      </c>
      <c r="V149" s="36">
        <v>41470</v>
      </c>
      <c r="W149" s="36">
        <v>41780</v>
      </c>
      <c r="X149" s="36">
        <v>42180</v>
      </c>
      <c r="Y149" s="36">
        <v>42280</v>
      </c>
      <c r="Z149" s="36">
        <v>42160</v>
      </c>
      <c r="AA149" s="36">
        <v>42320</v>
      </c>
      <c r="AB149" s="37">
        <v>42760</v>
      </c>
      <c r="AC149" s="37">
        <v>44460</v>
      </c>
      <c r="AD149" s="37">
        <v>48080</v>
      </c>
      <c r="AE149" s="111"/>
      <c r="AF149" s="4">
        <f>E149/E$251</f>
        <v>1.0857142857142856</v>
      </c>
      <c r="AG149" s="4">
        <f>F149/E$251</f>
        <v>1.1142857142857143</v>
      </c>
      <c r="AH149" s="4">
        <f>G149/E$251</f>
        <v>1.1142857142857143</v>
      </c>
      <c r="AI149" s="4">
        <f>H149/E$251</f>
        <v>1.1428571428571428</v>
      </c>
      <c r="AJ149" s="4">
        <f>I149/E$251</f>
        <v>1.1428571428571428</v>
      </c>
      <c r="AK149" s="4">
        <f>J149/E$251</f>
        <v>1.1428571428571428</v>
      </c>
      <c r="AL149" s="4">
        <f>K149/E$251</f>
        <v>1.1428571428571428</v>
      </c>
      <c r="AM149" s="4">
        <f>L149/E$251</f>
        <v>1.1428571428571428</v>
      </c>
      <c r="AN149" s="4">
        <f>M149/E$251</f>
        <v>1.1714285714285715</v>
      </c>
      <c r="AO149" s="4">
        <f>N149/E$251</f>
        <v>1.2</v>
      </c>
      <c r="AP149" s="4">
        <f>O149/E$251</f>
        <v>1.3142857142857143</v>
      </c>
      <c r="AQ149" s="218"/>
      <c r="AR149" s="218"/>
      <c r="AS149" s="218"/>
      <c r="AT149" s="218"/>
      <c r="AU149" s="218"/>
      <c r="AV149" s="218"/>
      <c r="AW149" s="218"/>
      <c r="AX149" s="218"/>
      <c r="AY149" s="218"/>
      <c r="AZ149" s="218"/>
      <c r="BA149" s="218"/>
      <c r="BB149" s="87">
        <f t="shared" si="54"/>
        <v>1.1056582123027061</v>
      </c>
      <c r="BC149" s="3">
        <f t="shared" si="71"/>
        <v>12200</v>
      </c>
      <c r="BE149" s="3">
        <f>E149*教育人数!$G$6/教育人数!$G$34</f>
        <v>1337.8469871360867</v>
      </c>
      <c r="BF149" s="3">
        <f>F149*教育人数!$G$6/教育人数!$G$34</f>
        <v>1373.0534867975628</v>
      </c>
      <c r="BG149" s="3">
        <f>G149*教育人数!$G$6/教育人数!$G$34</f>
        <v>1373.0534867975628</v>
      </c>
      <c r="BH149" s="3">
        <f>H149*教育人数!$G$6/教育人数!$G$34</f>
        <v>1408.2599864590386</v>
      </c>
      <c r="BI149" s="3">
        <f>I149*教育人数!$G$6/教育人数!$G$34</f>
        <v>1408.2599864590386</v>
      </c>
      <c r="BJ149" s="3">
        <f>J149*教育人数!$G$6/教育人数!$G$34</f>
        <v>1408.2599864590386</v>
      </c>
      <c r="BK149" s="3">
        <f>K149*教育人数!$G$6/教育人数!$G$34</f>
        <v>1408.2599864590386</v>
      </c>
      <c r="BL149" s="3">
        <f>L149*教育人数!$G$6/教育人数!$G$34</f>
        <v>1408.2599864590386</v>
      </c>
      <c r="BM149" s="3">
        <f>M149*教育人数!$G$6/教育人数!$G$34</f>
        <v>1443.4664861205147</v>
      </c>
      <c r="BN149" s="3">
        <f>N149*教育人数!$G$6/教育人数!$G$34</f>
        <v>1478.6729857819905</v>
      </c>
      <c r="BO149" s="3">
        <f>O149*教育人数!$G$6/教育人数!$G$34</f>
        <v>1619.4989844278946</v>
      </c>
      <c r="BP149" s="217"/>
      <c r="BT149" s="3">
        <f>T149*教育人数!$G$6/教育人数!$G$34</f>
        <v>140438.72714962764</v>
      </c>
      <c r="BU149" s="3">
        <f>U149*教育人数!$G$6/教育人数!$G$34</f>
        <v>144733.9201083277</v>
      </c>
      <c r="BV149" s="3">
        <f>V149*教育人数!$G$6/教育人数!$G$34</f>
        <v>146001.35409614083</v>
      </c>
      <c r="BW149" s="3">
        <f>W149*教育人数!$G$6/教育人数!$G$34</f>
        <v>147092.75558564658</v>
      </c>
      <c r="BX149" s="3">
        <f>X149*教育人数!$G$6/教育人数!$G$34</f>
        <v>148501.01557210562</v>
      </c>
      <c r="BY149" s="3">
        <f>Y149*教育人数!$G$6/教育人数!$G$34</f>
        <v>148853.08056872038</v>
      </c>
      <c r="BZ149" s="3">
        <f>Z149*教育人数!$G$6/教育人数!$G$34</f>
        <v>148430.60257278266</v>
      </c>
      <c r="CA149" s="3">
        <f>AA149*教育人数!$G$6/教育人数!$G$34</f>
        <v>148993.9065673663</v>
      </c>
      <c r="CB149" s="3">
        <f>AB149*教育人数!$G$6/教育人数!$G$34</f>
        <v>150542.99255247123</v>
      </c>
      <c r="CC149" s="3">
        <f>AC149*教育人数!$G$6/教育人数!$G$34</f>
        <v>156528.09749492214</v>
      </c>
      <c r="CD149" s="3">
        <f>AD149*教育人数!$G$6/教育人数!$G$34</f>
        <v>169272.85037237644</v>
      </c>
      <c r="CE149" s="217"/>
    </row>
    <row r="150" spans="1:83" ht="18.75" customHeight="1">
      <c r="A150" s="32" t="s">
        <v>82</v>
      </c>
      <c r="B150" s="33" t="s">
        <v>110</v>
      </c>
      <c r="C150" s="237" t="s">
        <v>104</v>
      </c>
      <c r="D150" s="34" t="s">
        <v>105</v>
      </c>
      <c r="E150" s="38">
        <v>270</v>
      </c>
      <c r="F150" s="36">
        <v>280</v>
      </c>
      <c r="G150" s="36">
        <v>280</v>
      </c>
      <c r="H150" s="36">
        <v>280</v>
      </c>
      <c r="I150" s="36">
        <v>290</v>
      </c>
      <c r="J150" s="36">
        <v>290</v>
      </c>
      <c r="K150" s="36">
        <v>290</v>
      </c>
      <c r="L150" s="36">
        <v>290</v>
      </c>
      <c r="M150" s="39">
        <v>290</v>
      </c>
      <c r="N150" s="39">
        <v>300</v>
      </c>
      <c r="O150" s="40">
        <v>330</v>
      </c>
      <c r="P150" s="111"/>
      <c r="Q150" s="111"/>
      <c r="R150" s="111"/>
      <c r="S150" s="111"/>
      <c r="T150" s="35">
        <v>29240</v>
      </c>
      <c r="U150" s="36">
        <v>30090</v>
      </c>
      <c r="V150" s="36">
        <v>30340</v>
      </c>
      <c r="W150" s="36">
        <v>30550</v>
      </c>
      <c r="X150" s="36">
        <v>30830</v>
      </c>
      <c r="Y150" s="36">
        <v>30920</v>
      </c>
      <c r="Z150" s="36">
        <v>30830</v>
      </c>
      <c r="AA150" s="36">
        <v>30950</v>
      </c>
      <c r="AB150" s="37">
        <v>31250</v>
      </c>
      <c r="AC150" s="37">
        <v>32480</v>
      </c>
      <c r="AD150" s="37">
        <v>35000</v>
      </c>
      <c r="AE150" s="111"/>
      <c r="AF150" s="4">
        <f>E150/E$252</f>
        <v>1.08</v>
      </c>
      <c r="AG150" s="4">
        <f>F150/E$252</f>
        <v>1.1200000000000001</v>
      </c>
      <c r="AH150" s="4">
        <f>G150/E$252</f>
        <v>1.1200000000000001</v>
      </c>
      <c r="AI150" s="4">
        <f>H150/E$252</f>
        <v>1.1200000000000001</v>
      </c>
      <c r="AJ150" s="4">
        <f>I150/E$252</f>
        <v>1.1599999999999999</v>
      </c>
      <c r="AK150" s="4">
        <f>J150/E$252</f>
        <v>1.1599999999999999</v>
      </c>
      <c r="AL150" s="4">
        <f>K150/E$252</f>
        <v>1.1599999999999999</v>
      </c>
      <c r="AM150" s="4">
        <f>L150/E$252</f>
        <v>1.1599999999999999</v>
      </c>
      <c r="AN150" s="4">
        <f>M150/E$252</f>
        <v>1.1599999999999999</v>
      </c>
      <c r="AO150" s="4">
        <f>N150/E$252</f>
        <v>1.2</v>
      </c>
      <c r="AP150" s="4">
        <f>O150/E$252</f>
        <v>1.32</v>
      </c>
      <c r="AQ150" s="218"/>
      <c r="AR150" s="218"/>
      <c r="AS150" s="218"/>
      <c r="AT150" s="218"/>
      <c r="AU150" s="218"/>
      <c r="AV150" s="218"/>
      <c r="AW150" s="218"/>
      <c r="AX150" s="218"/>
      <c r="AY150" s="218"/>
      <c r="AZ150" s="218"/>
      <c r="BA150" s="218"/>
      <c r="BB150" s="87">
        <f t="shared" si="54"/>
        <v>1.1056582123027061</v>
      </c>
      <c r="BC150" s="3">
        <f t="shared" si="71"/>
        <v>12200</v>
      </c>
      <c r="BE150" s="3">
        <f>E150*(教育人数!$H$7+教育人数!$H$8)/教育人数!$H$34</f>
        <v>2534.8679756262695</v>
      </c>
      <c r="BF150" s="3">
        <f>F150*(教育人数!$H$7+教育人数!$H$8)/教育人数!$H$34</f>
        <v>2628.7519747235388</v>
      </c>
      <c r="BG150" s="3">
        <f>G150*(教育人数!$H$7+教育人数!$H$8)/教育人数!$H$34</f>
        <v>2628.7519747235388</v>
      </c>
      <c r="BH150" s="3">
        <f>H150*(教育人数!$H$7+教育人数!$H$8)/教育人数!$H$34</f>
        <v>2628.7519747235388</v>
      </c>
      <c r="BI150" s="3">
        <f>I150*(教育人数!$H$7+教育人数!$H$8)/教育人数!$H$34</f>
        <v>2722.635973820808</v>
      </c>
      <c r="BJ150" s="3">
        <f>J150*(教育人数!$H$7+教育人数!$H$8)/教育人数!$H$34</f>
        <v>2722.635973820808</v>
      </c>
      <c r="BK150" s="3">
        <f>K150*(教育人数!$H$7+教育人数!$H$8)/教育人数!$H$34</f>
        <v>2722.635973820808</v>
      </c>
      <c r="BL150" s="3">
        <f>L150*(教育人数!$H$7+教育人数!$H$8)/教育人数!$H$34</f>
        <v>2722.635973820808</v>
      </c>
      <c r="BM150" s="3">
        <f>M150*(教育人数!$H$7+教育人数!$H$8)/教育人数!$H$34</f>
        <v>2722.635973820808</v>
      </c>
      <c r="BN150" s="3">
        <f>N150*(教育人数!$H$7+教育人数!$H$8)/教育人数!$H$34</f>
        <v>2816.5199729180772</v>
      </c>
      <c r="BO150" s="3">
        <f>O150*(教育人数!$H$7+教育人数!$H$8)/教育人数!$H$34</f>
        <v>3098.1719702098849</v>
      </c>
      <c r="BP150" s="217">
        <f>AVERAGE(BE150:BO150)+AVERAGE(BE151:BO151)</f>
        <v>4429.6177755893395</v>
      </c>
      <c r="BT150" s="3">
        <f>T150*(教育人数!$H$7+教育人数!$H$8)/教育人数!$H$34</f>
        <v>274516.81336041528</v>
      </c>
      <c r="BU150" s="3">
        <f>U150*(教育人数!$H$7+教育人数!$H$8)/教育人数!$H$34</f>
        <v>282496.95328368316</v>
      </c>
      <c r="BV150" s="3">
        <f>V150*(教育人数!$H$7+教育人数!$H$8)/教育人数!$H$34</f>
        <v>284844.05326111487</v>
      </c>
      <c r="BW150" s="3">
        <f>W150*(教育人数!$H$7+教育人数!$H$8)/教育人数!$H$34</f>
        <v>286815.61724215752</v>
      </c>
      <c r="BX150" s="3">
        <f>X150*(教育人数!$H$7+教育人数!$H$8)/教育人数!$H$34</f>
        <v>289444.36921688111</v>
      </c>
      <c r="BY150" s="3">
        <f>Y150*(教育人数!$H$7+教育人数!$H$8)/教育人数!$H$34</f>
        <v>290289.32520875649</v>
      </c>
      <c r="BZ150" s="3">
        <f>Z150*(教育人数!$H$7+教育人数!$H$8)/教育人数!$H$34</f>
        <v>289444.36921688111</v>
      </c>
      <c r="CA150" s="3">
        <f>AA150*(教育人数!$H$7+教育人数!$H$8)/教育人数!$H$34</f>
        <v>290570.97720604832</v>
      </c>
      <c r="CB150" s="3">
        <f>AB150*(教育人数!$H$7+教育人数!$H$8)/教育人数!$H$34</f>
        <v>293387.49717896641</v>
      </c>
      <c r="CC150" s="3">
        <f>AC150*(教育人数!$H$7+教育人数!$H$8)/教育人数!$H$34</f>
        <v>304935.22906793049</v>
      </c>
      <c r="CD150" s="3">
        <f>AD150*(教育人数!$H$7+教育人数!$H$8)/教育人数!$H$34</f>
        <v>328593.99684044236</v>
      </c>
      <c r="CE150" s="217">
        <f t="shared" ref="CE150" si="81">ROUNDDOWN((AVERAGE(BT150:CD150)+AVERAGE(BT151:CD151))*$CH$2*12/16,-2)</f>
        <v>206500</v>
      </c>
    </row>
    <row r="151" spans="1:83" ht="18.75" customHeight="1">
      <c r="A151" s="32" t="s">
        <v>82</v>
      </c>
      <c r="B151" s="33" t="s">
        <v>110</v>
      </c>
      <c r="C151" s="237"/>
      <c r="D151" s="34" t="s">
        <v>106</v>
      </c>
      <c r="E151" s="38">
        <v>340</v>
      </c>
      <c r="F151" s="36">
        <v>350</v>
      </c>
      <c r="G151" s="36">
        <v>350</v>
      </c>
      <c r="H151" s="36">
        <v>360</v>
      </c>
      <c r="I151" s="36">
        <v>360</v>
      </c>
      <c r="J151" s="36">
        <v>360</v>
      </c>
      <c r="K151" s="36">
        <v>360</v>
      </c>
      <c r="L151" s="36">
        <v>360</v>
      </c>
      <c r="M151" s="39">
        <v>370</v>
      </c>
      <c r="N151" s="39">
        <v>380</v>
      </c>
      <c r="O151" s="40">
        <v>410</v>
      </c>
      <c r="P151" s="111"/>
      <c r="Q151" s="111"/>
      <c r="R151" s="111"/>
      <c r="S151" s="111"/>
      <c r="T151" s="35">
        <v>36110</v>
      </c>
      <c r="U151" s="36">
        <v>37220</v>
      </c>
      <c r="V151" s="36">
        <v>37550</v>
      </c>
      <c r="W151" s="36">
        <v>37830</v>
      </c>
      <c r="X151" s="36">
        <v>38200</v>
      </c>
      <c r="Y151" s="36">
        <v>38300</v>
      </c>
      <c r="Z151" s="36">
        <v>38190</v>
      </c>
      <c r="AA151" s="36">
        <v>38340</v>
      </c>
      <c r="AB151" s="37">
        <v>38740</v>
      </c>
      <c r="AC151" s="37">
        <v>40360</v>
      </c>
      <c r="AD151" s="37">
        <v>43720</v>
      </c>
      <c r="AE151" s="111"/>
      <c r="AF151" s="4">
        <f>E151/E$253</f>
        <v>1.0625</v>
      </c>
      <c r="AG151" s="4">
        <f>F151/E$253</f>
        <v>1.09375</v>
      </c>
      <c r="AH151" s="4">
        <f>G151/E$253</f>
        <v>1.09375</v>
      </c>
      <c r="AI151" s="4">
        <f>H151/E$253</f>
        <v>1.125</v>
      </c>
      <c r="AJ151" s="4">
        <f>I151/E$253</f>
        <v>1.125</v>
      </c>
      <c r="AK151" s="4">
        <f>J151/E$253</f>
        <v>1.125</v>
      </c>
      <c r="AL151" s="4">
        <f>K151/E$253</f>
        <v>1.125</v>
      </c>
      <c r="AM151" s="4">
        <f>L151/E$253</f>
        <v>1.125</v>
      </c>
      <c r="AN151" s="4">
        <f>M151/E$253</f>
        <v>1.15625</v>
      </c>
      <c r="AO151" s="4">
        <f>N151/E$253</f>
        <v>1.1875</v>
      </c>
      <c r="AP151" s="4">
        <f>O151/E$253</f>
        <v>1.28125</v>
      </c>
      <c r="AQ151" s="218"/>
      <c r="AR151" s="218"/>
      <c r="AS151" s="218"/>
      <c r="AT151" s="218"/>
      <c r="AU151" s="218"/>
      <c r="AV151" s="218"/>
      <c r="AW151" s="218"/>
      <c r="AX151" s="218"/>
      <c r="AY151" s="218"/>
      <c r="AZ151" s="218"/>
      <c r="BA151" s="218"/>
      <c r="BB151" s="87">
        <f t="shared" si="54"/>
        <v>1.1056582123027061</v>
      </c>
      <c r="BC151" s="3">
        <f t="shared" si="71"/>
        <v>12200</v>
      </c>
      <c r="BE151" s="3">
        <f>E151*教育人数!$H$6/教育人数!$H$34</f>
        <v>1596.0279846535773</v>
      </c>
      <c r="BF151" s="3">
        <f>F151*教育人数!$H$6/教育人数!$H$34</f>
        <v>1642.9699842022119</v>
      </c>
      <c r="BG151" s="3">
        <f>G151*教育人数!$H$6/教育人数!$H$34</f>
        <v>1642.9699842022119</v>
      </c>
      <c r="BH151" s="3">
        <f>H151*教育人数!$H$6/教育人数!$H$34</f>
        <v>1689.9119837508465</v>
      </c>
      <c r="BI151" s="3">
        <f>I151*教育人数!$H$6/教育人数!$H$34</f>
        <v>1689.9119837508465</v>
      </c>
      <c r="BJ151" s="3">
        <f>J151*教育人数!$H$6/教育人数!$H$34</f>
        <v>1689.9119837508465</v>
      </c>
      <c r="BK151" s="3">
        <f>K151*教育人数!$H$6/教育人数!$H$34</f>
        <v>1689.9119837508465</v>
      </c>
      <c r="BL151" s="3">
        <f>L151*教育人数!$H$6/教育人数!$H$34</f>
        <v>1689.9119837508465</v>
      </c>
      <c r="BM151" s="3">
        <f>M151*教育人数!$H$6/教育人数!$H$34</f>
        <v>1736.8539832994811</v>
      </c>
      <c r="BN151" s="3">
        <f>N151*教育人数!$H$6/教育人数!$H$34</f>
        <v>1783.7959828481157</v>
      </c>
      <c r="BO151" s="3">
        <f>O151*教育人数!$H$6/教育人数!$H$34</f>
        <v>1924.6219814940196</v>
      </c>
      <c r="BP151" s="217"/>
      <c r="BT151" s="3">
        <f>T151*教育人数!$H$6/教育人数!$H$34</f>
        <v>169507.56037011961</v>
      </c>
      <c r="BU151" s="3">
        <f>U151*教育人数!$H$6/教育人数!$H$34</f>
        <v>174718.12232001807</v>
      </c>
      <c r="BV151" s="3">
        <f>V151*教育人数!$H$6/教育人数!$H$34</f>
        <v>176267.208305123</v>
      </c>
      <c r="BW151" s="3">
        <f>W151*教育人数!$H$6/教育人数!$H$34</f>
        <v>177581.58429248477</v>
      </c>
      <c r="BX151" s="3">
        <f>X151*教育人数!$H$6/教育人数!$H$34</f>
        <v>179318.43827578425</v>
      </c>
      <c r="BY151" s="3">
        <f>Y151*教育人数!$H$6/教育人数!$H$34</f>
        <v>179787.85827127061</v>
      </c>
      <c r="BZ151" s="3">
        <f>Z151*教育人数!$H$6/教育人数!$H$34</f>
        <v>179271.49627623562</v>
      </c>
      <c r="CA151" s="3">
        <f>AA151*教育人数!$H$6/教育人数!$H$34</f>
        <v>179975.62626946514</v>
      </c>
      <c r="CB151" s="3">
        <f>AB151*教育人数!$H$6/教育人数!$H$34</f>
        <v>181853.30625141054</v>
      </c>
      <c r="CC151" s="3">
        <f>AC151*教育人数!$H$6/教育人数!$H$34</f>
        <v>189457.91017828934</v>
      </c>
      <c r="CD151" s="3">
        <f>AD151*教育人数!$H$6/教育人数!$H$34</f>
        <v>205230.42202663058</v>
      </c>
      <c r="CE151" s="217"/>
    </row>
    <row r="152" spans="1:83" ht="18.75" customHeight="1">
      <c r="A152" s="32" t="s">
        <v>82</v>
      </c>
      <c r="B152" s="33" t="s">
        <v>111</v>
      </c>
      <c r="C152" s="237" t="s">
        <v>104</v>
      </c>
      <c r="D152" s="34" t="s">
        <v>105</v>
      </c>
      <c r="E152" s="38">
        <v>250</v>
      </c>
      <c r="F152" s="36">
        <v>260</v>
      </c>
      <c r="G152" s="36">
        <v>260</v>
      </c>
      <c r="H152" s="36">
        <v>260</v>
      </c>
      <c r="I152" s="36">
        <v>260</v>
      </c>
      <c r="J152" s="36">
        <v>260</v>
      </c>
      <c r="K152" s="36">
        <v>260</v>
      </c>
      <c r="L152" s="36">
        <v>260</v>
      </c>
      <c r="M152" s="39">
        <v>270</v>
      </c>
      <c r="N152" s="39">
        <v>280</v>
      </c>
      <c r="O152" s="40">
        <v>300</v>
      </c>
      <c r="P152" s="111"/>
      <c r="Q152" s="111"/>
      <c r="R152" s="111"/>
      <c r="S152" s="111"/>
      <c r="T152" s="35">
        <v>27020</v>
      </c>
      <c r="U152" s="36">
        <v>27800</v>
      </c>
      <c r="V152" s="36">
        <v>28030</v>
      </c>
      <c r="W152" s="36">
        <v>28230</v>
      </c>
      <c r="X152" s="36">
        <v>28490</v>
      </c>
      <c r="Y152" s="36">
        <v>28570</v>
      </c>
      <c r="Z152" s="36">
        <v>28490</v>
      </c>
      <c r="AA152" s="36">
        <v>28600</v>
      </c>
      <c r="AB152" s="37">
        <v>28890</v>
      </c>
      <c r="AC152" s="37">
        <v>30060</v>
      </c>
      <c r="AD152" s="37">
        <v>32430</v>
      </c>
      <c r="AE152" s="111"/>
      <c r="AF152" s="4">
        <f>E152/E$254</f>
        <v>1.0869565217391304</v>
      </c>
      <c r="AG152" s="4">
        <f>F152/E$254</f>
        <v>1.1304347826086956</v>
      </c>
      <c r="AH152" s="4">
        <f>G152/E$254</f>
        <v>1.1304347826086956</v>
      </c>
      <c r="AI152" s="4">
        <f>H152/E$254</f>
        <v>1.1304347826086956</v>
      </c>
      <c r="AJ152" s="4">
        <f>I152/E$254</f>
        <v>1.1304347826086956</v>
      </c>
      <c r="AK152" s="4">
        <f>J152/E$254</f>
        <v>1.1304347826086956</v>
      </c>
      <c r="AL152" s="4">
        <f>K152/E$254</f>
        <v>1.1304347826086956</v>
      </c>
      <c r="AM152" s="4">
        <f>L152/E$254</f>
        <v>1.1304347826086956</v>
      </c>
      <c r="AN152" s="4">
        <f>M152/E$254</f>
        <v>1.173913043478261</v>
      </c>
      <c r="AO152" s="4">
        <f>N152/E$254</f>
        <v>1.2173913043478262</v>
      </c>
      <c r="AP152" s="4">
        <f>O152/E$254</f>
        <v>1.3043478260869565</v>
      </c>
      <c r="AQ152" s="218"/>
      <c r="AR152" s="218"/>
      <c r="AS152" s="218"/>
      <c r="AT152" s="218"/>
      <c r="AU152" s="218"/>
      <c r="AV152" s="218"/>
      <c r="AW152" s="218"/>
      <c r="AX152" s="218"/>
      <c r="AY152" s="218"/>
      <c r="AZ152" s="218"/>
      <c r="BA152" s="218"/>
      <c r="BB152" s="87">
        <f t="shared" si="54"/>
        <v>1.1056582123027061</v>
      </c>
      <c r="BC152" s="3">
        <f t="shared" si="71"/>
        <v>12200</v>
      </c>
      <c r="BE152" s="3">
        <f>E152*(教育人数!$I$7+教育人数!$I$8)/教育人数!$I$34</f>
        <v>2369.6682464454975</v>
      </c>
      <c r="BF152" s="3">
        <f>F152*(教育人数!$I$7+教育人数!$I$8)/教育人数!$I$34</f>
        <v>2464.4549763033174</v>
      </c>
      <c r="BG152" s="3">
        <f>G152*(教育人数!$I$7+教育人数!$I$8)/教育人数!$I$34</f>
        <v>2464.4549763033174</v>
      </c>
      <c r="BH152" s="3">
        <f>H152*(教育人数!$I$7+教育人数!$I$8)/教育人数!$I$34</f>
        <v>2464.4549763033174</v>
      </c>
      <c r="BI152" s="3">
        <f>I152*(教育人数!$I$7+教育人数!$I$8)/教育人数!$I$34</f>
        <v>2464.4549763033174</v>
      </c>
      <c r="BJ152" s="3">
        <f>J152*(教育人数!$I$7+教育人数!$I$8)/教育人数!$I$34</f>
        <v>2464.4549763033174</v>
      </c>
      <c r="BK152" s="3">
        <f>K152*(教育人数!$I$7+教育人数!$I$8)/教育人数!$I$34</f>
        <v>2464.4549763033174</v>
      </c>
      <c r="BL152" s="3">
        <f>L152*(教育人数!$I$7+教育人数!$I$8)/教育人数!$I$34</f>
        <v>2464.4549763033174</v>
      </c>
      <c r="BM152" s="3">
        <f>M152*(教育人数!$I$7+教育人数!$I$8)/教育人数!$I$34</f>
        <v>2559.2417061611372</v>
      </c>
      <c r="BN152" s="3">
        <f>N152*(教育人数!$I$7+教育人数!$I$8)/教育人数!$I$34</f>
        <v>2654.0284360189571</v>
      </c>
      <c r="BO152" s="3">
        <f>O152*(教育人数!$I$7+教育人数!$I$8)/教育人数!$I$34</f>
        <v>2843.6018957345968</v>
      </c>
      <c r="BP152" s="217">
        <f>AVERAGE(BE152:BO152)+AVERAGE(BE153:BO153)</f>
        <v>4136.1482119775956</v>
      </c>
      <c r="BT152" s="3">
        <f>T152*(教育人数!$I$7+教育人数!$I$8)/教育人数!$I$34</f>
        <v>256113.74407582937</v>
      </c>
      <c r="BU152" s="3">
        <f>U152*(教育人数!$I$7+教育人数!$I$8)/教育人数!$I$34</f>
        <v>263507.10900473932</v>
      </c>
      <c r="BV152" s="3">
        <f>V152*(教育人数!$I$7+教育人数!$I$8)/教育人数!$I$34</f>
        <v>265687.20379146916</v>
      </c>
      <c r="BW152" s="3">
        <f>W152*(教育人数!$I$7+教育人数!$I$8)/教育人数!$I$34</f>
        <v>267582.93838862557</v>
      </c>
      <c r="BX152" s="3">
        <f>X152*(教育人数!$I$7+教育人数!$I$8)/教育人数!$I$34</f>
        <v>270047.3933649289</v>
      </c>
      <c r="BY152" s="3">
        <f>Y152*(教育人数!$I$7+教育人数!$I$8)/教育人数!$I$34</f>
        <v>270805.68720379146</v>
      </c>
      <c r="BZ152" s="3">
        <f>Z152*(教育人数!$I$7+教育人数!$I$8)/教育人数!$I$34</f>
        <v>270047.3933649289</v>
      </c>
      <c r="CA152" s="3">
        <f>AA152*(教育人数!$I$7+教育人数!$I$8)/教育人数!$I$34</f>
        <v>271090.04739336489</v>
      </c>
      <c r="CB152" s="3">
        <f>AB152*(教育人数!$I$7+教育人数!$I$8)/教育人数!$I$34</f>
        <v>273838.86255924171</v>
      </c>
      <c r="CC152" s="3">
        <f>AC152*(教育人数!$I$7+教育人数!$I$8)/教育人数!$I$34</f>
        <v>284928.9099526066</v>
      </c>
      <c r="CD152" s="3">
        <f>AD152*(教育人数!$I$7+教育人数!$I$8)/教育人数!$I$34</f>
        <v>307393.36492890993</v>
      </c>
      <c r="CE152" s="217">
        <f t="shared" ref="CE152" si="82">ROUNDDOWN((AVERAGE(BT152:CD152)+AVERAGE(BT153:CD153))*$CH$2*12/16,-2)</f>
        <v>193900</v>
      </c>
    </row>
    <row r="153" spans="1:83" ht="18.75" customHeight="1">
      <c r="A153" s="32" t="s">
        <v>82</v>
      </c>
      <c r="B153" s="33" t="s">
        <v>111</v>
      </c>
      <c r="C153" s="237"/>
      <c r="D153" s="34" t="s">
        <v>106</v>
      </c>
      <c r="E153" s="38">
        <v>320</v>
      </c>
      <c r="F153" s="36">
        <v>330</v>
      </c>
      <c r="G153" s="36">
        <v>330</v>
      </c>
      <c r="H153" s="36">
        <v>330</v>
      </c>
      <c r="I153" s="36">
        <v>340</v>
      </c>
      <c r="J153" s="36">
        <v>340</v>
      </c>
      <c r="K153" s="36">
        <v>340</v>
      </c>
      <c r="L153" s="36">
        <v>340</v>
      </c>
      <c r="M153" s="39">
        <v>340</v>
      </c>
      <c r="N153" s="39">
        <v>360</v>
      </c>
      <c r="O153" s="40">
        <v>390</v>
      </c>
      <c r="P153" s="111"/>
      <c r="Q153" s="111"/>
      <c r="R153" s="111"/>
      <c r="S153" s="111"/>
      <c r="T153" s="35">
        <v>33890</v>
      </c>
      <c r="U153" s="36">
        <v>34930</v>
      </c>
      <c r="V153" s="36">
        <v>35240</v>
      </c>
      <c r="W153" s="36">
        <v>35510</v>
      </c>
      <c r="X153" s="36">
        <v>35860</v>
      </c>
      <c r="Y153" s="36">
        <v>35950</v>
      </c>
      <c r="Z153" s="36">
        <v>35850</v>
      </c>
      <c r="AA153" s="36">
        <v>35990</v>
      </c>
      <c r="AB153" s="37">
        <v>36380</v>
      </c>
      <c r="AC153" s="37">
        <v>37940</v>
      </c>
      <c r="AD153" s="37">
        <v>41150</v>
      </c>
      <c r="AE153" s="111"/>
      <c r="AF153" s="4">
        <f>E153/E$255</f>
        <v>1.103448275862069</v>
      </c>
      <c r="AG153" s="4">
        <f>F153/E$255</f>
        <v>1.1379310344827587</v>
      </c>
      <c r="AH153" s="4">
        <f>G153/E$255</f>
        <v>1.1379310344827587</v>
      </c>
      <c r="AI153" s="4">
        <f>H153/E$255</f>
        <v>1.1379310344827587</v>
      </c>
      <c r="AJ153" s="4">
        <f>I153/E$255</f>
        <v>1.1724137931034482</v>
      </c>
      <c r="AK153" s="4">
        <f>J153/E$255</f>
        <v>1.1724137931034482</v>
      </c>
      <c r="AL153" s="4">
        <f>K153/E$255</f>
        <v>1.1724137931034482</v>
      </c>
      <c r="AM153" s="4">
        <f>L153/E$255</f>
        <v>1.1724137931034482</v>
      </c>
      <c r="AN153" s="4">
        <f>M153/E$255</f>
        <v>1.1724137931034482</v>
      </c>
      <c r="AO153" s="4">
        <f>N153/E$255</f>
        <v>1.2413793103448276</v>
      </c>
      <c r="AP153" s="4">
        <f>O153/E$255</f>
        <v>1.3448275862068966</v>
      </c>
      <c r="AQ153" s="218"/>
      <c r="AR153" s="218"/>
      <c r="AS153" s="218"/>
      <c r="AT153" s="218"/>
      <c r="AU153" s="218"/>
      <c r="AV153" s="218"/>
      <c r="AW153" s="218"/>
      <c r="AX153" s="218"/>
      <c r="AY153" s="218"/>
      <c r="AZ153" s="218"/>
      <c r="BA153" s="218"/>
      <c r="BB153" s="87">
        <f t="shared" si="54"/>
        <v>1.1056582123027061</v>
      </c>
      <c r="BC153" s="3">
        <f t="shared" si="71"/>
        <v>12200</v>
      </c>
      <c r="BE153" s="3">
        <f>E153*教育人数!$I$6/教育人数!$I$34</f>
        <v>1516.5876777251183</v>
      </c>
      <c r="BF153" s="3">
        <f>F153*教育人数!$I$6/教育人数!$I$34</f>
        <v>1563.9810426540284</v>
      </c>
      <c r="BG153" s="3">
        <f>G153*教育人数!$I$6/教育人数!$I$34</f>
        <v>1563.9810426540284</v>
      </c>
      <c r="BH153" s="3">
        <f>H153*教育人数!$I$6/教育人数!$I$34</f>
        <v>1563.9810426540284</v>
      </c>
      <c r="BI153" s="3">
        <f>I153*教育人数!$I$6/教育人数!$I$34</f>
        <v>1611.3744075829384</v>
      </c>
      <c r="BJ153" s="3">
        <f>J153*教育人数!$I$6/教育人数!$I$34</f>
        <v>1611.3744075829384</v>
      </c>
      <c r="BK153" s="3">
        <f>K153*教育人数!$I$6/教育人数!$I$34</f>
        <v>1611.3744075829384</v>
      </c>
      <c r="BL153" s="3">
        <f>L153*教育人数!$I$6/教育人数!$I$34</f>
        <v>1611.3744075829384</v>
      </c>
      <c r="BM153" s="3">
        <f>M153*教育人数!$I$6/教育人数!$I$34</f>
        <v>1611.3744075829384</v>
      </c>
      <c r="BN153" s="3">
        <f>N153*教育人数!$I$6/教育人数!$I$34</f>
        <v>1706.1611374407582</v>
      </c>
      <c r="BO153" s="3">
        <f>O153*教育人数!$I$6/教育人数!$I$34</f>
        <v>1848.341232227488</v>
      </c>
      <c r="BP153" s="217"/>
      <c r="BT153" s="3">
        <f>T153*教育人数!$I$6/教育人数!$I$34</f>
        <v>160616.11374407582</v>
      </c>
      <c r="BU153" s="3">
        <f>U153*教育人数!$I$6/教育人数!$I$34</f>
        <v>165545.02369668245</v>
      </c>
      <c r="BV153" s="3">
        <f>V153*教育人数!$I$6/教育人数!$I$34</f>
        <v>167014.21800947867</v>
      </c>
      <c r="BW153" s="3">
        <f>W153*教育人数!$I$6/教育人数!$I$34</f>
        <v>168293.83886255923</v>
      </c>
      <c r="BX153" s="3">
        <f>X153*教育人数!$I$6/教育人数!$I$34</f>
        <v>169952.60663507108</v>
      </c>
      <c r="BY153" s="3">
        <f>Y153*教育人数!$I$6/教育人数!$I$34</f>
        <v>170379.14691943128</v>
      </c>
      <c r="BZ153" s="3">
        <f>Z153*教育人数!$I$6/教育人数!$I$34</f>
        <v>169905.21327014218</v>
      </c>
      <c r="CA153" s="3">
        <f>AA153*教育人数!$I$6/教育人数!$I$34</f>
        <v>170568.72037914692</v>
      </c>
      <c r="CB153" s="3">
        <f>AB153*教育人数!$I$6/教育人数!$I$34</f>
        <v>172417.0616113744</v>
      </c>
      <c r="CC153" s="3">
        <f>AC153*教育人数!$I$6/教育人数!$I$34</f>
        <v>179810.42654028436</v>
      </c>
      <c r="CD153" s="3">
        <f>AD153*教育人数!$I$6/教育人数!$I$34</f>
        <v>195023.69668246445</v>
      </c>
      <c r="CE153" s="217"/>
    </row>
    <row r="154" spans="1:83" ht="18.75" customHeight="1">
      <c r="A154" s="32" t="s">
        <v>82</v>
      </c>
      <c r="B154" s="33" t="s">
        <v>112</v>
      </c>
      <c r="C154" s="237" t="s">
        <v>104</v>
      </c>
      <c r="D154" s="34" t="s">
        <v>105</v>
      </c>
      <c r="E154" s="38">
        <v>230</v>
      </c>
      <c r="F154" s="36">
        <v>240</v>
      </c>
      <c r="G154" s="36">
        <v>240</v>
      </c>
      <c r="H154" s="36">
        <v>240</v>
      </c>
      <c r="I154" s="36">
        <v>250</v>
      </c>
      <c r="J154" s="36">
        <v>250</v>
      </c>
      <c r="K154" s="36">
        <v>250</v>
      </c>
      <c r="L154" s="36">
        <v>250</v>
      </c>
      <c r="M154" s="39">
        <v>250</v>
      </c>
      <c r="N154" s="39">
        <v>260</v>
      </c>
      <c r="O154" s="40">
        <v>280</v>
      </c>
      <c r="P154" s="111"/>
      <c r="Q154" s="111"/>
      <c r="R154" s="111"/>
      <c r="S154" s="111"/>
      <c r="T154" s="35">
        <v>25490</v>
      </c>
      <c r="U154" s="36">
        <v>26240</v>
      </c>
      <c r="V154" s="36">
        <v>26450</v>
      </c>
      <c r="W154" s="36">
        <v>26650</v>
      </c>
      <c r="X154" s="36">
        <v>26900</v>
      </c>
      <c r="Y154" s="36">
        <v>26970</v>
      </c>
      <c r="Z154" s="36">
        <v>26900</v>
      </c>
      <c r="AA154" s="36">
        <v>27000</v>
      </c>
      <c r="AB154" s="37">
        <v>27280</v>
      </c>
      <c r="AC154" s="37">
        <v>28410</v>
      </c>
      <c r="AD154" s="37">
        <v>30670</v>
      </c>
      <c r="AE154" s="111"/>
      <c r="AF154" s="4">
        <f>E154/E$256</f>
        <v>1.0454545454545454</v>
      </c>
      <c r="AG154" s="4">
        <f>F154/E$256</f>
        <v>1.0909090909090908</v>
      </c>
      <c r="AH154" s="4">
        <f>G154/E$256</f>
        <v>1.0909090909090908</v>
      </c>
      <c r="AI154" s="4">
        <f>H154/E$256</f>
        <v>1.0909090909090908</v>
      </c>
      <c r="AJ154" s="4">
        <f>I154/E$256</f>
        <v>1.1363636363636365</v>
      </c>
      <c r="AK154" s="4">
        <f>J154/E$256</f>
        <v>1.1363636363636365</v>
      </c>
      <c r="AL154" s="4">
        <f>K154/E$256</f>
        <v>1.1363636363636365</v>
      </c>
      <c r="AM154" s="4">
        <f>L154/E$256</f>
        <v>1.1363636363636365</v>
      </c>
      <c r="AN154" s="4">
        <f>M154/E$256</f>
        <v>1.1363636363636365</v>
      </c>
      <c r="AO154" s="4">
        <f>N154/E$256</f>
        <v>1.1818181818181819</v>
      </c>
      <c r="AP154" s="4">
        <f>O154/E$256</f>
        <v>1.2727272727272727</v>
      </c>
      <c r="AQ154" s="218"/>
      <c r="AR154" s="218"/>
      <c r="AS154" s="218"/>
      <c r="AT154" s="218"/>
      <c r="AU154" s="218"/>
      <c r="AV154" s="218"/>
      <c r="AW154" s="218"/>
      <c r="AX154" s="218"/>
      <c r="AY154" s="218"/>
      <c r="AZ154" s="218"/>
      <c r="BA154" s="218"/>
      <c r="BB154" s="87">
        <f t="shared" si="54"/>
        <v>1.1056582123027061</v>
      </c>
      <c r="BC154" s="3">
        <f t="shared" si="71"/>
        <v>12200</v>
      </c>
      <c r="BE154" s="3">
        <f>E154*(教育人数!$J$7+教育人数!$J$8)/教育人数!$J$34</f>
        <v>2194.1599143861795</v>
      </c>
      <c r="BF154" s="3">
        <f>F154*(教育人数!$J$7+教育人数!$J$8)/教育人数!$J$34</f>
        <v>2289.5581715334047</v>
      </c>
      <c r="BG154" s="3">
        <f>G154*(教育人数!$J$7+教育人数!$J$8)/教育人数!$J$34</f>
        <v>2289.5581715334047</v>
      </c>
      <c r="BH154" s="3">
        <f>H154*(教育人数!$J$7+教育人数!$J$8)/教育人数!$J$34</f>
        <v>2289.5581715334047</v>
      </c>
      <c r="BI154" s="3">
        <f>I154*(教育人数!$J$7+教育人数!$J$8)/教育人数!$J$34</f>
        <v>2384.9564286806299</v>
      </c>
      <c r="BJ154" s="3">
        <f>J154*(教育人数!$J$7+教育人数!$J$8)/教育人数!$J$34</f>
        <v>2384.9564286806299</v>
      </c>
      <c r="BK154" s="3">
        <f>K154*(教育人数!$J$7+教育人数!$J$8)/教育人数!$J$34</f>
        <v>2384.9564286806299</v>
      </c>
      <c r="BL154" s="3">
        <f>L154*(教育人数!$J$7+教育人数!$J$8)/教育人数!$J$34</f>
        <v>2384.9564286806299</v>
      </c>
      <c r="BM154" s="3">
        <f>M154*(教育人数!$J$7+教育人数!$J$8)/教育人数!$J$34</f>
        <v>2384.9564286806299</v>
      </c>
      <c r="BN154" s="3">
        <f>N154*(教育人数!$J$7+教育人数!$J$8)/教育人数!$J$34</f>
        <v>2480.3546858278551</v>
      </c>
      <c r="BO154" s="3">
        <f>O154*(教育人数!$J$7+教育人数!$J$8)/教育人数!$J$34</f>
        <v>2671.1512001223055</v>
      </c>
      <c r="BP154" s="217">
        <f>AVERAGE(BE154:BO154)+AVERAGE(BE155:BO155)</f>
        <v>3924.3373962835822</v>
      </c>
      <c r="BT154" s="3">
        <f>T154*(教育人数!$J$7+教育人数!$J$8)/教育人数!$J$34</f>
        <v>243170.15746827703</v>
      </c>
      <c r="BU154" s="3">
        <f>U154*(教育人数!$J$7+教育人数!$J$8)/教育人数!$J$34</f>
        <v>250325.02675431891</v>
      </c>
      <c r="BV154" s="3">
        <f>V154*(教育人数!$J$7+教育人数!$J$8)/教育人数!$J$34</f>
        <v>252328.39015441065</v>
      </c>
      <c r="BW154" s="3">
        <f>W154*(教育人数!$J$7+教育人数!$J$8)/教育人数!$J$34</f>
        <v>254236.35529735513</v>
      </c>
      <c r="BX154" s="3">
        <f>X154*(教育人数!$J$7+教育人数!$J$8)/教育人数!$J$34</f>
        <v>256621.31172603578</v>
      </c>
      <c r="BY154" s="3">
        <f>Y154*(教育人数!$J$7+教育人数!$J$8)/教育人数!$J$34</f>
        <v>257289.09952606633</v>
      </c>
      <c r="BZ154" s="3">
        <f>Z154*(教育人数!$J$7+教育人数!$J$8)/教育人数!$J$34</f>
        <v>256621.31172603578</v>
      </c>
      <c r="CA154" s="3">
        <f>AA154*(教育人数!$J$7+教育人数!$J$8)/教育人数!$J$34</f>
        <v>257575.29429750802</v>
      </c>
      <c r="CB154" s="3">
        <f>AB154*(教育人数!$J$7+教育人数!$J$8)/教育人数!$J$34</f>
        <v>260246.44549763034</v>
      </c>
      <c r="CC154" s="3">
        <f>AC154*(教育人数!$J$7+教育人数!$J$8)/教育人数!$J$34</f>
        <v>271026.44855526678</v>
      </c>
      <c r="CD154" s="3">
        <f>AD154*(教育人数!$J$7+教育人数!$J$8)/教育人数!$J$34</f>
        <v>292586.45467053965</v>
      </c>
      <c r="CE154" s="217">
        <f t="shared" ref="CE154" si="83">ROUNDDOWN((AVERAGE(BT154:CD154)+AVERAGE(BT155:CD155))*$CH$2*12/16,-2)</f>
        <v>185200</v>
      </c>
    </row>
    <row r="155" spans="1:83" ht="18.75" customHeight="1">
      <c r="A155" s="32" t="s">
        <v>82</v>
      </c>
      <c r="B155" s="33" t="s">
        <v>112</v>
      </c>
      <c r="C155" s="237"/>
      <c r="D155" s="34" t="s">
        <v>106</v>
      </c>
      <c r="E155" s="38">
        <v>300</v>
      </c>
      <c r="F155" s="36">
        <v>310</v>
      </c>
      <c r="G155" s="36">
        <v>320</v>
      </c>
      <c r="H155" s="36">
        <v>320</v>
      </c>
      <c r="I155" s="36">
        <v>320</v>
      </c>
      <c r="J155" s="36">
        <v>320</v>
      </c>
      <c r="K155" s="36">
        <v>320</v>
      </c>
      <c r="L155" s="36">
        <v>320</v>
      </c>
      <c r="M155" s="39">
        <v>330</v>
      </c>
      <c r="N155" s="39">
        <v>340</v>
      </c>
      <c r="O155" s="40">
        <v>370</v>
      </c>
      <c r="P155" s="111"/>
      <c r="Q155" s="111"/>
      <c r="R155" s="111"/>
      <c r="S155" s="111"/>
      <c r="T155" s="35">
        <v>32360</v>
      </c>
      <c r="U155" s="36">
        <v>33370</v>
      </c>
      <c r="V155" s="36">
        <v>33660</v>
      </c>
      <c r="W155" s="36">
        <v>33930</v>
      </c>
      <c r="X155" s="36">
        <v>34270</v>
      </c>
      <c r="Y155" s="36">
        <v>34350</v>
      </c>
      <c r="Z155" s="36">
        <v>34260</v>
      </c>
      <c r="AA155" s="36">
        <v>34390</v>
      </c>
      <c r="AB155" s="37">
        <v>34770</v>
      </c>
      <c r="AC155" s="37">
        <v>36290</v>
      </c>
      <c r="AD155" s="37">
        <v>39390</v>
      </c>
      <c r="AE155" s="111"/>
      <c r="AF155" s="4">
        <f>E155/E$257</f>
        <v>1.0714285714285714</v>
      </c>
      <c r="AG155" s="4">
        <f>F155/E$257</f>
        <v>1.1071428571428572</v>
      </c>
      <c r="AH155" s="4">
        <f>G155/E$257</f>
        <v>1.1428571428571428</v>
      </c>
      <c r="AI155" s="4">
        <f>H155/E$257</f>
        <v>1.1428571428571428</v>
      </c>
      <c r="AJ155" s="4">
        <f>I155/E$257</f>
        <v>1.1428571428571428</v>
      </c>
      <c r="AK155" s="4">
        <f>J155/E$257</f>
        <v>1.1428571428571428</v>
      </c>
      <c r="AL155" s="4">
        <f>K155/E$257</f>
        <v>1.1428571428571428</v>
      </c>
      <c r="AM155" s="4">
        <f>L155/E$257</f>
        <v>1.1428571428571428</v>
      </c>
      <c r="AN155" s="4">
        <f>M155/E$257</f>
        <v>1.1785714285714286</v>
      </c>
      <c r="AO155" s="4">
        <f>N155/E$257</f>
        <v>1.2142857142857142</v>
      </c>
      <c r="AP155" s="4">
        <f>O155/E$257</f>
        <v>1.3214285714285714</v>
      </c>
      <c r="AQ155" s="218"/>
      <c r="AR155" s="218"/>
      <c r="AS155" s="218"/>
      <c r="AT155" s="218"/>
      <c r="AU155" s="218"/>
      <c r="AV155" s="218"/>
      <c r="AW155" s="218"/>
      <c r="AX155" s="218"/>
      <c r="AY155" s="218"/>
      <c r="AZ155" s="218"/>
      <c r="BA155" s="218"/>
      <c r="BB155" s="87">
        <f t="shared" si="54"/>
        <v>1.1056582123027061</v>
      </c>
      <c r="BC155" s="3">
        <f t="shared" si="71"/>
        <v>12200</v>
      </c>
      <c r="BE155" s="3">
        <f>E155*教育人数!$J$6/教育人数!$J$34</f>
        <v>1430.9738572083779</v>
      </c>
      <c r="BF155" s="3">
        <f>F155*教育人数!$J$6/教育人数!$J$34</f>
        <v>1478.6729857819905</v>
      </c>
      <c r="BG155" s="3">
        <f>G155*教育人数!$J$6/教育人数!$J$34</f>
        <v>1526.3721143556031</v>
      </c>
      <c r="BH155" s="3">
        <f>H155*教育人数!$J$6/教育人数!$J$34</f>
        <v>1526.3721143556031</v>
      </c>
      <c r="BI155" s="3">
        <f>I155*教育人数!$J$6/教育人数!$J$34</f>
        <v>1526.3721143556031</v>
      </c>
      <c r="BJ155" s="3">
        <f>J155*教育人数!$J$6/教育人数!$J$34</f>
        <v>1526.3721143556031</v>
      </c>
      <c r="BK155" s="3">
        <f>K155*教育人数!$J$6/教育人数!$J$34</f>
        <v>1526.3721143556031</v>
      </c>
      <c r="BL155" s="3">
        <f>L155*教育人数!$J$6/教育人数!$J$34</f>
        <v>1526.3721143556031</v>
      </c>
      <c r="BM155" s="3">
        <f>M155*教育人数!$J$6/教育人数!$J$34</f>
        <v>1574.0712429292157</v>
      </c>
      <c r="BN155" s="3">
        <f>N155*教育人数!$J$6/教育人数!$J$34</f>
        <v>1621.7703715028283</v>
      </c>
      <c r="BO155" s="3">
        <f>O155*教育人数!$J$6/教育人数!$J$34</f>
        <v>1764.8677572236661</v>
      </c>
      <c r="BP155" s="217"/>
      <c r="BT155" s="3">
        <f>T155*教育人数!$J$6/教育人数!$J$34</f>
        <v>154354.38006421036</v>
      </c>
      <c r="BU155" s="3">
        <f>U155*教育人数!$J$6/教育人数!$J$34</f>
        <v>159171.99205014523</v>
      </c>
      <c r="BV155" s="3">
        <f>V155*教育人数!$J$6/教育人数!$J$34</f>
        <v>160555.26677878</v>
      </c>
      <c r="BW155" s="3">
        <f>W155*教育人数!$J$6/教育人数!$J$34</f>
        <v>161843.14325026755</v>
      </c>
      <c r="BX155" s="3">
        <f>X155*教育人数!$J$6/教育人数!$J$34</f>
        <v>163464.91362177036</v>
      </c>
      <c r="BY155" s="3">
        <f>Y155*教育人数!$J$6/教育人数!$J$34</f>
        <v>163846.50665035928</v>
      </c>
      <c r="BZ155" s="3">
        <f>Z155*教育人数!$J$6/教育人数!$J$34</f>
        <v>163417.21449319675</v>
      </c>
      <c r="CA155" s="3">
        <f>AA155*教育人数!$J$6/教育人数!$J$34</f>
        <v>164037.30316465371</v>
      </c>
      <c r="CB155" s="3">
        <f>AB155*教育人数!$J$6/教育人数!$J$34</f>
        <v>165849.87005045099</v>
      </c>
      <c r="CC155" s="3">
        <f>AC155*教育人数!$J$6/教育人数!$J$34</f>
        <v>173100.1375936401</v>
      </c>
      <c r="CD155" s="3">
        <f>AD155*教育人数!$J$6/教育人数!$J$34</f>
        <v>187886.86745146001</v>
      </c>
      <c r="CE155" s="217"/>
    </row>
    <row r="156" spans="1:83" ht="18.75" customHeight="1">
      <c r="A156" s="32" t="s">
        <v>82</v>
      </c>
      <c r="B156" s="33" t="s">
        <v>113</v>
      </c>
      <c r="C156" s="237" t="s">
        <v>104</v>
      </c>
      <c r="D156" s="34" t="s">
        <v>105</v>
      </c>
      <c r="E156" s="38">
        <v>230</v>
      </c>
      <c r="F156" s="36">
        <v>240</v>
      </c>
      <c r="G156" s="36">
        <v>240</v>
      </c>
      <c r="H156" s="36">
        <v>240</v>
      </c>
      <c r="I156" s="36">
        <v>240</v>
      </c>
      <c r="J156" s="36">
        <v>240</v>
      </c>
      <c r="K156" s="36">
        <v>240</v>
      </c>
      <c r="L156" s="36">
        <v>240</v>
      </c>
      <c r="M156" s="39">
        <v>250</v>
      </c>
      <c r="N156" s="39">
        <v>260</v>
      </c>
      <c r="O156" s="40">
        <v>280</v>
      </c>
      <c r="P156" s="111"/>
      <c r="Q156" s="111"/>
      <c r="R156" s="111"/>
      <c r="S156" s="111"/>
      <c r="T156" s="35">
        <v>25150</v>
      </c>
      <c r="U156" s="36">
        <v>25860</v>
      </c>
      <c r="V156" s="36">
        <v>26000</v>
      </c>
      <c r="W156" s="36">
        <v>26190</v>
      </c>
      <c r="X156" s="36">
        <v>26430</v>
      </c>
      <c r="Y156" s="36">
        <v>26510</v>
      </c>
      <c r="Z156" s="36">
        <v>26440</v>
      </c>
      <c r="AA156" s="36">
        <v>26530</v>
      </c>
      <c r="AB156" s="37">
        <v>26800</v>
      </c>
      <c r="AC156" s="37">
        <v>27910</v>
      </c>
      <c r="AD156" s="37">
        <v>30100</v>
      </c>
      <c r="AE156" s="111"/>
      <c r="AF156" s="4">
        <f>E156/E$258</f>
        <v>1.0952380952380953</v>
      </c>
      <c r="AG156" s="4">
        <f>F156/E$258</f>
        <v>1.1428571428571428</v>
      </c>
      <c r="AH156" s="4">
        <f>G156/E$258</f>
        <v>1.1428571428571428</v>
      </c>
      <c r="AI156" s="4">
        <f>H156/E$258</f>
        <v>1.1428571428571428</v>
      </c>
      <c r="AJ156" s="4">
        <f>I156/E$258</f>
        <v>1.1428571428571428</v>
      </c>
      <c r="AK156" s="4">
        <f>J156/E$258</f>
        <v>1.1428571428571428</v>
      </c>
      <c r="AL156" s="4">
        <f>K156/E$258</f>
        <v>1.1428571428571428</v>
      </c>
      <c r="AM156" s="4">
        <f>L156/E$258</f>
        <v>1.1428571428571428</v>
      </c>
      <c r="AN156" s="4">
        <f>M156/E$258</f>
        <v>1.1904761904761905</v>
      </c>
      <c r="AO156" s="4">
        <f>N156/E$258</f>
        <v>1.2380952380952381</v>
      </c>
      <c r="AP156" s="4">
        <f>O156/E$258</f>
        <v>1.3333333333333333</v>
      </c>
      <c r="AQ156" s="218"/>
      <c r="AR156" s="218"/>
      <c r="AS156" s="218"/>
      <c r="AT156" s="218"/>
      <c r="AU156" s="218"/>
      <c r="AV156" s="218"/>
      <c r="AW156" s="218"/>
      <c r="AX156" s="218"/>
      <c r="AY156" s="218"/>
      <c r="AZ156" s="218"/>
      <c r="BA156" s="218"/>
      <c r="BB156" s="87">
        <f t="shared" si="54"/>
        <v>1.1056582123027061</v>
      </c>
      <c r="BC156" s="3">
        <f t="shared" si="71"/>
        <v>12200</v>
      </c>
      <c r="BE156" s="3">
        <f>E156*(教育人数!$K$7+教育人数!$K$8)/教育人数!$K$34</f>
        <v>2559.8532334505426</v>
      </c>
      <c r="BF156" s="3">
        <f>F156*(教育人数!$K$7+教育人数!$K$8)/教育人数!$K$34</f>
        <v>2671.1512001223055</v>
      </c>
      <c r="BG156" s="3">
        <f>G156*(教育人数!$K$7+教育人数!$K$8)/教育人数!$K$34</f>
        <v>2671.1512001223055</v>
      </c>
      <c r="BH156" s="3">
        <f>H156*(教育人数!$K$7+教育人数!$K$8)/教育人数!$K$34</f>
        <v>2671.1512001223055</v>
      </c>
      <c r="BI156" s="3">
        <f>I156*(教育人数!$K$7+教育人数!$K$8)/教育人数!$K$34</f>
        <v>2671.1512001223055</v>
      </c>
      <c r="BJ156" s="3">
        <f>J156*(教育人数!$K$7+教育人数!$K$8)/教育人数!$K$34</f>
        <v>2671.1512001223055</v>
      </c>
      <c r="BK156" s="3">
        <f>K156*(教育人数!$K$7+教育人数!$K$8)/教育人数!$K$34</f>
        <v>2671.1512001223055</v>
      </c>
      <c r="BL156" s="3">
        <f>L156*(教育人数!$K$7+教育人数!$K$8)/教育人数!$K$34</f>
        <v>2671.1512001223055</v>
      </c>
      <c r="BM156" s="3">
        <f>M156*(教育人数!$K$7+教育人数!$K$8)/教育人数!$K$34</f>
        <v>2782.4491667940683</v>
      </c>
      <c r="BN156" s="3">
        <f>N156*(教育人数!$K$7+教育人数!$K$8)/教育人数!$K$34</f>
        <v>2893.7471334658308</v>
      </c>
      <c r="BO156" s="3">
        <f>O156*(教育人数!$K$7+教育人数!$K$8)/教育人数!$K$34</f>
        <v>3116.3430668093565</v>
      </c>
      <c r="BP156" s="217">
        <f>AVERAGE(BE156:BO156)+AVERAGE(BE157:BO157)</f>
        <v>4512.6266486914701</v>
      </c>
      <c r="BT156" s="3">
        <f>T156*(教育人数!$K$7+教育人数!$K$8)/教育人数!$K$34</f>
        <v>279914.38617948326</v>
      </c>
      <c r="BU156" s="3">
        <f>U156*(教育人数!$K$7+教育人数!$K$8)/教育人数!$K$34</f>
        <v>287816.5418131784</v>
      </c>
      <c r="BV156" s="3">
        <f>V156*(教育人数!$K$7+教育人数!$K$8)/教育人数!$K$34</f>
        <v>289374.71334658307</v>
      </c>
      <c r="BW156" s="3">
        <f>W156*(教育人数!$K$7+教育人数!$K$8)/教育人数!$K$34</f>
        <v>291489.37471334659</v>
      </c>
      <c r="BX156" s="3">
        <f>X156*(教育人数!$K$7+教育人数!$K$8)/教育人数!$K$34</f>
        <v>294160.52591346891</v>
      </c>
      <c r="BY156" s="3">
        <f>Y156*(教育人数!$K$7+教育人数!$K$8)/教育人数!$K$34</f>
        <v>295050.90964684298</v>
      </c>
      <c r="BZ156" s="3">
        <f>Z156*(教育人数!$K$7+教育人数!$K$8)/教育人数!$K$34</f>
        <v>294271.82388014067</v>
      </c>
      <c r="CA156" s="3">
        <f>AA156*(教育人数!$K$7+教育人数!$K$8)/教育人数!$K$34</f>
        <v>295273.50558018649</v>
      </c>
      <c r="CB156" s="3">
        <f>AB156*(教育人数!$K$7+教育人数!$K$8)/教育人数!$K$34</f>
        <v>298278.55068032409</v>
      </c>
      <c r="CC156" s="3">
        <f>AC156*(教育人数!$K$7+教育人数!$K$8)/教育人数!$K$34</f>
        <v>310632.62498088978</v>
      </c>
      <c r="CD156" s="3">
        <f>AD156*(教育人数!$K$7+教育人数!$K$8)/教育人数!$K$34</f>
        <v>335006.87968200579</v>
      </c>
      <c r="CE156" s="217">
        <f t="shared" ref="CE156" si="84">ROUNDDOWN((AVERAGE(BT156:CD156)+AVERAGE(BT157:CD157))*$CH$2*12/16,-2)</f>
        <v>212700</v>
      </c>
    </row>
    <row r="157" spans="1:83" ht="18.75" customHeight="1">
      <c r="A157" s="32" t="s">
        <v>82</v>
      </c>
      <c r="B157" s="33" t="s">
        <v>113</v>
      </c>
      <c r="C157" s="237"/>
      <c r="D157" s="34" t="s">
        <v>106</v>
      </c>
      <c r="E157" s="38">
        <v>300</v>
      </c>
      <c r="F157" s="36">
        <v>310</v>
      </c>
      <c r="G157" s="36">
        <v>310</v>
      </c>
      <c r="H157" s="36">
        <v>310</v>
      </c>
      <c r="I157" s="36">
        <v>320</v>
      </c>
      <c r="J157" s="36">
        <v>320</v>
      </c>
      <c r="K157" s="36">
        <v>320</v>
      </c>
      <c r="L157" s="36">
        <v>320</v>
      </c>
      <c r="M157" s="39">
        <v>320</v>
      </c>
      <c r="N157" s="39">
        <v>330</v>
      </c>
      <c r="O157" s="40">
        <v>360</v>
      </c>
      <c r="P157" s="111"/>
      <c r="Q157" s="111"/>
      <c r="R157" s="111"/>
      <c r="S157" s="111"/>
      <c r="T157" s="35">
        <v>32020</v>
      </c>
      <c r="U157" s="36">
        <v>32990</v>
      </c>
      <c r="V157" s="36">
        <v>33210</v>
      </c>
      <c r="W157" s="36">
        <v>33470</v>
      </c>
      <c r="X157" s="36">
        <v>33800</v>
      </c>
      <c r="Y157" s="36">
        <v>33890</v>
      </c>
      <c r="Z157" s="36">
        <v>33800</v>
      </c>
      <c r="AA157" s="36">
        <v>33920</v>
      </c>
      <c r="AB157" s="37">
        <v>34290</v>
      </c>
      <c r="AC157" s="37">
        <v>35790</v>
      </c>
      <c r="AD157" s="37">
        <v>38820</v>
      </c>
      <c r="AE157" s="111"/>
      <c r="AF157" s="4">
        <f>E157/E$259</f>
        <v>1.0714285714285714</v>
      </c>
      <c r="AG157" s="4">
        <f>F157/E$259</f>
        <v>1.1071428571428572</v>
      </c>
      <c r="AH157" s="4">
        <f>G157/E$259</f>
        <v>1.1071428571428572</v>
      </c>
      <c r="AI157" s="4">
        <f>H157/E$259</f>
        <v>1.1071428571428572</v>
      </c>
      <c r="AJ157" s="4">
        <f>I157/E$259</f>
        <v>1.1428571428571428</v>
      </c>
      <c r="AK157" s="4">
        <f>J157/E$259</f>
        <v>1.1428571428571428</v>
      </c>
      <c r="AL157" s="4">
        <f>K157/E$259</f>
        <v>1.1428571428571428</v>
      </c>
      <c r="AM157" s="4">
        <f>L157/E$259</f>
        <v>1.1428571428571428</v>
      </c>
      <c r="AN157" s="4">
        <f>M157/E$259</f>
        <v>1.1428571428571428</v>
      </c>
      <c r="AO157" s="4">
        <f>N157/E$259</f>
        <v>1.1785714285714286</v>
      </c>
      <c r="AP157" s="4">
        <f>O157/E$259</f>
        <v>1.2857142857142858</v>
      </c>
      <c r="AQ157" s="218"/>
      <c r="AR157" s="218"/>
      <c r="AS157" s="218"/>
      <c r="AT157" s="218"/>
      <c r="AU157" s="218"/>
      <c r="AV157" s="218"/>
      <c r="AW157" s="218"/>
      <c r="AX157" s="218"/>
      <c r="AY157" s="218"/>
      <c r="AZ157" s="218"/>
      <c r="BA157" s="218"/>
      <c r="BB157" s="87">
        <f t="shared" si="54"/>
        <v>1.1056582123027061</v>
      </c>
      <c r="BC157" s="3">
        <f t="shared" si="71"/>
        <v>12200</v>
      </c>
      <c r="BE157" s="3">
        <f>E157*教育人数!$K$6/教育人数!$K$34</f>
        <v>1669.4695000764409</v>
      </c>
      <c r="BF157" s="3">
        <f>F157*教育人数!$K$6/教育人数!$K$34</f>
        <v>1725.1184834123223</v>
      </c>
      <c r="BG157" s="3">
        <f>G157*教育人数!$K$6/教育人数!$K$34</f>
        <v>1725.1184834123223</v>
      </c>
      <c r="BH157" s="3">
        <f>H157*教育人数!$K$6/教育人数!$K$34</f>
        <v>1725.1184834123223</v>
      </c>
      <c r="BI157" s="3">
        <f>I157*教育人数!$K$6/教育人数!$K$34</f>
        <v>1780.7674667482036</v>
      </c>
      <c r="BJ157" s="3">
        <f>J157*教育人数!$K$6/教育人数!$K$34</f>
        <v>1780.7674667482036</v>
      </c>
      <c r="BK157" s="3">
        <f>K157*教育人数!$K$6/教育人数!$K$34</f>
        <v>1780.7674667482036</v>
      </c>
      <c r="BL157" s="3">
        <f>L157*教育人数!$K$6/教育人数!$K$34</f>
        <v>1780.7674667482036</v>
      </c>
      <c r="BM157" s="3">
        <f>M157*教育人数!$K$6/教育人数!$K$34</f>
        <v>1780.7674667482036</v>
      </c>
      <c r="BN157" s="3">
        <f>N157*教育人数!$K$6/教育人数!$K$34</f>
        <v>1836.416450084085</v>
      </c>
      <c r="BO157" s="3">
        <f>O157*教育人数!$K$6/教育人数!$K$34</f>
        <v>2003.3634000917291</v>
      </c>
      <c r="BP157" s="217"/>
      <c r="BT157" s="3">
        <f>T157*教育人数!$K$6/教育人数!$K$34</f>
        <v>178188.04464149213</v>
      </c>
      <c r="BU157" s="3">
        <f>U157*教育人数!$K$6/教育人数!$K$34</f>
        <v>183585.99602507261</v>
      </c>
      <c r="BV157" s="3">
        <f>V157*教育人数!$K$6/教育人数!$K$34</f>
        <v>184810.27365846201</v>
      </c>
      <c r="BW157" s="3">
        <f>W157*教育人数!$K$6/教育人数!$K$34</f>
        <v>186257.14722519493</v>
      </c>
      <c r="BX157" s="3">
        <f>X157*教育人数!$K$6/教育人数!$K$34</f>
        <v>188093.563675279</v>
      </c>
      <c r="BY157" s="3">
        <f>Y157*教育人数!$K$6/教育人数!$K$34</f>
        <v>188594.40452530194</v>
      </c>
      <c r="BZ157" s="3">
        <f>Z157*教育人数!$K$6/教育人数!$K$34</f>
        <v>188093.563675279</v>
      </c>
      <c r="CA157" s="3">
        <f>AA157*教育人数!$K$6/教育人数!$K$34</f>
        <v>188761.35147530958</v>
      </c>
      <c r="CB157" s="3">
        <f>AB157*教育人数!$K$6/教育人数!$K$34</f>
        <v>190820.3638587372</v>
      </c>
      <c r="CC157" s="3">
        <f>AC157*教育人数!$K$6/教育人数!$K$34</f>
        <v>199167.71135911939</v>
      </c>
      <c r="CD157" s="3">
        <f>AD157*教育人数!$K$6/教育人数!$K$34</f>
        <v>216029.35330989145</v>
      </c>
      <c r="CE157" s="217"/>
    </row>
    <row r="158" spans="1:83" ht="18.75" customHeight="1">
      <c r="A158" s="32" t="s">
        <v>82</v>
      </c>
      <c r="B158" s="33" t="s">
        <v>114</v>
      </c>
      <c r="C158" s="237" t="s">
        <v>104</v>
      </c>
      <c r="D158" s="34" t="s">
        <v>105</v>
      </c>
      <c r="E158" s="38">
        <v>220</v>
      </c>
      <c r="F158" s="36">
        <v>230</v>
      </c>
      <c r="G158" s="36">
        <v>230</v>
      </c>
      <c r="H158" s="36">
        <v>230</v>
      </c>
      <c r="I158" s="36">
        <v>230</v>
      </c>
      <c r="J158" s="36">
        <v>230</v>
      </c>
      <c r="K158" s="36">
        <v>230</v>
      </c>
      <c r="L158" s="36">
        <v>230</v>
      </c>
      <c r="M158" s="39">
        <v>240</v>
      </c>
      <c r="N158" s="39">
        <v>250</v>
      </c>
      <c r="O158" s="40">
        <v>270</v>
      </c>
      <c r="P158" s="111"/>
      <c r="Q158" s="111"/>
      <c r="R158" s="111"/>
      <c r="S158" s="111"/>
      <c r="T158" s="35">
        <v>24270</v>
      </c>
      <c r="U158" s="36">
        <v>24960</v>
      </c>
      <c r="V158" s="36">
        <v>25100</v>
      </c>
      <c r="W158" s="36">
        <v>25280</v>
      </c>
      <c r="X158" s="36">
        <v>25520</v>
      </c>
      <c r="Y158" s="36">
        <v>25590</v>
      </c>
      <c r="Z158" s="36">
        <v>25520</v>
      </c>
      <c r="AA158" s="36">
        <v>25620</v>
      </c>
      <c r="AB158" s="37">
        <v>25880</v>
      </c>
      <c r="AC158" s="37">
        <v>26970</v>
      </c>
      <c r="AD158" s="37">
        <v>29100</v>
      </c>
      <c r="AE158" s="111"/>
      <c r="AF158" s="4">
        <f>E158/E$260</f>
        <v>1.0476190476190477</v>
      </c>
      <c r="AG158" s="4">
        <f>F158/E$260</f>
        <v>1.0952380952380953</v>
      </c>
      <c r="AH158" s="4">
        <f>G158/E$260</f>
        <v>1.0952380952380953</v>
      </c>
      <c r="AI158" s="4">
        <f>H158/E$260</f>
        <v>1.0952380952380953</v>
      </c>
      <c r="AJ158" s="4">
        <f>I158/E$260</f>
        <v>1.0952380952380953</v>
      </c>
      <c r="AK158" s="4">
        <f>J158/E$260</f>
        <v>1.0952380952380953</v>
      </c>
      <c r="AL158" s="4">
        <f>K158/E$260</f>
        <v>1.0952380952380953</v>
      </c>
      <c r="AM158" s="4">
        <f>L158/E$260</f>
        <v>1.0952380952380953</v>
      </c>
      <c r="AN158" s="4">
        <f>M158/E$260</f>
        <v>1.1428571428571428</v>
      </c>
      <c r="AO158" s="4">
        <f>N158/E$260</f>
        <v>1.1904761904761905</v>
      </c>
      <c r="AP158" s="4">
        <f>O158/E$260</f>
        <v>1.2857142857142858</v>
      </c>
      <c r="AQ158" s="218"/>
      <c r="AR158" s="218"/>
      <c r="AS158" s="218"/>
      <c r="AT158" s="218"/>
      <c r="AU158" s="218"/>
      <c r="AV158" s="218"/>
      <c r="AW158" s="218"/>
      <c r="AX158" s="218"/>
      <c r="AY158" s="218"/>
      <c r="AZ158" s="218"/>
      <c r="BA158" s="218"/>
      <c r="BB158" s="87">
        <f t="shared" si="54"/>
        <v>1.1056582123027061</v>
      </c>
      <c r="BC158" s="3">
        <f t="shared" si="71"/>
        <v>12200</v>
      </c>
      <c r="BE158" s="3">
        <f>E158*(教育人数!$L$7+教育人数!$L$8)/教育人数!$L$34</f>
        <v>2409.689310163244</v>
      </c>
      <c r="BF158" s="3">
        <f>F158*(教育人数!$L$7+教育人数!$L$8)/教育人数!$L$34</f>
        <v>2519.2206424433912</v>
      </c>
      <c r="BG158" s="3">
        <f>G158*(教育人数!$L$7+教育人数!$L$8)/教育人数!$L$34</f>
        <v>2519.2206424433912</v>
      </c>
      <c r="BH158" s="3">
        <f>H158*(教育人数!$L$7+教育人数!$L$8)/教育人数!$L$34</f>
        <v>2519.2206424433912</v>
      </c>
      <c r="BI158" s="3">
        <f>I158*(教育人数!$L$7+教育人数!$L$8)/教育人数!$L$34</f>
        <v>2519.2206424433912</v>
      </c>
      <c r="BJ158" s="3">
        <f>J158*(教育人数!$L$7+教育人数!$L$8)/教育人数!$L$34</f>
        <v>2519.2206424433912</v>
      </c>
      <c r="BK158" s="3">
        <f>K158*(教育人数!$L$7+教育人数!$L$8)/教育人数!$L$34</f>
        <v>2519.2206424433912</v>
      </c>
      <c r="BL158" s="3">
        <f>L158*(教育人数!$L$7+教育人数!$L$8)/教育人数!$L$34</f>
        <v>2519.2206424433912</v>
      </c>
      <c r="BM158" s="3">
        <f>M158*(教育人数!$L$7+教育人数!$L$8)/教育人数!$L$34</f>
        <v>2628.7519747235388</v>
      </c>
      <c r="BN158" s="3">
        <f>N158*(教育人数!$L$7+教育人数!$L$8)/教育人数!$L$34</f>
        <v>2738.2833070036863</v>
      </c>
      <c r="BO158" s="3">
        <f>O158*(教育人数!$L$7+教育人数!$L$8)/教育人数!$L$34</f>
        <v>2957.345971563981</v>
      </c>
      <c r="BP158" s="217">
        <f>AVERAGE(BE158:BO158)+AVERAGE(BE159:BO159)</f>
        <v>4276.700655847575</v>
      </c>
      <c r="BT158" s="3">
        <f>T158*(教育人数!$L$7+教育人数!$L$8)/教育人数!$L$34</f>
        <v>265832.54344391788</v>
      </c>
      <c r="BU158" s="3">
        <f>U158*(教育人数!$L$7+教育人数!$L$8)/教育人数!$L$34</f>
        <v>273390.20537124801</v>
      </c>
      <c r="BV158" s="3">
        <f>V158*(教育人数!$L$7+教育人数!$L$8)/教育人数!$L$34</f>
        <v>274923.64402317011</v>
      </c>
      <c r="BW158" s="3">
        <f>W158*(教育人数!$L$7+教育人数!$L$8)/教育人数!$L$34</f>
        <v>276895.20800421276</v>
      </c>
      <c r="BX158" s="3">
        <f>X158*(教育人数!$L$7+教育人数!$L$8)/教育人数!$L$34</f>
        <v>279523.9599789363</v>
      </c>
      <c r="BY158" s="3">
        <f>Y158*(教育人数!$L$7+教育人数!$L$8)/教育人数!$L$34</f>
        <v>280290.67930489732</v>
      </c>
      <c r="BZ158" s="3">
        <f>Z158*(教育人数!$L$7+教育人数!$L$8)/教育人数!$L$34</f>
        <v>279523.9599789363</v>
      </c>
      <c r="CA158" s="3">
        <f>AA158*(教育人数!$L$7+教育人数!$L$8)/教育人数!$L$34</f>
        <v>280619.27330173779</v>
      </c>
      <c r="CB158" s="3">
        <f>AB158*(教育人数!$L$7+教育人数!$L$8)/教育人数!$L$34</f>
        <v>283467.0879410216</v>
      </c>
      <c r="CC158" s="3">
        <f>AC158*(教育人数!$L$7+教育人数!$L$8)/教育人数!$L$34</f>
        <v>295406.00315955764</v>
      </c>
      <c r="CD158" s="3">
        <f>AD158*(教育人数!$L$7+教育人数!$L$8)/教育人数!$L$34</f>
        <v>318736.1769352291</v>
      </c>
      <c r="CE158" s="217">
        <f t="shared" ref="CE158" si="85">ROUNDDOWN((AVERAGE(BT158:CD158)+AVERAGE(BT159:CD159))*$CH$2*12/16,-2)</f>
        <v>202700</v>
      </c>
    </row>
    <row r="159" spans="1:83" ht="18.75" customHeight="1">
      <c r="A159" s="32" t="s">
        <v>82</v>
      </c>
      <c r="B159" s="33" t="s">
        <v>114</v>
      </c>
      <c r="C159" s="237"/>
      <c r="D159" s="34" t="s">
        <v>106</v>
      </c>
      <c r="E159" s="38">
        <v>290</v>
      </c>
      <c r="F159" s="36">
        <v>300</v>
      </c>
      <c r="G159" s="36">
        <v>300</v>
      </c>
      <c r="H159" s="36">
        <v>300</v>
      </c>
      <c r="I159" s="36">
        <v>310</v>
      </c>
      <c r="J159" s="36">
        <v>310</v>
      </c>
      <c r="K159" s="36">
        <v>310</v>
      </c>
      <c r="L159" s="36">
        <v>310</v>
      </c>
      <c r="M159" s="39">
        <v>310</v>
      </c>
      <c r="N159" s="39">
        <v>320</v>
      </c>
      <c r="O159" s="40">
        <v>350</v>
      </c>
      <c r="P159" s="111"/>
      <c r="Q159" s="111"/>
      <c r="R159" s="111"/>
      <c r="S159" s="111"/>
      <c r="T159" s="35">
        <v>31140</v>
      </c>
      <c r="U159" s="36">
        <v>32090</v>
      </c>
      <c r="V159" s="36">
        <v>32310</v>
      </c>
      <c r="W159" s="36">
        <v>32560</v>
      </c>
      <c r="X159" s="36">
        <v>32890</v>
      </c>
      <c r="Y159" s="36">
        <v>32970</v>
      </c>
      <c r="Z159" s="36">
        <v>32880</v>
      </c>
      <c r="AA159" s="36">
        <v>33010</v>
      </c>
      <c r="AB159" s="37">
        <v>33370</v>
      </c>
      <c r="AC159" s="37">
        <v>34850</v>
      </c>
      <c r="AD159" s="37">
        <v>37820</v>
      </c>
      <c r="AE159" s="111"/>
      <c r="AF159" s="4">
        <f>E159/E$261</f>
        <v>1.0740740740740742</v>
      </c>
      <c r="AG159" s="4">
        <f>F159/E$261</f>
        <v>1.1111111111111112</v>
      </c>
      <c r="AH159" s="4">
        <f>G159/E$261</f>
        <v>1.1111111111111112</v>
      </c>
      <c r="AI159" s="4">
        <f>H159/E$261</f>
        <v>1.1111111111111112</v>
      </c>
      <c r="AJ159" s="4">
        <f>I159/E$261</f>
        <v>1.1481481481481481</v>
      </c>
      <c r="AK159" s="4">
        <f>J159/E$261</f>
        <v>1.1481481481481481</v>
      </c>
      <c r="AL159" s="4">
        <f>K159/E$261</f>
        <v>1.1481481481481481</v>
      </c>
      <c r="AM159" s="4">
        <f>L159/E$261</f>
        <v>1.1481481481481481</v>
      </c>
      <c r="AN159" s="4">
        <f>M159/E$261</f>
        <v>1.1481481481481481</v>
      </c>
      <c r="AO159" s="4">
        <f>N159/E$261</f>
        <v>1.1851851851851851</v>
      </c>
      <c r="AP159" s="4">
        <f>O159/E$261</f>
        <v>1.2962962962962963</v>
      </c>
      <c r="AQ159" s="218"/>
      <c r="AR159" s="218"/>
      <c r="AS159" s="218"/>
      <c r="AT159" s="218"/>
      <c r="AU159" s="218"/>
      <c r="AV159" s="218"/>
      <c r="AW159" s="218"/>
      <c r="AX159" s="218"/>
      <c r="AY159" s="218"/>
      <c r="AZ159" s="218"/>
      <c r="BA159" s="218"/>
      <c r="BB159" s="87">
        <f t="shared" si="54"/>
        <v>1.1056582123027061</v>
      </c>
      <c r="BC159" s="3">
        <f t="shared" si="71"/>
        <v>12200</v>
      </c>
      <c r="BE159" s="3">
        <f>E159*教育人数!$L$6/教育人数!$L$34</f>
        <v>1588.2043180621381</v>
      </c>
      <c r="BF159" s="3">
        <f>F159*教育人数!$L$6/教育人数!$L$34</f>
        <v>1642.9699842022117</v>
      </c>
      <c r="BG159" s="3">
        <f>G159*教育人数!$L$6/教育人数!$L$34</f>
        <v>1642.9699842022117</v>
      </c>
      <c r="BH159" s="3">
        <f>H159*教育人数!$L$6/教育人数!$L$34</f>
        <v>1642.9699842022117</v>
      </c>
      <c r="BI159" s="3">
        <f>I159*教育人数!$L$6/教育人数!$L$34</f>
        <v>1697.7356503422855</v>
      </c>
      <c r="BJ159" s="3">
        <f>J159*教育人数!$L$6/教育人数!$L$34</f>
        <v>1697.7356503422855</v>
      </c>
      <c r="BK159" s="3">
        <f>K159*教育人数!$L$6/教育人数!$L$34</f>
        <v>1697.7356503422855</v>
      </c>
      <c r="BL159" s="3">
        <f>L159*教育人数!$L$6/教育人数!$L$34</f>
        <v>1697.7356503422855</v>
      </c>
      <c r="BM159" s="3">
        <f>M159*教育人数!$L$6/教育人数!$L$34</f>
        <v>1697.7356503422855</v>
      </c>
      <c r="BN159" s="3">
        <f>N159*教育人数!$L$6/教育人数!$L$34</f>
        <v>1752.5013164823592</v>
      </c>
      <c r="BO159" s="3">
        <f>O159*教育人数!$L$6/教育人数!$L$34</f>
        <v>1916.7983149025804</v>
      </c>
      <c r="BP159" s="217"/>
      <c r="BT159" s="3">
        <f>T159*教育人数!$L$6/教育人数!$L$34</f>
        <v>170540.28436018957</v>
      </c>
      <c r="BU159" s="3">
        <f>U159*教育人数!$L$6/教育人数!$L$34</f>
        <v>175743.02264349657</v>
      </c>
      <c r="BV159" s="3">
        <f>V159*教育人数!$L$6/教育人数!$L$34</f>
        <v>176947.8672985782</v>
      </c>
      <c r="BW159" s="3">
        <f>W159*教育人数!$L$6/教育人数!$L$34</f>
        <v>178317.00895208004</v>
      </c>
      <c r="BX159" s="3">
        <f>X159*教育人数!$L$6/教育人数!$L$34</f>
        <v>180124.27593470248</v>
      </c>
      <c r="BY159" s="3">
        <f>Y159*教育人数!$L$6/教育人数!$L$34</f>
        <v>180562.40126382306</v>
      </c>
      <c r="BZ159" s="3">
        <f>Z159*教育人数!$L$6/教育人数!$L$34</f>
        <v>180069.51026856242</v>
      </c>
      <c r="CA159" s="3">
        <f>AA159*教育人数!$L$6/教育人数!$L$34</f>
        <v>180781.46392838337</v>
      </c>
      <c r="CB159" s="3">
        <f>AB159*教育人数!$L$6/教育人数!$L$34</f>
        <v>182753.02790942602</v>
      </c>
      <c r="CC159" s="3">
        <f>AC159*教育人数!$L$6/教育人数!$L$34</f>
        <v>190858.34649815693</v>
      </c>
      <c r="CD159" s="3">
        <f>AD159*教育人数!$L$6/教育人数!$L$34</f>
        <v>207123.74934175881</v>
      </c>
      <c r="CE159" s="217"/>
    </row>
    <row r="160" spans="1:83" ht="18.75" customHeight="1">
      <c r="A160" s="32" t="s">
        <v>82</v>
      </c>
      <c r="B160" s="33" t="s">
        <v>115</v>
      </c>
      <c r="C160" s="237" t="s">
        <v>104</v>
      </c>
      <c r="D160" s="34" t="s">
        <v>105</v>
      </c>
      <c r="E160" s="38">
        <v>220</v>
      </c>
      <c r="F160" s="36">
        <v>230</v>
      </c>
      <c r="G160" s="36">
        <v>230</v>
      </c>
      <c r="H160" s="36">
        <v>230</v>
      </c>
      <c r="I160" s="36">
        <v>230</v>
      </c>
      <c r="J160" s="36">
        <v>230</v>
      </c>
      <c r="K160" s="36">
        <v>230</v>
      </c>
      <c r="L160" s="36">
        <v>230</v>
      </c>
      <c r="M160" s="39">
        <v>230</v>
      </c>
      <c r="N160" s="39">
        <v>240</v>
      </c>
      <c r="O160" s="40">
        <v>260</v>
      </c>
      <c r="P160" s="111"/>
      <c r="Q160" s="111"/>
      <c r="R160" s="111"/>
      <c r="S160" s="111"/>
      <c r="T160" s="35">
        <v>24210</v>
      </c>
      <c r="U160" s="36">
        <v>24880</v>
      </c>
      <c r="V160" s="36">
        <v>25020</v>
      </c>
      <c r="W160" s="36">
        <v>25200</v>
      </c>
      <c r="X160" s="36">
        <v>24780</v>
      </c>
      <c r="Y160" s="36">
        <v>24860</v>
      </c>
      <c r="Z160" s="36">
        <v>24790</v>
      </c>
      <c r="AA160" s="36">
        <v>24880</v>
      </c>
      <c r="AB160" s="37">
        <v>25140</v>
      </c>
      <c r="AC160" s="37">
        <v>26210</v>
      </c>
      <c r="AD160" s="37">
        <v>28300</v>
      </c>
      <c r="AE160" s="111"/>
      <c r="AF160" s="4">
        <f>E160/E$262</f>
        <v>1.0476190476190477</v>
      </c>
      <c r="AG160" s="4">
        <f>F160/E$262</f>
        <v>1.0952380952380953</v>
      </c>
      <c r="AH160" s="4">
        <f>G160/E$262</f>
        <v>1.0952380952380953</v>
      </c>
      <c r="AI160" s="4">
        <f>H160/E$262</f>
        <v>1.0952380952380953</v>
      </c>
      <c r="AJ160" s="4">
        <f>I160/E$262</f>
        <v>1.0952380952380953</v>
      </c>
      <c r="AK160" s="4">
        <f>J160/E$262</f>
        <v>1.0952380952380953</v>
      </c>
      <c r="AL160" s="4">
        <f>K160/E$262</f>
        <v>1.0952380952380953</v>
      </c>
      <c r="AM160" s="4">
        <f>L160/E$262</f>
        <v>1.0952380952380953</v>
      </c>
      <c r="AN160" s="4">
        <f>M160/E$262</f>
        <v>1.0952380952380953</v>
      </c>
      <c r="AO160" s="4">
        <f>N160/E$262</f>
        <v>1.1428571428571428</v>
      </c>
      <c r="AP160" s="4">
        <f>O160/E$262</f>
        <v>1.2380952380952381</v>
      </c>
      <c r="AQ160" s="218"/>
      <c r="AR160" s="218"/>
      <c r="AS160" s="218"/>
      <c r="AT160" s="218"/>
      <c r="AU160" s="218"/>
      <c r="AV160" s="218"/>
      <c r="AW160" s="218"/>
      <c r="AX160" s="218"/>
      <c r="AY160" s="218"/>
      <c r="AZ160" s="218"/>
      <c r="BA160" s="218"/>
      <c r="BB160" s="87">
        <f t="shared" si="54"/>
        <v>1.1056582123027061</v>
      </c>
      <c r="BC160" s="3">
        <f t="shared" si="71"/>
        <v>12200</v>
      </c>
      <c r="BE160" s="3">
        <f>E160*(教育人数!$M$7+教育人数!$M$8)/教育人数!$M$34</f>
        <v>2710.9004739336492</v>
      </c>
      <c r="BF160" s="3">
        <f>F160*(教育人数!$M$7+教育人数!$M$8)/教育人数!$M$34</f>
        <v>2834.1232227488154</v>
      </c>
      <c r="BG160" s="3">
        <f>G160*(教育人数!$M$7+教育人数!$M$8)/教育人数!$M$34</f>
        <v>2834.1232227488154</v>
      </c>
      <c r="BH160" s="3">
        <f>H160*(教育人数!$M$7+教育人数!$M$8)/教育人数!$M$34</f>
        <v>2834.1232227488154</v>
      </c>
      <c r="BI160" s="3">
        <f>I160*(教育人数!$M$7+教育人数!$M$8)/教育人数!$M$34</f>
        <v>2834.1232227488154</v>
      </c>
      <c r="BJ160" s="3">
        <f>J160*(教育人数!$M$7+教育人数!$M$8)/教育人数!$M$34</f>
        <v>2834.1232227488154</v>
      </c>
      <c r="BK160" s="3">
        <f>K160*(教育人数!$M$7+教育人数!$M$8)/教育人数!$M$34</f>
        <v>2834.1232227488154</v>
      </c>
      <c r="BL160" s="3">
        <f>L160*(教育人数!$M$7+教育人数!$M$8)/教育人数!$M$34</f>
        <v>2834.1232227488154</v>
      </c>
      <c r="BM160" s="3">
        <f>M160*(教育人数!$M$7+教育人数!$M$8)/教育人数!$M$34</f>
        <v>2834.1232227488154</v>
      </c>
      <c r="BN160" s="3">
        <f>N160*(教育人数!$M$7+教育人数!$M$8)/教育人数!$M$34</f>
        <v>2957.345971563981</v>
      </c>
      <c r="BO160" s="3">
        <f>O160*(教育人数!$M$7+教育人数!$M$8)/教育人数!$M$34</f>
        <v>3203.7914691943129</v>
      </c>
      <c r="BP160" s="217">
        <f>AVERAGE(BE160:BO160)+AVERAGE(BE161:BO161)</f>
        <v>4749.6768634209393</v>
      </c>
      <c r="BT160" s="3">
        <f>T160*(教育人数!$M$7+教育人数!$M$8)/教育人数!$M$34</f>
        <v>298322.27488151658</v>
      </c>
      <c r="BU160" s="3">
        <f>U160*(教育人数!$M$7+教育人数!$M$8)/教育人数!$M$34</f>
        <v>306578.19905213272</v>
      </c>
      <c r="BV160" s="3">
        <f>V160*(教育人数!$M$7+教育人数!$M$8)/教育人数!$M$34</f>
        <v>308303.31753554504</v>
      </c>
      <c r="BW160" s="3">
        <f>W160*(教育人数!$M$7+教育人数!$M$8)/教育人数!$M$34</f>
        <v>310521.32701421803</v>
      </c>
      <c r="BX160" s="3">
        <f>X160*(教育人数!$M$7+教育人数!$M$8)/教育人数!$M$34</f>
        <v>305345.97156398103</v>
      </c>
      <c r="BY160" s="3">
        <f>Y160*(教育人数!$M$7+教育人数!$M$8)/教育人数!$M$34</f>
        <v>306331.75355450239</v>
      </c>
      <c r="BZ160" s="3">
        <f>Z160*(教育人数!$M$7+教育人数!$M$8)/教育人数!$M$34</f>
        <v>305469.19431279623</v>
      </c>
      <c r="CA160" s="3">
        <f>AA160*(教育人数!$M$7+教育人数!$M$8)/教育人数!$M$34</f>
        <v>306578.19905213272</v>
      </c>
      <c r="CB160" s="3">
        <f>AB160*(教育人数!$M$7+教育人数!$M$8)/教育人数!$M$34</f>
        <v>309781.99052132701</v>
      </c>
      <c r="CC160" s="3">
        <f>AC160*(教育人数!$M$7+教育人数!$M$8)/教育人数!$M$34</f>
        <v>322966.82464454975</v>
      </c>
      <c r="CD160" s="3">
        <f>AD160*(教育人数!$M$7+教育人数!$M$8)/教育人数!$M$34</f>
        <v>348720.37914691947</v>
      </c>
      <c r="CE160" s="217">
        <f t="shared" ref="CE160" si="86">ROUNDDOWN((AVERAGE(BT160:CD160)+AVERAGE(BT161:CD161))*$CH$2*12/16,-2)</f>
        <v>224000</v>
      </c>
    </row>
    <row r="161" spans="1:83" ht="18.75" customHeight="1">
      <c r="A161" s="32" t="s">
        <v>82</v>
      </c>
      <c r="B161" s="33" t="s">
        <v>115</v>
      </c>
      <c r="C161" s="237"/>
      <c r="D161" s="34" t="s">
        <v>106</v>
      </c>
      <c r="E161" s="38">
        <v>290</v>
      </c>
      <c r="F161" s="36">
        <v>300</v>
      </c>
      <c r="G161" s="36">
        <v>300</v>
      </c>
      <c r="H161" s="36">
        <v>300</v>
      </c>
      <c r="I161" s="36">
        <v>300</v>
      </c>
      <c r="J161" s="36">
        <v>300</v>
      </c>
      <c r="K161" s="36">
        <v>300</v>
      </c>
      <c r="L161" s="36">
        <v>300</v>
      </c>
      <c r="M161" s="39">
        <v>300</v>
      </c>
      <c r="N161" s="39">
        <v>320</v>
      </c>
      <c r="O161" s="40">
        <v>350</v>
      </c>
      <c r="P161" s="111"/>
      <c r="Q161" s="111"/>
      <c r="R161" s="111"/>
      <c r="S161" s="111"/>
      <c r="T161" s="35">
        <v>31080</v>
      </c>
      <c r="U161" s="36">
        <v>32010</v>
      </c>
      <c r="V161" s="36">
        <v>32230</v>
      </c>
      <c r="W161" s="36">
        <v>32480</v>
      </c>
      <c r="X161" s="36">
        <v>32150</v>
      </c>
      <c r="Y161" s="36">
        <v>32240</v>
      </c>
      <c r="Z161" s="36">
        <v>32150</v>
      </c>
      <c r="AA161" s="36">
        <v>32270</v>
      </c>
      <c r="AB161" s="37">
        <v>32630</v>
      </c>
      <c r="AC161" s="37">
        <v>34090</v>
      </c>
      <c r="AD161" s="37">
        <v>37020</v>
      </c>
      <c r="AE161" s="111"/>
      <c r="AF161" s="4">
        <f>E161/E$263</f>
        <v>1.0740740740740742</v>
      </c>
      <c r="AG161" s="4">
        <f>F161/E$263</f>
        <v>1.1111111111111112</v>
      </c>
      <c r="AH161" s="4">
        <f>G161/E$263</f>
        <v>1.1111111111111112</v>
      </c>
      <c r="AI161" s="4">
        <f>H161/E$263</f>
        <v>1.1111111111111112</v>
      </c>
      <c r="AJ161" s="4">
        <f>I161/E$263</f>
        <v>1.1111111111111112</v>
      </c>
      <c r="AK161" s="4">
        <f>J161/E$263</f>
        <v>1.1111111111111112</v>
      </c>
      <c r="AL161" s="4">
        <f>K161/E$263</f>
        <v>1.1111111111111112</v>
      </c>
      <c r="AM161" s="4">
        <f>L161/E$263</f>
        <v>1.1111111111111112</v>
      </c>
      <c r="AN161" s="4">
        <f>M161/E$263</f>
        <v>1.1111111111111112</v>
      </c>
      <c r="AO161" s="4">
        <f>N161/E$263</f>
        <v>1.1851851851851851</v>
      </c>
      <c r="AP161" s="4">
        <f>O161/E$263</f>
        <v>1.2962962962962963</v>
      </c>
      <c r="AQ161" s="218"/>
      <c r="AR161" s="218"/>
      <c r="AS161" s="218"/>
      <c r="AT161" s="218"/>
      <c r="AU161" s="218"/>
      <c r="AV161" s="218"/>
      <c r="AW161" s="218"/>
      <c r="AX161" s="218"/>
      <c r="AY161" s="218"/>
      <c r="AZ161" s="218"/>
      <c r="BA161" s="218"/>
      <c r="BB161" s="87">
        <f t="shared" si="54"/>
        <v>1.1056582123027061</v>
      </c>
      <c r="BC161" s="3">
        <f t="shared" si="71"/>
        <v>12200</v>
      </c>
      <c r="BE161" s="3">
        <f>E161*教育人数!$M$6/教育人数!$M$34</f>
        <v>1786.7298578199052</v>
      </c>
      <c r="BF161" s="3">
        <f>F161*教育人数!$M$6/教育人数!$M$34</f>
        <v>1848.3412322274883</v>
      </c>
      <c r="BG161" s="3">
        <f>G161*教育人数!$M$6/教育人数!$M$34</f>
        <v>1848.3412322274883</v>
      </c>
      <c r="BH161" s="3">
        <f>H161*教育人数!$M$6/教育人数!$M$34</f>
        <v>1848.3412322274883</v>
      </c>
      <c r="BI161" s="3">
        <f>I161*教育人数!$M$6/教育人数!$M$34</f>
        <v>1848.3412322274883</v>
      </c>
      <c r="BJ161" s="3">
        <f>J161*教育人数!$M$6/教育人数!$M$34</f>
        <v>1848.3412322274883</v>
      </c>
      <c r="BK161" s="3">
        <f>K161*教育人数!$M$6/教育人数!$M$34</f>
        <v>1848.3412322274883</v>
      </c>
      <c r="BL161" s="3">
        <f>L161*教育人数!$M$6/教育人数!$M$34</f>
        <v>1848.3412322274883</v>
      </c>
      <c r="BM161" s="3">
        <f>M161*教育人数!$M$6/教育人数!$M$34</f>
        <v>1848.3412322274883</v>
      </c>
      <c r="BN161" s="3">
        <f>N161*教育人数!$M$6/教育人数!$M$34</f>
        <v>1971.5639810426542</v>
      </c>
      <c r="BO161" s="3">
        <f>O161*教育人数!$M$6/教育人数!$M$34</f>
        <v>2156.3981042654027</v>
      </c>
      <c r="BP161" s="217"/>
      <c r="BT161" s="3">
        <f>T161*教育人数!$M$6/教育人数!$M$34</f>
        <v>191488.15165876778</v>
      </c>
      <c r="BU161" s="3">
        <f>U161*教育人数!$M$6/教育人数!$M$34</f>
        <v>197218.00947867299</v>
      </c>
      <c r="BV161" s="3">
        <f>V161*教育人数!$M$6/教育人数!$M$34</f>
        <v>198573.45971563982</v>
      </c>
      <c r="BW161" s="3">
        <f>W161*教育人数!$M$6/教育人数!$M$34</f>
        <v>200113.7440758294</v>
      </c>
      <c r="BX161" s="3">
        <f>X161*教育人数!$M$6/教育人数!$M$34</f>
        <v>198080.56872037915</v>
      </c>
      <c r="BY161" s="3">
        <f>Y161*教育人数!$M$6/教育人数!$M$34</f>
        <v>198635.07109004739</v>
      </c>
      <c r="BZ161" s="3">
        <f>Z161*教育人数!$M$6/教育人数!$M$34</f>
        <v>198080.56872037915</v>
      </c>
      <c r="CA161" s="3">
        <f>AA161*教育人数!$M$6/教育人数!$M$34</f>
        <v>198819.90521327016</v>
      </c>
      <c r="CB161" s="3">
        <f>AB161*教育人数!$M$6/教育人数!$M$34</f>
        <v>201037.91469194312</v>
      </c>
      <c r="CC161" s="3">
        <f>AC161*教育人数!$M$6/教育人数!$M$34</f>
        <v>210033.17535545025</v>
      </c>
      <c r="CD161" s="3">
        <f>AD161*教育人数!$M$6/教育人数!$M$34</f>
        <v>228085.30805687205</v>
      </c>
      <c r="CE161" s="217"/>
    </row>
    <row r="162" spans="1:83" ht="18.75" customHeight="1">
      <c r="A162" s="32" t="s">
        <v>82</v>
      </c>
      <c r="B162" s="33" t="s">
        <v>116</v>
      </c>
      <c r="C162" s="237" t="s">
        <v>104</v>
      </c>
      <c r="D162" s="34" t="s">
        <v>105</v>
      </c>
      <c r="E162" s="38">
        <v>210</v>
      </c>
      <c r="F162" s="36">
        <v>220</v>
      </c>
      <c r="G162" s="36">
        <v>220</v>
      </c>
      <c r="H162" s="36">
        <v>220</v>
      </c>
      <c r="I162" s="36">
        <v>220</v>
      </c>
      <c r="J162" s="36">
        <v>220</v>
      </c>
      <c r="K162" s="36">
        <v>220</v>
      </c>
      <c r="L162" s="36">
        <v>220</v>
      </c>
      <c r="M162" s="39">
        <v>220</v>
      </c>
      <c r="N162" s="39">
        <v>230</v>
      </c>
      <c r="O162" s="40">
        <v>250</v>
      </c>
      <c r="P162" s="111"/>
      <c r="Q162" s="111"/>
      <c r="R162" s="111"/>
      <c r="S162" s="111"/>
      <c r="T162" s="35">
        <v>23600</v>
      </c>
      <c r="U162" s="36">
        <v>24250</v>
      </c>
      <c r="V162" s="36">
        <v>24400</v>
      </c>
      <c r="W162" s="36">
        <v>24570</v>
      </c>
      <c r="X162" s="36">
        <v>24220</v>
      </c>
      <c r="Y162" s="36">
        <v>24290</v>
      </c>
      <c r="Z162" s="36">
        <v>24230</v>
      </c>
      <c r="AA162" s="36">
        <v>24320</v>
      </c>
      <c r="AB162" s="37">
        <v>24570</v>
      </c>
      <c r="AC162" s="37">
        <v>25630</v>
      </c>
      <c r="AD162" s="37">
        <v>27690</v>
      </c>
      <c r="AE162" s="111"/>
      <c r="AF162" s="4">
        <f>E162/E$264</f>
        <v>1.05</v>
      </c>
      <c r="AG162" s="4">
        <f>F162/E$264</f>
        <v>1.1000000000000001</v>
      </c>
      <c r="AH162" s="4">
        <f>G162/E$264</f>
        <v>1.1000000000000001</v>
      </c>
      <c r="AI162" s="4">
        <f>H162/E$264</f>
        <v>1.1000000000000001</v>
      </c>
      <c r="AJ162" s="4">
        <f>I162/E$264</f>
        <v>1.1000000000000001</v>
      </c>
      <c r="AK162" s="4">
        <f>J162/E$264</f>
        <v>1.1000000000000001</v>
      </c>
      <c r="AL162" s="4">
        <f>K162/E$264</f>
        <v>1.1000000000000001</v>
      </c>
      <c r="AM162" s="4">
        <f>L162/E$264</f>
        <v>1.1000000000000001</v>
      </c>
      <c r="AN162" s="4">
        <f>M162/E$264</f>
        <v>1.1000000000000001</v>
      </c>
      <c r="AO162" s="4">
        <f>N162/E$264</f>
        <v>1.1499999999999999</v>
      </c>
      <c r="AP162" s="4">
        <f>O162/E$264</f>
        <v>1.25</v>
      </c>
      <c r="AQ162" s="218"/>
      <c r="AR162" s="218"/>
      <c r="AS162" s="218"/>
      <c r="AT162" s="218"/>
      <c r="AU162" s="218"/>
      <c r="AV162" s="218"/>
      <c r="AW162" s="218"/>
      <c r="AX162" s="218"/>
      <c r="AY162" s="218"/>
      <c r="AZ162" s="218"/>
      <c r="BA162" s="218"/>
      <c r="BB162" s="87">
        <f t="shared" si="54"/>
        <v>1.1056582123027061</v>
      </c>
      <c r="BC162" s="3">
        <f t="shared" si="71"/>
        <v>12200</v>
      </c>
      <c r="BE162" s="3">
        <f>E162*(教育人数!$N$7+教育人数!$N$8)/教育人数!$N$34</f>
        <v>2524.563634261935</v>
      </c>
      <c r="BF162" s="3">
        <f>F162*(教育人数!$N$7+教育人数!$N$8)/教育人数!$N$34</f>
        <v>2644.7809501791703</v>
      </c>
      <c r="BG162" s="3">
        <f>G162*(教育人数!$N$7+教育人数!$N$8)/教育人数!$N$34</f>
        <v>2644.7809501791703</v>
      </c>
      <c r="BH162" s="3">
        <f>H162*(教育人数!$N$7+教育人数!$N$8)/教育人数!$N$34</f>
        <v>2644.7809501791703</v>
      </c>
      <c r="BI162" s="3">
        <f>I162*(教育人数!$N$7+教育人数!$N$8)/教育人数!$N$34</f>
        <v>2644.7809501791703</v>
      </c>
      <c r="BJ162" s="3">
        <f>J162*(教育人数!$N$7+教育人数!$N$8)/教育人数!$N$34</f>
        <v>2644.7809501791703</v>
      </c>
      <c r="BK162" s="3">
        <f>K162*(教育人数!$N$7+教育人数!$N$8)/教育人数!$N$34</f>
        <v>2644.7809501791703</v>
      </c>
      <c r="BL162" s="3">
        <f>L162*(教育人数!$N$7+教育人数!$N$8)/教育人数!$N$34</f>
        <v>2644.7809501791703</v>
      </c>
      <c r="BM162" s="3">
        <f>M162*(教育人数!$N$7+教育人数!$N$8)/教育人数!$N$34</f>
        <v>2644.7809501791703</v>
      </c>
      <c r="BN162" s="3">
        <f>N162*(教育人数!$N$7+教育人数!$N$8)/教育人数!$N$34</f>
        <v>2764.9982660964051</v>
      </c>
      <c r="BO162" s="3">
        <f>O162*(教育人数!$N$7+教育人数!$N$8)/教育人数!$N$34</f>
        <v>3005.4328979308752</v>
      </c>
      <c r="BP162" s="217">
        <f>AVERAGE(BE162:BO162)+AVERAGE(BE163:BO163)</f>
        <v>4475.3628061916124</v>
      </c>
      <c r="BT162" s="3">
        <f>T162*(教育人数!$N$7+教育人数!$N$8)/教育人数!$N$34</f>
        <v>283712.8655646746</v>
      </c>
      <c r="BU162" s="3">
        <f>U162*(教育人数!$N$7+教育人数!$N$8)/教育人数!$N$34</f>
        <v>291526.99109929492</v>
      </c>
      <c r="BV162" s="3">
        <f>V162*(教育人数!$N$7+教育人数!$N$8)/教育人数!$N$34</f>
        <v>293330.25083805341</v>
      </c>
      <c r="BW162" s="3">
        <f>W162*(教育人数!$N$7+教育人数!$N$8)/教育人数!$N$34</f>
        <v>295373.94520864642</v>
      </c>
      <c r="BX162" s="3">
        <f>X162*(教育人数!$N$7+教育人数!$N$8)/教育人数!$N$34</f>
        <v>291166.33915154322</v>
      </c>
      <c r="BY162" s="3">
        <f>Y162*(教育人数!$N$7+教育人数!$N$8)/教育人数!$N$34</f>
        <v>292007.86036296381</v>
      </c>
      <c r="BZ162" s="3">
        <f>Z162*(教育人数!$N$7+教育人数!$N$8)/教育人数!$N$34</f>
        <v>291286.55646746041</v>
      </c>
      <c r="CA162" s="3">
        <f>AA162*(教育人数!$N$7+教育人数!$N$8)/教育人数!$N$34</f>
        <v>292368.51231071557</v>
      </c>
      <c r="CB162" s="3">
        <f>AB162*(教育人数!$N$7+教育人数!$N$8)/教育人数!$N$34</f>
        <v>295373.94520864642</v>
      </c>
      <c r="CC162" s="3">
        <f>AC162*(教育人数!$N$7+教育人数!$N$8)/教育人数!$N$34</f>
        <v>308116.98069587332</v>
      </c>
      <c r="CD162" s="3">
        <f>AD162*(教育人数!$N$7+教育人数!$N$8)/教育人数!$N$34</f>
        <v>332881.74777482374</v>
      </c>
      <c r="CE162" s="217">
        <f t="shared" ref="CE162" si="87">ROUNDDOWN((AVERAGE(BT162:CD162)+AVERAGE(BT163:CD163))*$CH$2*12/16,-2)</f>
        <v>213900</v>
      </c>
    </row>
    <row r="163" spans="1:83" ht="18.75" customHeight="1">
      <c r="A163" s="32" t="s">
        <v>82</v>
      </c>
      <c r="B163" s="33" t="s">
        <v>116</v>
      </c>
      <c r="C163" s="237"/>
      <c r="D163" s="34" t="s">
        <v>106</v>
      </c>
      <c r="E163" s="38">
        <v>280</v>
      </c>
      <c r="F163" s="36">
        <v>290</v>
      </c>
      <c r="G163" s="36">
        <v>290</v>
      </c>
      <c r="H163" s="36">
        <v>300</v>
      </c>
      <c r="I163" s="36">
        <v>290</v>
      </c>
      <c r="J163" s="36">
        <v>300</v>
      </c>
      <c r="K163" s="36">
        <v>290</v>
      </c>
      <c r="L163" s="36">
        <v>300</v>
      </c>
      <c r="M163" s="39">
        <v>300</v>
      </c>
      <c r="N163" s="39">
        <v>310</v>
      </c>
      <c r="O163" s="40">
        <v>340</v>
      </c>
      <c r="P163" s="111"/>
      <c r="Q163" s="111"/>
      <c r="R163" s="111"/>
      <c r="S163" s="111"/>
      <c r="T163" s="35">
        <v>30470</v>
      </c>
      <c r="U163" s="36">
        <v>31380</v>
      </c>
      <c r="V163" s="36">
        <v>31610</v>
      </c>
      <c r="W163" s="36">
        <v>31850</v>
      </c>
      <c r="X163" s="36">
        <v>31590</v>
      </c>
      <c r="Y163" s="36">
        <v>31670</v>
      </c>
      <c r="Z163" s="36">
        <v>31590</v>
      </c>
      <c r="AA163" s="36">
        <v>31710</v>
      </c>
      <c r="AB163" s="37">
        <v>32060</v>
      </c>
      <c r="AC163" s="37">
        <v>33510</v>
      </c>
      <c r="AD163" s="37">
        <v>36410</v>
      </c>
      <c r="AE163" s="111"/>
      <c r="AF163" s="4">
        <f>E163/E$265</f>
        <v>1.0769230769230769</v>
      </c>
      <c r="AG163" s="4">
        <f>F163/E$265</f>
        <v>1.1153846153846154</v>
      </c>
      <c r="AH163" s="4">
        <f>G163/E$265</f>
        <v>1.1153846153846154</v>
      </c>
      <c r="AI163" s="4">
        <f>H163/E$265</f>
        <v>1.1538461538461537</v>
      </c>
      <c r="AJ163" s="4">
        <f>I163/E$265</f>
        <v>1.1153846153846154</v>
      </c>
      <c r="AK163" s="4">
        <f>J163/E$265</f>
        <v>1.1538461538461537</v>
      </c>
      <c r="AL163" s="4">
        <f>K163/E$265</f>
        <v>1.1153846153846154</v>
      </c>
      <c r="AM163" s="4">
        <f>L163/E$265</f>
        <v>1.1538461538461537</v>
      </c>
      <c r="AN163" s="4">
        <f>M163/E$265</f>
        <v>1.1538461538461537</v>
      </c>
      <c r="AO163" s="4">
        <f>N163/E$265</f>
        <v>1.1923076923076923</v>
      </c>
      <c r="AP163" s="4">
        <f>O163/E$265</f>
        <v>1.3076923076923077</v>
      </c>
      <c r="AQ163" s="218"/>
      <c r="AR163" s="218"/>
      <c r="AS163" s="218"/>
      <c r="AT163" s="218"/>
      <c r="AU163" s="218"/>
      <c r="AV163" s="218"/>
      <c r="AW163" s="218"/>
      <c r="AX163" s="218"/>
      <c r="AY163" s="218"/>
      <c r="AZ163" s="218"/>
      <c r="BA163" s="218"/>
      <c r="BB163" s="87">
        <f t="shared" si="54"/>
        <v>1.1056582123027061</v>
      </c>
      <c r="BC163" s="3">
        <f t="shared" si="71"/>
        <v>12200</v>
      </c>
      <c r="BE163" s="3">
        <f>E163*教育人数!$N$6/教育人数!$N$34</f>
        <v>1683.0424228412901</v>
      </c>
      <c r="BF163" s="3">
        <f>F163*教育人数!$N$6/教育人数!$N$34</f>
        <v>1743.1510807999077</v>
      </c>
      <c r="BG163" s="3">
        <f>G163*教育人数!$N$6/教育人数!$N$34</f>
        <v>1743.1510807999077</v>
      </c>
      <c r="BH163" s="3">
        <f>H163*教育人数!$N$6/教育人数!$N$34</f>
        <v>1803.2597387585251</v>
      </c>
      <c r="BI163" s="3">
        <f>I163*教育人数!$N$6/教育人数!$N$34</f>
        <v>1743.1510807999077</v>
      </c>
      <c r="BJ163" s="3">
        <f>J163*教育人数!$N$6/教育人数!$N$34</f>
        <v>1803.2597387585251</v>
      </c>
      <c r="BK163" s="3">
        <f>K163*教育人数!$N$6/教育人数!$N$34</f>
        <v>1743.1510807999077</v>
      </c>
      <c r="BL163" s="3">
        <f>L163*教育人数!$N$6/教育人数!$N$34</f>
        <v>1803.2597387585251</v>
      </c>
      <c r="BM163" s="3">
        <f>M163*教育人数!$N$6/教育人数!$N$34</f>
        <v>1803.2597387585251</v>
      </c>
      <c r="BN163" s="3">
        <f>N163*教育人数!$N$6/教育人数!$N$34</f>
        <v>1863.3683967171426</v>
      </c>
      <c r="BO163" s="3">
        <f>O163*教育人数!$N$6/教育人数!$N$34</f>
        <v>2043.6943705929953</v>
      </c>
      <c r="BP163" s="217"/>
      <c r="BT163" s="3">
        <f>T163*教育人数!$N$6/教育人数!$N$34</f>
        <v>183151.08079990753</v>
      </c>
      <c r="BU163" s="3">
        <f>U163*教育人数!$N$6/教育人数!$N$34</f>
        <v>188620.96867414174</v>
      </c>
      <c r="BV163" s="3">
        <f>V163*教育人数!$N$6/教育人数!$N$34</f>
        <v>190003.46780718994</v>
      </c>
      <c r="BW163" s="3">
        <f>W163*教育人数!$N$6/教育人数!$N$34</f>
        <v>191446.07559819674</v>
      </c>
      <c r="BX163" s="3">
        <f>X163*教育人数!$N$6/教育人数!$N$34</f>
        <v>189883.25049127269</v>
      </c>
      <c r="BY163" s="3">
        <f>Y163*教育人数!$N$6/教育人数!$N$34</f>
        <v>190364.11975494164</v>
      </c>
      <c r="BZ163" s="3">
        <f>Z163*教育人数!$N$6/教育人数!$N$34</f>
        <v>189883.25049127269</v>
      </c>
      <c r="CA163" s="3">
        <f>AA163*教育人数!$N$6/教育人数!$N$34</f>
        <v>190604.55438677612</v>
      </c>
      <c r="CB163" s="3">
        <f>AB163*教育人数!$N$6/教育人数!$N$34</f>
        <v>192708.35741532771</v>
      </c>
      <c r="CC163" s="3">
        <f>AC163*教育人数!$N$6/教育人数!$N$34</f>
        <v>201424.11281932725</v>
      </c>
      <c r="CD163" s="3">
        <f>AD163*教育人数!$N$6/教育人数!$N$34</f>
        <v>218855.62362732633</v>
      </c>
      <c r="CE163" s="217"/>
    </row>
    <row r="164" spans="1:83" ht="18.75" customHeight="1">
      <c r="A164" s="32" t="s">
        <v>82</v>
      </c>
      <c r="B164" s="33" t="s">
        <v>117</v>
      </c>
      <c r="C164" s="237" t="s">
        <v>104</v>
      </c>
      <c r="D164" s="34" t="s">
        <v>105</v>
      </c>
      <c r="E164" s="38">
        <v>210</v>
      </c>
      <c r="F164" s="36">
        <v>210</v>
      </c>
      <c r="G164" s="36">
        <v>210</v>
      </c>
      <c r="H164" s="36">
        <v>210</v>
      </c>
      <c r="I164" s="36">
        <v>210</v>
      </c>
      <c r="J164" s="36">
        <v>210</v>
      </c>
      <c r="K164" s="36">
        <v>210</v>
      </c>
      <c r="L164" s="36">
        <v>210</v>
      </c>
      <c r="M164" s="39">
        <v>220</v>
      </c>
      <c r="N164" s="39">
        <v>220</v>
      </c>
      <c r="O164" s="40">
        <v>240</v>
      </c>
      <c r="P164" s="111"/>
      <c r="Q164" s="111"/>
      <c r="R164" s="111"/>
      <c r="S164" s="111"/>
      <c r="T164" s="35">
        <v>22660</v>
      </c>
      <c r="U164" s="36">
        <v>23300</v>
      </c>
      <c r="V164" s="36">
        <v>23440</v>
      </c>
      <c r="W164" s="36">
        <v>23610</v>
      </c>
      <c r="X164" s="36">
        <v>23350</v>
      </c>
      <c r="Y164" s="36">
        <v>23420</v>
      </c>
      <c r="Z164" s="36">
        <v>23360</v>
      </c>
      <c r="AA164" s="36">
        <v>23450</v>
      </c>
      <c r="AB164" s="37">
        <v>23690</v>
      </c>
      <c r="AC164" s="37">
        <v>24740</v>
      </c>
      <c r="AD164" s="37">
        <v>26740</v>
      </c>
      <c r="AE164" s="111"/>
      <c r="AF164" s="4">
        <f>E164/E$266</f>
        <v>1.1052631578947369</v>
      </c>
      <c r="AG164" s="4">
        <f>F164/E$266</f>
        <v>1.1052631578947369</v>
      </c>
      <c r="AH164" s="4">
        <f>G164/E$266</f>
        <v>1.1052631578947369</v>
      </c>
      <c r="AI164" s="4">
        <f>H164/E$266</f>
        <v>1.1052631578947369</v>
      </c>
      <c r="AJ164" s="4">
        <f>I164/E$266</f>
        <v>1.1052631578947369</v>
      </c>
      <c r="AK164" s="4">
        <f>J164/E$266</f>
        <v>1.1052631578947369</v>
      </c>
      <c r="AL164" s="4">
        <f>K164/E$266</f>
        <v>1.1052631578947369</v>
      </c>
      <c r="AM164" s="4">
        <f>L164/E$266</f>
        <v>1.1052631578947369</v>
      </c>
      <c r="AN164" s="4">
        <f>M164/E$266</f>
        <v>1.1578947368421053</v>
      </c>
      <c r="AO164" s="4">
        <f>N164/E$266</f>
        <v>1.1578947368421053</v>
      </c>
      <c r="AP164" s="4">
        <f>O164/E$266</f>
        <v>1.263157894736842</v>
      </c>
      <c r="AQ164" s="218"/>
      <c r="AR164" s="218"/>
      <c r="AS164" s="218"/>
      <c r="AT164" s="218"/>
      <c r="AU164" s="218"/>
      <c r="AV164" s="218"/>
      <c r="AW164" s="218"/>
      <c r="AX164" s="218"/>
      <c r="AY164" s="218"/>
      <c r="AZ164" s="218"/>
      <c r="BA164" s="218"/>
      <c r="BB164" s="87">
        <f t="shared" si="54"/>
        <v>1.1056582123027061</v>
      </c>
      <c r="BC164" s="3">
        <f t="shared" si="71"/>
        <v>12200</v>
      </c>
      <c r="BE164" s="3">
        <f>E164*(教育人数!$O$7+教育人数!$O$8)/教育人数!$O$34</f>
        <v>2700.1854522975482</v>
      </c>
      <c r="BF164" s="3">
        <f>F164*(教育人数!$O$7+教育人数!$O$8)/教育人数!$O$34</f>
        <v>2700.1854522975482</v>
      </c>
      <c r="BG164" s="3">
        <f>G164*(教育人数!$O$7+教育人数!$O$8)/教育人数!$O$34</f>
        <v>2700.1854522975482</v>
      </c>
      <c r="BH164" s="3">
        <f>H164*(教育人数!$O$7+教育人数!$O$8)/教育人数!$O$34</f>
        <v>2700.1854522975482</v>
      </c>
      <c r="BI164" s="3">
        <f>I164*(教育人数!$O$7+教育人数!$O$8)/教育人数!$O$34</f>
        <v>2700.1854522975482</v>
      </c>
      <c r="BJ164" s="3">
        <f>J164*(教育人数!$O$7+教育人数!$O$8)/教育人数!$O$34</f>
        <v>2700.1854522975482</v>
      </c>
      <c r="BK164" s="3">
        <f>K164*(教育人数!$O$7+教育人数!$O$8)/教育人数!$O$34</f>
        <v>2700.1854522975482</v>
      </c>
      <c r="BL164" s="3">
        <f>L164*(教育人数!$O$7+教育人数!$O$8)/教育人数!$O$34</f>
        <v>2700.1854522975482</v>
      </c>
      <c r="BM164" s="3">
        <f>M164*(教育人数!$O$7+教育人数!$O$8)/教育人数!$O$34</f>
        <v>2828.7657119307646</v>
      </c>
      <c r="BN164" s="3">
        <f>N164*(教育人数!$O$7+教育人数!$O$8)/教育人数!$O$34</f>
        <v>2828.7657119307646</v>
      </c>
      <c r="BO164" s="3">
        <f>O164*(教育人数!$O$7+教育人数!$O$8)/教育人数!$O$34</f>
        <v>3085.9262311971979</v>
      </c>
      <c r="BP164" s="217">
        <f>AVERAGE(BE164:BO164)+AVERAGE(BE165:BO165)</f>
        <v>4628.8893467957969</v>
      </c>
      <c r="BT164" s="3">
        <f>T164*(教育人数!$O$7+教育人数!$O$8)/教育人数!$O$34</f>
        <v>291362.86832886876</v>
      </c>
      <c r="BU164" s="3">
        <f>U164*(教育人数!$O$7+教育人数!$O$8)/教育人数!$O$34</f>
        <v>299592.00494539464</v>
      </c>
      <c r="BV164" s="3">
        <f>V164*(教育人数!$O$7+教育人数!$O$8)/教育人数!$O$34</f>
        <v>301392.12858025968</v>
      </c>
      <c r="BW164" s="3">
        <f>W164*(教育人数!$O$7+教育人数!$O$8)/教育人数!$O$34</f>
        <v>303577.99299402436</v>
      </c>
      <c r="BX164" s="3">
        <f>X164*(教育人数!$O$7+教育人数!$O$8)/教育人数!$O$34</f>
        <v>300234.90624356072</v>
      </c>
      <c r="BY164" s="3">
        <f>Y164*(教育人数!$O$7+教育人数!$O$8)/教育人数!$O$34</f>
        <v>301134.96806099324</v>
      </c>
      <c r="BZ164" s="3">
        <f>Z164*(教育人数!$O$7+教育人数!$O$8)/教育人数!$O$34</f>
        <v>300363.48650319391</v>
      </c>
      <c r="CA164" s="3">
        <f>AA164*(教育人数!$O$7+教育人数!$O$8)/教育人数!$O$34</f>
        <v>301520.70883989288</v>
      </c>
      <c r="CB164" s="3">
        <f>AB164*(教育人数!$O$7+教育人数!$O$8)/教育人数!$O$34</f>
        <v>304606.63507109007</v>
      </c>
      <c r="CC164" s="3">
        <f>AC164*(教育人数!$O$7+教育人数!$O$8)/教育人数!$O$34</f>
        <v>318107.56233257783</v>
      </c>
      <c r="CD164" s="3">
        <f>AD164*(教育人数!$O$7+教育人数!$O$8)/教育人数!$O$34</f>
        <v>343823.61425922113</v>
      </c>
      <c r="CE164" s="217">
        <f t="shared" ref="CE164" si="88">ROUNDDOWN((AVERAGE(BT164:CD164)+AVERAGE(BT165:CD165))*$CH$2*12/16,-2)</f>
        <v>221100</v>
      </c>
    </row>
    <row r="165" spans="1:83" ht="18.75" customHeight="1">
      <c r="A165" s="32" t="s">
        <v>82</v>
      </c>
      <c r="B165" s="33" t="s">
        <v>117</v>
      </c>
      <c r="C165" s="237"/>
      <c r="D165" s="34" t="s">
        <v>106</v>
      </c>
      <c r="E165" s="38">
        <v>270</v>
      </c>
      <c r="F165" s="36">
        <v>280</v>
      </c>
      <c r="G165" s="36">
        <v>280</v>
      </c>
      <c r="H165" s="36">
        <v>290</v>
      </c>
      <c r="I165" s="36">
        <v>290</v>
      </c>
      <c r="J165" s="36">
        <v>290</v>
      </c>
      <c r="K165" s="36">
        <v>290</v>
      </c>
      <c r="L165" s="36">
        <v>290</v>
      </c>
      <c r="M165" s="39">
        <v>290</v>
      </c>
      <c r="N165" s="39">
        <v>300</v>
      </c>
      <c r="O165" s="40">
        <v>330</v>
      </c>
      <c r="P165" s="111"/>
      <c r="Q165" s="111"/>
      <c r="R165" s="111"/>
      <c r="S165" s="111"/>
      <c r="T165" s="35">
        <v>29530</v>
      </c>
      <c r="U165" s="36">
        <v>30430</v>
      </c>
      <c r="V165" s="36">
        <v>30650</v>
      </c>
      <c r="W165" s="36">
        <v>30890</v>
      </c>
      <c r="X165" s="36">
        <v>30720</v>
      </c>
      <c r="Y165" s="36">
        <v>30800</v>
      </c>
      <c r="Z165" s="36">
        <v>30720</v>
      </c>
      <c r="AA165" s="36">
        <v>30840</v>
      </c>
      <c r="AB165" s="37">
        <v>31180</v>
      </c>
      <c r="AC165" s="37">
        <v>32620</v>
      </c>
      <c r="AD165" s="37">
        <v>35460</v>
      </c>
      <c r="AE165" s="111"/>
      <c r="AF165" s="4">
        <f>E165/E$267</f>
        <v>1.08</v>
      </c>
      <c r="AG165" s="4">
        <f>F165/E$267</f>
        <v>1.1200000000000001</v>
      </c>
      <c r="AH165" s="4">
        <f>G165/E$267</f>
        <v>1.1200000000000001</v>
      </c>
      <c r="AI165" s="4">
        <f>H165/E$267</f>
        <v>1.1599999999999999</v>
      </c>
      <c r="AJ165" s="4">
        <f>I165/E$267</f>
        <v>1.1599999999999999</v>
      </c>
      <c r="AK165" s="4">
        <f>J165/E$267</f>
        <v>1.1599999999999999</v>
      </c>
      <c r="AL165" s="4">
        <f>K165/E$267</f>
        <v>1.1599999999999999</v>
      </c>
      <c r="AM165" s="4">
        <f>L165/E$267</f>
        <v>1.1599999999999999</v>
      </c>
      <c r="AN165" s="4">
        <f>M165/E$267</f>
        <v>1.1599999999999999</v>
      </c>
      <c r="AO165" s="4">
        <f>N165/E$267</f>
        <v>1.2</v>
      </c>
      <c r="AP165" s="4">
        <f>O165/E$267</f>
        <v>1.32</v>
      </c>
      <c r="AQ165" s="218"/>
      <c r="AR165" s="218"/>
      <c r="AS165" s="218"/>
      <c r="AT165" s="218"/>
      <c r="AU165" s="218"/>
      <c r="AV165" s="218"/>
      <c r="AW165" s="218"/>
      <c r="AX165" s="218"/>
      <c r="AY165" s="218"/>
      <c r="AZ165" s="218"/>
      <c r="BA165" s="218"/>
      <c r="BB165" s="87">
        <f t="shared" si="54"/>
        <v>1.1056582123027061</v>
      </c>
      <c r="BC165" s="3">
        <f t="shared" si="71"/>
        <v>12200</v>
      </c>
      <c r="BE165" s="3">
        <f>E165*教育人数!$O$6/教育人数!$O$34</f>
        <v>1735.8335050484238</v>
      </c>
      <c r="BF165" s="3">
        <f>F165*教育人数!$O$6/教育人数!$O$34</f>
        <v>1800.123634865032</v>
      </c>
      <c r="BG165" s="3">
        <f>G165*教育人数!$O$6/教育人数!$O$34</f>
        <v>1800.123634865032</v>
      </c>
      <c r="BH165" s="3">
        <f>H165*教育人数!$O$6/教育人数!$O$34</f>
        <v>1864.4137646816403</v>
      </c>
      <c r="BI165" s="3">
        <f>I165*教育人数!$O$6/教育人数!$O$34</f>
        <v>1864.4137646816403</v>
      </c>
      <c r="BJ165" s="3">
        <f>J165*教育人数!$O$6/教育人数!$O$34</f>
        <v>1864.4137646816403</v>
      </c>
      <c r="BK165" s="3">
        <f>K165*教育人数!$O$6/教育人数!$O$34</f>
        <v>1864.4137646816403</v>
      </c>
      <c r="BL165" s="3">
        <f>L165*教育人数!$O$6/教育人数!$O$34</f>
        <v>1864.4137646816403</v>
      </c>
      <c r="BM165" s="3">
        <f>M165*教育人数!$O$6/教育人数!$O$34</f>
        <v>1864.4137646816403</v>
      </c>
      <c r="BN165" s="3">
        <f>N165*教育人数!$O$6/教育人数!$O$34</f>
        <v>1928.7038944982487</v>
      </c>
      <c r="BO165" s="3">
        <f>O165*教育人数!$O$6/教育人数!$O$34</f>
        <v>2121.5742839480736</v>
      </c>
      <c r="BP165" s="217"/>
      <c r="BT165" s="3">
        <f>T165*教育人数!$O$6/教育人数!$O$34</f>
        <v>189848.75334844427</v>
      </c>
      <c r="BU165" s="3">
        <f>U165*教育人数!$O$6/教育人数!$O$34</f>
        <v>195634.86503193903</v>
      </c>
      <c r="BV165" s="3">
        <f>V165*教育人数!$O$6/教育人数!$O$34</f>
        <v>197049.24788790441</v>
      </c>
      <c r="BW165" s="3">
        <f>W165*教育人数!$O$6/教育人数!$O$34</f>
        <v>198592.21100350301</v>
      </c>
      <c r="BX165" s="3">
        <f>X165*教育人数!$O$6/教育人数!$O$34</f>
        <v>197499.27879662067</v>
      </c>
      <c r="BY165" s="3">
        <f>Y165*教育人数!$O$6/教育人数!$O$34</f>
        <v>198013.59983515352</v>
      </c>
      <c r="BZ165" s="3">
        <f>Z165*教育人数!$O$6/教育人数!$O$34</f>
        <v>197499.27879662067</v>
      </c>
      <c r="CA165" s="3">
        <f>AA165*教育人数!$O$6/教育人数!$O$34</f>
        <v>198270.76035441997</v>
      </c>
      <c r="CB165" s="3">
        <f>AB165*教育人数!$O$6/教育人数!$O$34</f>
        <v>200456.62476818464</v>
      </c>
      <c r="CC165" s="3">
        <f>AC165*教育人数!$O$6/教育人数!$O$34</f>
        <v>209714.40346177624</v>
      </c>
      <c r="CD165" s="3">
        <f>AD165*教育人数!$O$6/教育人数!$O$34</f>
        <v>227972.80032969298</v>
      </c>
      <c r="CE165" s="217"/>
    </row>
    <row r="166" spans="1:83" ht="18.75" customHeight="1">
      <c r="A166" s="32" t="s">
        <v>82</v>
      </c>
      <c r="B166" s="33" t="s">
        <v>118</v>
      </c>
      <c r="C166" s="237" t="s">
        <v>104</v>
      </c>
      <c r="D166" s="34" t="s">
        <v>105</v>
      </c>
      <c r="E166" s="38">
        <v>200</v>
      </c>
      <c r="F166" s="36">
        <v>200</v>
      </c>
      <c r="G166" s="36">
        <v>210</v>
      </c>
      <c r="H166" s="36">
        <v>210</v>
      </c>
      <c r="I166" s="36">
        <v>210</v>
      </c>
      <c r="J166" s="36">
        <v>210</v>
      </c>
      <c r="K166" s="36">
        <v>210</v>
      </c>
      <c r="L166" s="36">
        <v>210</v>
      </c>
      <c r="M166" s="39">
        <v>210</v>
      </c>
      <c r="N166" s="39">
        <v>220</v>
      </c>
      <c r="O166" s="40">
        <v>240</v>
      </c>
      <c r="P166" s="111"/>
      <c r="Q166" s="111"/>
      <c r="R166" s="111"/>
      <c r="S166" s="111"/>
      <c r="T166" s="35">
        <v>21980</v>
      </c>
      <c r="U166" s="36">
        <v>22600</v>
      </c>
      <c r="V166" s="36">
        <v>22750</v>
      </c>
      <c r="W166" s="36">
        <v>22910</v>
      </c>
      <c r="X166" s="36">
        <v>22720</v>
      </c>
      <c r="Y166" s="36">
        <v>22790</v>
      </c>
      <c r="Z166" s="36">
        <v>22730</v>
      </c>
      <c r="AA166" s="36">
        <v>22810</v>
      </c>
      <c r="AB166" s="37">
        <v>23050</v>
      </c>
      <c r="AC166" s="37">
        <v>24080</v>
      </c>
      <c r="AD166" s="37">
        <v>26050</v>
      </c>
      <c r="AE166" s="111"/>
      <c r="AF166" s="4">
        <f>E166/E$268</f>
        <v>1.1111111111111112</v>
      </c>
      <c r="AG166" s="4">
        <f>F166/E$268</f>
        <v>1.1111111111111112</v>
      </c>
      <c r="AH166" s="4">
        <f>G166/E$268</f>
        <v>1.1666666666666667</v>
      </c>
      <c r="AI166" s="4">
        <f>H166/E$268</f>
        <v>1.1666666666666667</v>
      </c>
      <c r="AJ166" s="4">
        <f>I166/E$268</f>
        <v>1.1666666666666667</v>
      </c>
      <c r="AK166" s="4">
        <f>J166/E$268</f>
        <v>1.1666666666666667</v>
      </c>
      <c r="AL166" s="4">
        <f>K166/E$268</f>
        <v>1.1666666666666667</v>
      </c>
      <c r="AM166" s="4">
        <f>L166/E$268</f>
        <v>1.1666666666666667</v>
      </c>
      <c r="AN166" s="4">
        <f>M166/E$268</f>
        <v>1.1666666666666667</v>
      </c>
      <c r="AO166" s="4">
        <f>N166/E$268</f>
        <v>1.2222222222222223</v>
      </c>
      <c r="AP166" s="4">
        <f>O166/E$268</f>
        <v>1.3333333333333333</v>
      </c>
      <c r="AQ166" s="218"/>
      <c r="AR166" s="218"/>
      <c r="AS166" s="218"/>
      <c r="AT166" s="218"/>
      <c r="AU166" s="218"/>
      <c r="AV166" s="218"/>
      <c r="AW166" s="218"/>
      <c r="AX166" s="218"/>
      <c r="AY166" s="218"/>
      <c r="AZ166" s="218"/>
      <c r="BA166" s="218"/>
      <c r="BB166" s="87">
        <f t="shared" si="54"/>
        <v>1.1056582123027061</v>
      </c>
      <c r="BC166" s="3">
        <f t="shared" si="71"/>
        <v>12200</v>
      </c>
      <c r="BE166" s="3">
        <f>E166*(教育人数!$P$7+教育人数!$P$8)/教育人数!$P$34</f>
        <v>2706.0682092742313</v>
      </c>
      <c r="BF166" s="3">
        <f>F166*(教育人数!$P$7+教育人数!$P$8)/教育人数!$P$34</f>
        <v>2706.0682092742313</v>
      </c>
      <c r="BG166" s="3">
        <f>G166*(教育人数!$P$7+教育人数!$P$8)/教育人数!$P$34</f>
        <v>2841.3716197379426</v>
      </c>
      <c r="BH166" s="3">
        <f>H166*(教育人数!$P$7+教育人数!$P$8)/教育人数!$P$34</f>
        <v>2841.3716197379426</v>
      </c>
      <c r="BI166" s="3">
        <f>I166*(教育人数!$P$7+教育人数!$P$8)/教育人数!$P$34</f>
        <v>2841.3716197379426</v>
      </c>
      <c r="BJ166" s="3">
        <f>J166*(教育人数!$P$7+教育人数!$P$8)/教育人数!$P$34</f>
        <v>2841.3716197379426</v>
      </c>
      <c r="BK166" s="3">
        <f>K166*(教育人数!$P$7+教育人数!$P$8)/教育人数!$P$34</f>
        <v>2841.3716197379426</v>
      </c>
      <c r="BL166" s="3">
        <f>L166*(教育人数!$P$7+教育人数!$P$8)/教育人数!$P$34</f>
        <v>2841.3716197379426</v>
      </c>
      <c r="BM166" s="3">
        <f>M166*(教育人数!$P$7+教育人数!$P$8)/教育人数!$P$34</f>
        <v>2841.3716197379426</v>
      </c>
      <c r="BN166" s="3">
        <f>N166*(教育人数!$P$7+教育人数!$P$8)/教育人数!$P$34</f>
        <v>2976.6750302016544</v>
      </c>
      <c r="BO166" s="3">
        <f>O166*(教育人数!$P$7+教育人数!$P$8)/教育人数!$P$34</f>
        <v>3247.2818511290775</v>
      </c>
      <c r="BP166" s="217">
        <f>AVERAGE(BE166:BO166)+AVERAGE(BE167:BO167)</f>
        <v>4790.970761419605</v>
      </c>
      <c r="BT166" s="3">
        <f>T166*(教育人数!$P$7+教育人数!$P$8)/教育人数!$P$34</f>
        <v>297396.89619923802</v>
      </c>
      <c r="BU166" s="3">
        <f>U166*(教育人数!$P$7+教育人数!$P$8)/教育人数!$P$34</f>
        <v>305785.70764798811</v>
      </c>
      <c r="BV166" s="3">
        <f>V166*(教育人数!$P$7+教育人数!$P$8)/教育人数!$P$34</f>
        <v>307815.25880494382</v>
      </c>
      <c r="BW166" s="3">
        <f>W166*(教育人数!$P$7+教育人数!$P$8)/教育人数!$P$34</f>
        <v>309980.11337236321</v>
      </c>
      <c r="BX166" s="3">
        <f>X166*(教育人数!$P$7+教育人数!$P$8)/教育人数!$P$34</f>
        <v>307409.34857355268</v>
      </c>
      <c r="BY166" s="3">
        <f>Y166*(教育人数!$P$7+教育人数!$P$8)/教育人数!$P$34</f>
        <v>308356.47244679864</v>
      </c>
      <c r="BZ166" s="3">
        <f>Z166*(教育人数!$P$7+教育人数!$P$8)/教育人数!$P$34</f>
        <v>307544.65198401641</v>
      </c>
      <c r="CA166" s="3">
        <f>AA166*(教育人数!$P$7+教育人数!$P$8)/教育人数!$P$34</f>
        <v>308627.07926772611</v>
      </c>
      <c r="CB166" s="3">
        <f>AB166*(教育人数!$P$7+教育人数!$P$8)/教育人数!$P$34</f>
        <v>311874.36111885513</v>
      </c>
      <c r="CC166" s="3">
        <f>AC166*(教育人数!$P$7+教育人数!$P$8)/教育人数!$P$34</f>
        <v>325810.61239661742</v>
      </c>
      <c r="CD166" s="3">
        <f>AD166*(教育人数!$P$7+教育人数!$P$8)/教育人数!$P$34</f>
        <v>352465.38425796863</v>
      </c>
      <c r="CE166" s="217">
        <f t="shared" ref="CE166" si="89">ROUNDDOWN((AVERAGE(BT166:CD166)+AVERAGE(BT167:CD167))*$CH$2*12/16,-2)</f>
        <v>226800</v>
      </c>
    </row>
    <row r="167" spans="1:83" ht="18.75" customHeight="1">
      <c r="A167" s="32" t="s">
        <v>82</v>
      </c>
      <c r="B167" s="33" t="s">
        <v>118</v>
      </c>
      <c r="C167" s="237"/>
      <c r="D167" s="34" t="s">
        <v>106</v>
      </c>
      <c r="E167" s="38">
        <v>270</v>
      </c>
      <c r="F167" s="36">
        <v>280</v>
      </c>
      <c r="G167" s="36">
        <v>280</v>
      </c>
      <c r="H167" s="36">
        <v>280</v>
      </c>
      <c r="I167" s="36">
        <v>280</v>
      </c>
      <c r="J167" s="36">
        <v>280</v>
      </c>
      <c r="K167" s="36">
        <v>280</v>
      </c>
      <c r="L167" s="36">
        <v>280</v>
      </c>
      <c r="M167" s="39">
        <v>280</v>
      </c>
      <c r="N167" s="39">
        <v>300</v>
      </c>
      <c r="O167" s="40">
        <v>320</v>
      </c>
      <c r="P167" s="111"/>
      <c r="Q167" s="111"/>
      <c r="R167" s="111"/>
      <c r="S167" s="111"/>
      <c r="T167" s="35">
        <v>28850</v>
      </c>
      <c r="U167" s="36">
        <v>29730</v>
      </c>
      <c r="V167" s="36">
        <v>29960</v>
      </c>
      <c r="W167" s="36">
        <v>30190</v>
      </c>
      <c r="X167" s="36">
        <v>30090</v>
      </c>
      <c r="Y167" s="36">
        <v>30170</v>
      </c>
      <c r="Z167" s="36">
        <v>30090</v>
      </c>
      <c r="AA167" s="36">
        <v>30200</v>
      </c>
      <c r="AB167" s="37">
        <v>30540</v>
      </c>
      <c r="AC167" s="37">
        <v>31960</v>
      </c>
      <c r="AD167" s="37">
        <v>34770</v>
      </c>
      <c r="AE167" s="111"/>
      <c r="AF167" s="4">
        <f>E167/E$269</f>
        <v>1.08</v>
      </c>
      <c r="AG167" s="4">
        <f>F167/E$269</f>
        <v>1.1200000000000001</v>
      </c>
      <c r="AH167" s="4">
        <f>G167/E$269</f>
        <v>1.1200000000000001</v>
      </c>
      <c r="AI167" s="4">
        <f>H167/E$269</f>
        <v>1.1200000000000001</v>
      </c>
      <c r="AJ167" s="4">
        <f>I167/E$269</f>
        <v>1.1200000000000001</v>
      </c>
      <c r="AK167" s="4">
        <f>J167/E$269</f>
        <v>1.1200000000000001</v>
      </c>
      <c r="AL167" s="4">
        <f>K167/E$269</f>
        <v>1.1200000000000001</v>
      </c>
      <c r="AM167" s="4">
        <f>L167/E$269</f>
        <v>1.1200000000000001</v>
      </c>
      <c r="AN167" s="4">
        <f>M167/E$269</f>
        <v>1.1200000000000001</v>
      </c>
      <c r="AO167" s="4">
        <f>N167/E$269</f>
        <v>1.2</v>
      </c>
      <c r="AP167" s="4">
        <f>O167/E$269</f>
        <v>1.28</v>
      </c>
      <c r="AQ167" s="218"/>
      <c r="AR167" s="218"/>
      <c r="AS167" s="218"/>
      <c r="AT167" s="218"/>
      <c r="AU167" s="218"/>
      <c r="AV167" s="218"/>
      <c r="AW167" s="218"/>
      <c r="AX167" s="218"/>
      <c r="AY167" s="218"/>
      <c r="AZ167" s="218"/>
      <c r="BA167" s="218"/>
      <c r="BB167" s="87">
        <f t="shared" si="54"/>
        <v>1.1056582123027061</v>
      </c>
      <c r="BC167" s="3">
        <f t="shared" si="71"/>
        <v>12200</v>
      </c>
      <c r="BE167" s="3">
        <f>E167*教育人数!$P$6/教育人数!$P$34</f>
        <v>1826.5960412601062</v>
      </c>
      <c r="BF167" s="3">
        <f>F167*教育人数!$P$6/教育人数!$P$34</f>
        <v>1894.2477464919618</v>
      </c>
      <c r="BG167" s="3">
        <f>G167*教育人数!$P$6/教育人数!$P$34</f>
        <v>1894.2477464919618</v>
      </c>
      <c r="BH167" s="3">
        <f>H167*教育人数!$P$6/教育人数!$P$34</f>
        <v>1894.2477464919618</v>
      </c>
      <c r="BI167" s="3">
        <f>I167*教育人数!$P$6/教育人数!$P$34</f>
        <v>1894.2477464919618</v>
      </c>
      <c r="BJ167" s="3">
        <f>J167*教育人数!$P$6/教育人数!$P$34</f>
        <v>1894.2477464919618</v>
      </c>
      <c r="BK167" s="3">
        <f>K167*教育人数!$P$6/教育人数!$P$34</f>
        <v>1894.2477464919618</v>
      </c>
      <c r="BL167" s="3">
        <f>L167*教育人数!$P$6/教育人数!$P$34</f>
        <v>1894.2477464919618</v>
      </c>
      <c r="BM167" s="3">
        <f>M167*教育人数!$P$6/教育人数!$P$34</f>
        <v>1894.2477464919618</v>
      </c>
      <c r="BN167" s="3">
        <f>N167*教育人数!$P$6/教育人数!$P$34</f>
        <v>2029.5511569556734</v>
      </c>
      <c r="BO167" s="3">
        <f>O167*教育人数!$P$6/教育人数!$P$34</f>
        <v>2164.8545674193851</v>
      </c>
      <c r="BP167" s="217"/>
      <c r="BT167" s="3">
        <f>T167*教育人数!$P$6/教育人数!$P$34</f>
        <v>195175.16959390393</v>
      </c>
      <c r="BU167" s="3">
        <f>U167*教育人数!$P$6/教育人数!$P$34</f>
        <v>201128.51965430725</v>
      </c>
      <c r="BV167" s="3">
        <f>V167*教育人数!$P$6/教育人数!$P$34</f>
        <v>202684.50887463993</v>
      </c>
      <c r="BW167" s="3">
        <f>W167*教育人数!$P$6/教育人数!$P$34</f>
        <v>204240.4980949726</v>
      </c>
      <c r="BX167" s="3">
        <f>X167*教育人数!$P$6/教育人数!$P$34</f>
        <v>203563.98104265405</v>
      </c>
      <c r="BY167" s="3">
        <f>Y167*教育人数!$P$6/教育人数!$P$34</f>
        <v>204105.1946845089</v>
      </c>
      <c r="BZ167" s="3">
        <f>Z167*教育人数!$P$6/教育人数!$P$34</f>
        <v>203563.98104265405</v>
      </c>
      <c r="CA167" s="3">
        <f>AA167*教育人数!$P$6/教育人数!$P$34</f>
        <v>204308.14980020447</v>
      </c>
      <c r="CB167" s="3">
        <f>AB167*教育人数!$P$6/教育人数!$P$34</f>
        <v>206608.30777808756</v>
      </c>
      <c r="CC167" s="3">
        <f>AC167*教育人数!$P$6/教育人数!$P$34</f>
        <v>216214.84992101107</v>
      </c>
      <c r="CD167" s="3">
        <f>AD167*教育人数!$P$6/教育人数!$P$34</f>
        <v>235224.97909116256</v>
      </c>
      <c r="CE167" s="217"/>
    </row>
    <row r="168" spans="1:83" ht="18.75" customHeight="1">
      <c r="A168" s="32" t="s">
        <v>82</v>
      </c>
      <c r="B168" s="33" t="s">
        <v>119</v>
      </c>
      <c r="C168" s="237" t="s">
        <v>104</v>
      </c>
      <c r="D168" s="34" t="s">
        <v>105</v>
      </c>
      <c r="E168" s="38">
        <v>190</v>
      </c>
      <c r="F168" s="36">
        <v>200</v>
      </c>
      <c r="G168" s="36">
        <v>200</v>
      </c>
      <c r="H168" s="36">
        <v>200</v>
      </c>
      <c r="I168" s="36">
        <v>200</v>
      </c>
      <c r="J168" s="36">
        <v>200</v>
      </c>
      <c r="K168" s="36">
        <v>200</v>
      </c>
      <c r="L168" s="36">
        <v>200</v>
      </c>
      <c r="M168" s="39">
        <v>200</v>
      </c>
      <c r="N168" s="39">
        <v>210</v>
      </c>
      <c r="O168" s="40">
        <v>230</v>
      </c>
      <c r="P168" s="111"/>
      <c r="Q168" s="111"/>
      <c r="R168" s="111"/>
      <c r="S168" s="111"/>
      <c r="T168" s="35">
        <v>21490</v>
      </c>
      <c r="U168" s="36">
        <v>22090</v>
      </c>
      <c r="V168" s="36">
        <v>22240</v>
      </c>
      <c r="W168" s="36">
        <v>22400</v>
      </c>
      <c r="X168" s="36">
        <v>22250</v>
      </c>
      <c r="Y168" s="36">
        <v>22330</v>
      </c>
      <c r="Z168" s="36">
        <v>22270</v>
      </c>
      <c r="AA168" s="36">
        <v>22350</v>
      </c>
      <c r="AB168" s="37">
        <v>22590</v>
      </c>
      <c r="AC168" s="37">
        <v>23610</v>
      </c>
      <c r="AD168" s="37">
        <v>25550</v>
      </c>
      <c r="AE168" s="111"/>
      <c r="AF168" s="4">
        <f>E168/E$270</f>
        <v>1.0555555555555556</v>
      </c>
      <c r="AG168" s="4">
        <f>F168/E$270</f>
        <v>1.1111111111111112</v>
      </c>
      <c r="AH168" s="4">
        <f>G168/E$270</f>
        <v>1.1111111111111112</v>
      </c>
      <c r="AI168" s="4">
        <f>H168/E$270</f>
        <v>1.1111111111111112</v>
      </c>
      <c r="AJ168" s="4">
        <f>I168/E$270</f>
        <v>1.1111111111111112</v>
      </c>
      <c r="AK168" s="4">
        <f>J168/E$270</f>
        <v>1.1111111111111112</v>
      </c>
      <c r="AL168" s="4">
        <f>K168/E$270</f>
        <v>1.1111111111111112</v>
      </c>
      <c r="AM168" s="4">
        <f>L168/E$270</f>
        <v>1.1111111111111112</v>
      </c>
      <c r="AN168" s="4">
        <f>M168/E$270</f>
        <v>1.1111111111111112</v>
      </c>
      <c r="AO168" s="4">
        <f>N168/E$270</f>
        <v>1.1666666666666667</v>
      </c>
      <c r="AP168" s="4">
        <f>O168/E$270</f>
        <v>1.2777777777777777</v>
      </c>
      <c r="AQ168" s="218"/>
      <c r="AR168" s="218"/>
      <c r="AS168" s="218"/>
      <c r="AT168" s="218"/>
      <c r="AU168" s="218"/>
      <c r="AV168" s="218"/>
      <c r="AW168" s="218"/>
      <c r="AX168" s="218"/>
      <c r="AY168" s="218"/>
      <c r="AZ168" s="218"/>
      <c r="BA168" s="218"/>
      <c r="BB168" s="87">
        <f t="shared" ref="BB168:BB231" si="90">AVERAGE(AQ168:BA201)</f>
        <v>1.1056582123027061</v>
      </c>
      <c r="BC168" s="3">
        <f t="shared" si="71"/>
        <v>12200</v>
      </c>
      <c r="BE168" s="3">
        <f>E168*(教育人数!$Q$7+教育人数!$Q$8)/教育人数!$Q$34</f>
        <v>2675.6939742721738</v>
      </c>
      <c r="BF168" s="3">
        <f>F168*(教育人数!$Q$7+教育人数!$Q$8)/教育人数!$Q$34</f>
        <v>2816.5199729180777</v>
      </c>
      <c r="BG168" s="3">
        <f>G168*(教育人数!$Q$7+教育人数!$Q$8)/教育人数!$Q$34</f>
        <v>2816.5199729180777</v>
      </c>
      <c r="BH168" s="3">
        <f>H168*(教育人数!$Q$7+教育人数!$Q$8)/教育人数!$Q$34</f>
        <v>2816.5199729180777</v>
      </c>
      <c r="BI168" s="3">
        <f>I168*(教育人数!$Q$7+教育人数!$Q$8)/教育人数!$Q$34</f>
        <v>2816.5199729180777</v>
      </c>
      <c r="BJ168" s="3">
        <f>J168*(教育人数!$Q$7+教育人数!$Q$8)/教育人数!$Q$34</f>
        <v>2816.5199729180777</v>
      </c>
      <c r="BK168" s="3">
        <f>K168*(教育人数!$Q$7+教育人数!$Q$8)/教育人数!$Q$34</f>
        <v>2816.5199729180777</v>
      </c>
      <c r="BL168" s="3">
        <f>L168*(教育人数!$Q$7+教育人数!$Q$8)/教育人数!$Q$34</f>
        <v>2816.5199729180777</v>
      </c>
      <c r="BM168" s="3">
        <f>M168*(教育人数!$Q$7+教育人数!$Q$8)/教育人数!$Q$34</f>
        <v>2816.5199729180777</v>
      </c>
      <c r="BN168" s="3">
        <f>N168*(教育人数!$Q$7+教育人数!$Q$8)/教育人数!$Q$34</f>
        <v>2957.3459715639815</v>
      </c>
      <c r="BO168" s="3">
        <f>O168*(教育人数!$Q$7+教育人数!$Q$8)/教育人数!$Q$34</f>
        <v>3238.9979688557892</v>
      </c>
      <c r="BP168" s="217">
        <f>AVERAGE(BE168:BO168)+AVERAGE(BE169:BO169)</f>
        <v>4820.0898627438928</v>
      </c>
      <c r="BT168" s="3">
        <f>T168*(教育人数!$Q$7+教育人数!$Q$8)/教育人数!$Q$34</f>
        <v>302635.07109004742</v>
      </c>
      <c r="BU168" s="3">
        <f>U168*(教育人数!$Q$7+教育人数!$Q$8)/教育人数!$Q$34</f>
        <v>311084.63100880163</v>
      </c>
      <c r="BV168" s="3">
        <f>V168*(教育人数!$Q$7+教育人数!$Q$8)/教育人数!$Q$34</f>
        <v>313197.0209884902</v>
      </c>
      <c r="BW168" s="3">
        <f>W168*(教育人数!$Q$7+教育人数!$Q$8)/教育人数!$Q$34</f>
        <v>315450.23696682468</v>
      </c>
      <c r="BX168" s="3">
        <f>X168*(教育人数!$Q$7+教育人数!$Q$8)/教育人数!$Q$34</f>
        <v>313337.84698713612</v>
      </c>
      <c r="BY168" s="3">
        <f>Y168*(教育人数!$Q$7+教育人数!$Q$8)/教育人数!$Q$34</f>
        <v>314464.45497630333</v>
      </c>
      <c r="BZ168" s="3">
        <f>Z168*(教育人数!$Q$7+教育人数!$Q$8)/教育人数!$Q$34</f>
        <v>313619.49898442795</v>
      </c>
      <c r="CA168" s="3">
        <f>AA168*(教育人数!$Q$7+教育人数!$Q$8)/教育人数!$Q$34</f>
        <v>314746.10697359516</v>
      </c>
      <c r="CB168" s="3">
        <f>AB168*(教育人数!$Q$7+教育人数!$Q$8)/教育人数!$Q$34</f>
        <v>318125.93094109686</v>
      </c>
      <c r="CC168" s="3">
        <f>AC168*(教育人数!$Q$7+教育人数!$Q$8)/教育人数!$Q$34</f>
        <v>332490.18280297908</v>
      </c>
      <c r="CD168" s="3">
        <f>AD168*(教育人数!$Q$7+教育人数!$Q$8)/教育人数!$Q$34</f>
        <v>359810.42654028442</v>
      </c>
      <c r="CE168" s="217">
        <f t="shared" ref="CE168" si="91">ROUNDDOWN((AVERAGE(BT168:CD168)+AVERAGE(BT169:CD169))*$CH$2*12/16,-2)</f>
        <v>231600</v>
      </c>
    </row>
    <row r="169" spans="1:83" ht="18.75" customHeight="1">
      <c r="A169" s="32" t="s">
        <v>82</v>
      </c>
      <c r="B169" s="33" t="s">
        <v>119</v>
      </c>
      <c r="C169" s="237"/>
      <c r="D169" s="34" t="s">
        <v>106</v>
      </c>
      <c r="E169" s="38">
        <v>260</v>
      </c>
      <c r="F169" s="36">
        <v>270</v>
      </c>
      <c r="G169" s="36">
        <v>270</v>
      </c>
      <c r="H169" s="36">
        <v>280</v>
      </c>
      <c r="I169" s="36">
        <v>270</v>
      </c>
      <c r="J169" s="36">
        <v>280</v>
      </c>
      <c r="K169" s="36">
        <v>270</v>
      </c>
      <c r="L169" s="36">
        <v>280</v>
      </c>
      <c r="M169" s="39">
        <v>280</v>
      </c>
      <c r="N169" s="39">
        <v>290</v>
      </c>
      <c r="O169" s="40">
        <v>320</v>
      </c>
      <c r="P169" s="111"/>
      <c r="Q169" s="111"/>
      <c r="R169" s="111"/>
      <c r="S169" s="111"/>
      <c r="T169" s="35">
        <v>28360</v>
      </c>
      <c r="U169" s="36">
        <v>29220</v>
      </c>
      <c r="V169" s="36">
        <v>29450</v>
      </c>
      <c r="W169" s="36">
        <v>29680</v>
      </c>
      <c r="X169" s="36">
        <v>29620</v>
      </c>
      <c r="Y169" s="36">
        <v>29710</v>
      </c>
      <c r="Z169" s="36">
        <v>29630</v>
      </c>
      <c r="AA169" s="36">
        <v>29740</v>
      </c>
      <c r="AB169" s="37">
        <v>30080</v>
      </c>
      <c r="AC169" s="37">
        <v>31490</v>
      </c>
      <c r="AD169" s="37">
        <v>34270</v>
      </c>
      <c r="AE169" s="111"/>
      <c r="AF169" s="4">
        <f>E169/E$271</f>
        <v>1.0833333333333333</v>
      </c>
      <c r="AG169" s="4">
        <f>F169/E$271</f>
        <v>1.125</v>
      </c>
      <c r="AH169" s="4">
        <f>G169/E$271</f>
        <v>1.125</v>
      </c>
      <c r="AI169" s="4">
        <f>H169/E$271</f>
        <v>1.1666666666666667</v>
      </c>
      <c r="AJ169" s="4">
        <f>I169/E$271</f>
        <v>1.125</v>
      </c>
      <c r="AK169" s="4">
        <f>J169/E$271</f>
        <v>1.1666666666666667</v>
      </c>
      <c r="AL169" s="4">
        <f>K169/E$271</f>
        <v>1.125</v>
      </c>
      <c r="AM169" s="4">
        <f>L169/E$271</f>
        <v>1.1666666666666667</v>
      </c>
      <c r="AN169" s="4">
        <f>M169/E$271</f>
        <v>1.1666666666666667</v>
      </c>
      <c r="AO169" s="4">
        <f>N169/E$271</f>
        <v>1.2083333333333333</v>
      </c>
      <c r="AP169" s="4">
        <f>O169/E$271</f>
        <v>1.3333333333333333</v>
      </c>
      <c r="AQ169" s="218"/>
      <c r="AR169" s="218"/>
      <c r="AS169" s="218"/>
      <c r="AT169" s="218"/>
      <c r="AU169" s="218"/>
      <c r="AV169" s="218"/>
      <c r="AW169" s="218"/>
      <c r="AX169" s="218"/>
      <c r="AY169" s="218"/>
      <c r="AZ169" s="218"/>
      <c r="BA169" s="218"/>
      <c r="BB169" s="87">
        <f t="shared" si="90"/>
        <v>1.1056582123027061</v>
      </c>
      <c r="BC169" s="3">
        <f t="shared" si="71"/>
        <v>12200</v>
      </c>
      <c r="BE169" s="3">
        <f>E169*教育人数!$Q$6/教育人数!$Q$34</f>
        <v>1830.7379823967503</v>
      </c>
      <c r="BF169" s="3">
        <f>F169*教育人数!$Q$6/教育人数!$Q$34</f>
        <v>1901.1509817197023</v>
      </c>
      <c r="BG169" s="3">
        <f>G169*教育人数!$Q$6/教育人数!$Q$34</f>
        <v>1901.1509817197023</v>
      </c>
      <c r="BH169" s="3">
        <f>H169*教育人数!$Q$6/教育人数!$Q$34</f>
        <v>1971.5639810426542</v>
      </c>
      <c r="BI169" s="3">
        <f>I169*教育人数!$Q$6/教育人数!$Q$34</f>
        <v>1901.1509817197023</v>
      </c>
      <c r="BJ169" s="3">
        <f>J169*教育人数!$Q$6/教育人数!$Q$34</f>
        <v>1971.5639810426542</v>
      </c>
      <c r="BK169" s="3">
        <f>K169*教育人数!$Q$6/教育人数!$Q$34</f>
        <v>1901.1509817197023</v>
      </c>
      <c r="BL169" s="3">
        <f>L169*教育人数!$Q$6/教育人数!$Q$34</f>
        <v>1971.5639810426542</v>
      </c>
      <c r="BM169" s="3">
        <f>M169*教育人数!$Q$6/教育人数!$Q$34</f>
        <v>1971.5639810426542</v>
      </c>
      <c r="BN169" s="3">
        <f>N169*教育人数!$Q$6/教育人数!$Q$34</f>
        <v>2041.9769803656061</v>
      </c>
      <c r="BO169" s="3">
        <f>O169*教育人数!$Q$6/教育人数!$Q$34</f>
        <v>2253.2159783344619</v>
      </c>
      <c r="BP169" s="217"/>
      <c r="BT169" s="3">
        <f>T169*教育人数!$Q$6/教育人数!$Q$34</f>
        <v>199691.26607989171</v>
      </c>
      <c r="BU169" s="3">
        <f>U169*教育人数!$Q$6/教育人数!$Q$34</f>
        <v>205746.78402166557</v>
      </c>
      <c r="BV169" s="3">
        <f>V169*教育人数!$Q$6/教育人数!$Q$34</f>
        <v>207366.28300609346</v>
      </c>
      <c r="BW169" s="3">
        <f>W169*教育人数!$Q$6/教育人数!$Q$34</f>
        <v>208985.78199052135</v>
      </c>
      <c r="BX169" s="3">
        <f>X169*教育人数!$Q$6/教育人数!$Q$34</f>
        <v>208563.30399458364</v>
      </c>
      <c r="BY169" s="3">
        <f>Y169*教育人数!$Q$6/教育人数!$Q$34</f>
        <v>209197.0209884902</v>
      </c>
      <c r="BZ169" s="3">
        <f>Z169*教育人数!$Q$6/教育人数!$Q$34</f>
        <v>208633.71699390659</v>
      </c>
      <c r="CA169" s="3">
        <f>AA169*教育人数!$Q$6/教育人数!$Q$34</f>
        <v>209408.25998645907</v>
      </c>
      <c r="CB169" s="3">
        <f>AB169*教育人数!$Q$6/教育人数!$Q$34</f>
        <v>211802.30196343941</v>
      </c>
      <c r="CC169" s="3">
        <f>AC169*教育人数!$Q$6/教育人数!$Q$34</f>
        <v>221730.53486797566</v>
      </c>
      <c r="CD169" s="3">
        <f>AD169*教育人数!$Q$6/教育人数!$Q$34</f>
        <v>241305.34867975628</v>
      </c>
      <c r="CE169" s="217"/>
    </row>
    <row r="170" spans="1:83" ht="18.75" customHeight="1">
      <c r="A170" s="32" t="s">
        <v>82</v>
      </c>
      <c r="B170" s="33" t="s">
        <v>120</v>
      </c>
      <c r="C170" s="237" t="s">
        <v>104</v>
      </c>
      <c r="D170" s="34" t="s">
        <v>105</v>
      </c>
      <c r="E170" s="38">
        <v>190</v>
      </c>
      <c r="F170" s="36">
        <v>200</v>
      </c>
      <c r="G170" s="36">
        <v>200</v>
      </c>
      <c r="H170" s="36">
        <v>200</v>
      </c>
      <c r="I170" s="36">
        <v>200</v>
      </c>
      <c r="J170" s="36">
        <v>200</v>
      </c>
      <c r="K170" s="36">
        <v>200</v>
      </c>
      <c r="L170" s="36">
        <v>200</v>
      </c>
      <c r="M170" s="39">
        <v>200</v>
      </c>
      <c r="N170" s="39">
        <v>210</v>
      </c>
      <c r="O170" s="40">
        <v>230</v>
      </c>
      <c r="P170" s="111"/>
      <c r="Q170" s="111"/>
      <c r="R170" s="111"/>
      <c r="S170" s="111"/>
      <c r="T170" s="35">
        <v>21100</v>
      </c>
      <c r="U170" s="36">
        <v>21700</v>
      </c>
      <c r="V170" s="36">
        <v>21840</v>
      </c>
      <c r="W170" s="36">
        <v>22010</v>
      </c>
      <c r="X170" s="36">
        <v>21900</v>
      </c>
      <c r="Y170" s="36">
        <v>21970</v>
      </c>
      <c r="Z170" s="36">
        <v>21910</v>
      </c>
      <c r="AA170" s="36">
        <v>21990</v>
      </c>
      <c r="AB170" s="37">
        <v>22220</v>
      </c>
      <c r="AC170" s="37">
        <v>23240</v>
      </c>
      <c r="AD170" s="37">
        <v>25160</v>
      </c>
      <c r="AE170" s="111"/>
      <c r="AF170" s="4">
        <f>E170/E$272</f>
        <v>1.0555555555555556</v>
      </c>
      <c r="AG170" s="4">
        <f>F170/E$272</f>
        <v>1.1111111111111112</v>
      </c>
      <c r="AH170" s="4">
        <f>G170/E$272</f>
        <v>1.1111111111111112</v>
      </c>
      <c r="AI170" s="4">
        <f>H170/E$272</f>
        <v>1.1111111111111112</v>
      </c>
      <c r="AJ170" s="4">
        <f>I170/E$272</f>
        <v>1.1111111111111112</v>
      </c>
      <c r="AK170" s="4">
        <f>J170/E$272</f>
        <v>1.1111111111111112</v>
      </c>
      <c r="AL170" s="4">
        <f>K170/E$272</f>
        <v>1.1111111111111112</v>
      </c>
      <c r="AM170" s="4">
        <f>L170/E$272</f>
        <v>1.1111111111111112</v>
      </c>
      <c r="AN170" s="4">
        <f>M170/E$272</f>
        <v>1.1111111111111112</v>
      </c>
      <c r="AO170" s="4">
        <f>N170/E$272</f>
        <v>1.1666666666666667</v>
      </c>
      <c r="AP170" s="4">
        <f>O170/E$272</f>
        <v>1.2777777777777777</v>
      </c>
      <c r="AQ170" s="218"/>
      <c r="AR170" s="218"/>
      <c r="AS170" s="218"/>
      <c r="AT170" s="218"/>
      <c r="AU170" s="218"/>
      <c r="AV170" s="218"/>
      <c r="AW170" s="218"/>
      <c r="AX170" s="218"/>
      <c r="AY170" s="218"/>
      <c r="AZ170" s="218"/>
      <c r="BA170" s="218"/>
      <c r="BB170" s="87">
        <f t="shared" si="90"/>
        <v>1.1056582123027061</v>
      </c>
      <c r="BC170" s="3">
        <f t="shared" si="71"/>
        <v>12200</v>
      </c>
      <c r="BE170" s="3">
        <f>E170*(教育人数!$R$7+教育人数!$R$8)/教育人数!$R$34</f>
        <v>2554.0715208961656</v>
      </c>
      <c r="BF170" s="3">
        <f>F170*(教育人数!$R$7+教育人数!$R$8)/教育人数!$R$34</f>
        <v>2688.4963377854374</v>
      </c>
      <c r="BG170" s="3">
        <f>G170*(教育人数!$R$7+教育人数!$R$8)/教育人数!$R$34</f>
        <v>2688.4963377854374</v>
      </c>
      <c r="BH170" s="3">
        <f>H170*(教育人数!$R$7+教育人数!$R$8)/教育人数!$R$34</f>
        <v>2688.4963377854374</v>
      </c>
      <c r="BI170" s="3">
        <f>I170*(教育人数!$R$7+教育人数!$R$8)/教育人数!$R$34</f>
        <v>2688.4963377854374</v>
      </c>
      <c r="BJ170" s="3">
        <f>J170*(教育人数!$R$7+教育人数!$R$8)/教育人数!$R$34</f>
        <v>2688.4963377854374</v>
      </c>
      <c r="BK170" s="3">
        <f>K170*(教育人数!$R$7+教育人数!$R$8)/教育人数!$R$34</f>
        <v>2688.4963377854374</v>
      </c>
      <c r="BL170" s="3">
        <f>L170*(教育人数!$R$7+教育人数!$R$8)/教育人数!$R$34</f>
        <v>2688.4963377854374</v>
      </c>
      <c r="BM170" s="3">
        <f>M170*(教育人数!$R$7+教育人数!$R$8)/教育人数!$R$34</f>
        <v>2688.4963377854374</v>
      </c>
      <c r="BN170" s="3">
        <f>N170*(教育人数!$R$7+教育人数!$R$8)/教育人数!$R$34</f>
        <v>2822.9211546747092</v>
      </c>
      <c r="BO170" s="3">
        <f>O170*(教育人数!$R$7+教育人数!$R$8)/教育人数!$R$34</f>
        <v>3091.7707884532529</v>
      </c>
      <c r="BP170" s="217">
        <f>AVERAGE(BE170:BO170)+AVERAGE(BE171:BO171)</f>
        <v>4576.5539931847561</v>
      </c>
      <c r="BT170" s="3">
        <f>T170*(教育人数!$R$7+教育人数!$R$8)/教育人数!$R$34</f>
        <v>283636.36363636365</v>
      </c>
      <c r="BU170" s="3">
        <f>U170*(教育人数!$R$7+教育人数!$R$8)/教育人数!$R$34</f>
        <v>291701.85264971998</v>
      </c>
      <c r="BV170" s="3">
        <f>V170*(教育人数!$R$7+教育人数!$R$8)/教育人数!$R$34</f>
        <v>293583.80008616974</v>
      </c>
      <c r="BW170" s="3">
        <f>W170*(教育人数!$R$7+教育人数!$R$8)/教育人数!$R$34</f>
        <v>295869.0219732874</v>
      </c>
      <c r="BX170" s="3">
        <f>X170*(教育人数!$R$7+教育人数!$R$8)/教育人数!$R$34</f>
        <v>294390.34898750536</v>
      </c>
      <c r="BY170" s="3">
        <f>Y170*(教育人数!$R$7+教育人数!$R$8)/教育人数!$R$34</f>
        <v>295331.32270573027</v>
      </c>
      <c r="BZ170" s="3">
        <f>Z170*(教育人数!$R$7+教育人数!$R$8)/教育人数!$R$34</f>
        <v>294524.77380439464</v>
      </c>
      <c r="CA170" s="3">
        <f>AA170*(教育人数!$R$7+教育人数!$R$8)/教育人数!$R$34</f>
        <v>295600.17233950883</v>
      </c>
      <c r="CB170" s="3">
        <f>AB170*(教育人数!$R$7+教育人数!$R$8)/教育人数!$R$34</f>
        <v>298691.94312796206</v>
      </c>
      <c r="CC170" s="3">
        <f>AC170*(教育人数!$R$7+教育人数!$R$8)/教育人数!$R$34</f>
        <v>312403.27445066784</v>
      </c>
      <c r="CD170" s="3">
        <f>AD170*(教育人数!$R$7+教育人数!$R$8)/教育人数!$R$34</f>
        <v>338212.83929340803</v>
      </c>
      <c r="CE170" s="217">
        <f t="shared" ref="CE170" si="92">ROUNDDOWN((AVERAGE(BT170:CD170)+AVERAGE(BT171:CD171))*$CH$2*12/16,-2)</f>
        <v>217800</v>
      </c>
    </row>
    <row r="171" spans="1:83" ht="18.75" customHeight="1">
      <c r="A171" s="32" t="s">
        <v>82</v>
      </c>
      <c r="B171" s="33" t="s">
        <v>120</v>
      </c>
      <c r="C171" s="237"/>
      <c r="D171" s="34" t="s">
        <v>106</v>
      </c>
      <c r="E171" s="38">
        <v>260</v>
      </c>
      <c r="F171" s="36">
        <v>270</v>
      </c>
      <c r="G171" s="36">
        <v>270</v>
      </c>
      <c r="H171" s="36">
        <v>270</v>
      </c>
      <c r="I171" s="36">
        <v>270</v>
      </c>
      <c r="J171" s="36">
        <v>270</v>
      </c>
      <c r="K171" s="36">
        <v>270</v>
      </c>
      <c r="L171" s="36">
        <v>270</v>
      </c>
      <c r="M171" s="39">
        <v>280</v>
      </c>
      <c r="N171" s="39">
        <v>290</v>
      </c>
      <c r="O171" s="40">
        <v>310</v>
      </c>
      <c r="P171" s="111"/>
      <c r="Q171" s="111"/>
      <c r="R171" s="111"/>
      <c r="S171" s="111"/>
      <c r="T171" s="35">
        <v>27970</v>
      </c>
      <c r="U171" s="36">
        <v>28830</v>
      </c>
      <c r="V171" s="36">
        <v>29050</v>
      </c>
      <c r="W171" s="36">
        <v>29290</v>
      </c>
      <c r="X171" s="36">
        <v>29270</v>
      </c>
      <c r="Y171" s="36">
        <v>29350</v>
      </c>
      <c r="Z171" s="36">
        <v>29270</v>
      </c>
      <c r="AA171" s="36">
        <v>29380</v>
      </c>
      <c r="AB171" s="37">
        <v>29710</v>
      </c>
      <c r="AC171" s="37">
        <v>31120</v>
      </c>
      <c r="AD171" s="37">
        <v>33880</v>
      </c>
      <c r="AE171" s="111"/>
      <c r="AF171" s="4">
        <f>E171/E$273</f>
        <v>1.0833333333333333</v>
      </c>
      <c r="AG171" s="4">
        <f>F171/E$273</f>
        <v>1.125</v>
      </c>
      <c r="AH171" s="4">
        <f>G171/E$273</f>
        <v>1.125</v>
      </c>
      <c r="AI171" s="4">
        <f>H171/E$273</f>
        <v>1.125</v>
      </c>
      <c r="AJ171" s="4">
        <f>I171/E$273</f>
        <v>1.125</v>
      </c>
      <c r="AK171" s="4">
        <f>J171/E$273</f>
        <v>1.125</v>
      </c>
      <c r="AL171" s="4">
        <f>K171/E$273</f>
        <v>1.125</v>
      </c>
      <c r="AM171" s="4">
        <f>L171/E$273</f>
        <v>1.125</v>
      </c>
      <c r="AN171" s="4">
        <f>M171/E$273</f>
        <v>1.1666666666666667</v>
      </c>
      <c r="AO171" s="4">
        <f>N171/E$273</f>
        <v>1.2083333333333333</v>
      </c>
      <c r="AP171" s="4">
        <f>O171/E$273</f>
        <v>1.2916666666666667</v>
      </c>
      <c r="AQ171" s="218"/>
      <c r="AR171" s="218"/>
      <c r="AS171" s="218"/>
      <c r="AT171" s="218"/>
      <c r="AU171" s="218"/>
      <c r="AV171" s="218"/>
      <c r="AW171" s="218"/>
      <c r="AX171" s="218"/>
      <c r="AY171" s="218"/>
      <c r="AZ171" s="218"/>
      <c r="BA171" s="218"/>
      <c r="BB171" s="87">
        <f t="shared" si="90"/>
        <v>1.1056582123027061</v>
      </c>
      <c r="BC171" s="3">
        <f t="shared" si="71"/>
        <v>12200</v>
      </c>
      <c r="BE171" s="3">
        <f>E171*教育人数!$R$6/教育人数!$R$34</f>
        <v>1747.5226195605342</v>
      </c>
      <c r="BF171" s="3">
        <f>F171*教育人数!$R$6/教育人数!$R$34</f>
        <v>1814.7350280051701</v>
      </c>
      <c r="BG171" s="3">
        <f>G171*教育人数!$R$6/教育人数!$R$34</f>
        <v>1814.7350280051701</v>
      </c>
      <c r="BH171" s="3">
        <f>H171*教育人数!$R$6/教育人数!$R$34</f>
        <v>1814.7350280051701</v>
      </c>
      <c r="BI171" s="3">
        <f>I171*教育人数!$R$6/教育人数!$R$34</f>
        <v>1814.7350280051701</v>
      </c>
      <c r="BJ171" s="3">
        <f>J171*教育人数!$R$6/教育人数!$R$34</f>
        <v>1814.7350280051701</v>
      </c>
      <c r="BK171" s="3">
        <f>K171*教育人数!$R$6/教育人数!$R$34</f>
        <v>1814.7350280051701</v>
      </c>
      <c r="BL171" s="3">
        <f>L171*教育人数!$R$6/教育人数!$R$34</f>
        <v>1814.7350280051701</v>
      </c>
      <c r="BM171" s="3">
        <f>M171*教育人数!$R$6/教育人数!$R$34</f>
        <v>1881.9474364498062</v>
      </c>
      <c r="BN171" s="3">
        <f>N171*教育人数!$R$6/教育人数!$R$34</f>
        <v>1949.1598448944421</v>
      </c>
      <c r="BO171" s="3">
        <f>O171*教育人数!$R$6/教育人数!$R$34</f>
        <v>2083.5846617837137</v>
      </c>
      <c r="BP171" s="217"/>
      <c r="BT171" s="3">
        <f>T171*教育人数!$R$6/教育人数!$R$34</f>
        <v>187993.10641964671</v>
      </c>
      <c r="BU171" s="3">
        <f>U171*教育人数!$R$6/教育人数!$R$34</f>
        <v>193773.37354588541</v>
      </c>
      <c r="BV171" s="3">
        <f>V171*教育人数!$R$6/教育人数!$R$34</f>
        <v>195252.04653166738</v>
      </c>
      <c r="BW171" s="3">
        <f>W171*教育人数!$R$6/教育人数!$R$34</f>
        <v>196865.14433433863</v>
      </c>
      <c r="BX171" s="3">
        <f>X171*教育人数!$R$6/教育人数!$R$34</f>
        <v>196730.71951744938</v>
      </c>
      <c r="BY171" s="3">
        <f>Y171*教育人数!$R$6/教育人数!$R$34</f>
        <v>197268.41878500648</v>
      </c>
      <c r="BZ171" s="3">
        <f>Z171*教育人数!$R$6/教育人数!$R$34</f>
        <v>196730.71951744938</v>
      </c>
      <c r="CA171" s="3">
        <f>AA171*教育人数!$R$6/教育人数!$R$34</f>
        <v>197470.05601034037</v>
      </c>
      <c r="CB171" s="3">
        <f>AB171*教育人数!$R$6/教育人数!$R$34</f>
        <v>199688.06548901336</v>
      </c>
      <c r="CC171" s="3">
        <f>AC171*教育人数!$R$6/教育人数!$R$34</f>
        <v>209165.01507970702</v>
      </c>
      <c r="CD171" s="3">
        <f>AD171*教育人数!$R$6/教育人数!$R$34</f>
        <v>227715.63981042654</v>
      </c>
      <c r="CE171" s="217"/>
    </row>
    <row r="172" spans="1:83" ht="18.75" customHeight="1">
      <c r="A172" s="32" t="s">
        <v>82</v>
      </c>
      <c r="B172" s="33" t="s">
        <v>121</v>
      </c>
      <c r="C172" s="237" t="s">
        <v>104</v>
      </c>
      <c r="D172" s="34" t="s">
        <v>105</v>
      </c>
      <c r="E172" s="38">
        <v>190</v>
      </c>
      <c r="F172" s="36">
        <v>190</v>
      </c>
      <c r="G172" s="36">
        <v>190</v>
      </c>
      <c r="H172" s="36">
        <v>200</v>
      </c>
      <c r="I172" s="36">
        <v>190</v>
      </c>
      <c r="J172" s="36">
        <v>200</v>
      </c>
      <c r="K172" s="36">
        <v>190</v>
      </c>
      <c r="L172" s="36">
        <v>200</v>
      </c>
      <c r="M172" s="39">
        <v>200</v>
      </c>
      <c r="N172" s="39">
        <v>210</v>
      </c>
      <c r="O172" s="40">
        <v>220</v>
      </c>
      <c r="P172" s="111"/>
      <c r="Q172" s="111"/>
      <c r="R172" s="111"/>
      <c r="S172" s="111"/>
      <c r="T172" s="35">
        <v>20790</v>
      </c>
      <c r="U172" s="36">
        <v>21380</v>
      </c>
      <c r="V172" s="36">
        <v>21530</v>
      </c>
      <c r="W172" s="36">
        <v>21690</v>
      </c>
      <c r="X172" s="36">
        <v>21610</v>
      </c>
      <c r="Y172" s="36">
        <v>21680</v>
      </c>
      <c r="Z172" s="36">
        <v>21620</v>
      </c>
      <c r="AA172" s="36">
        <v>21700</v>
      </c>
      <c r="AB172" s="37">
        <v>21930</v>
      </c>
      <c r="AC172" s="37">
        <v>22940</v>
      </c>
      <c r="AD172" s="37">
        <v>24850</v>
      </c>
      <c r="AE172" s="111"/>
      <c r="AF172" s="4">
        <f>E172/E$274</f>
        <v>1.1176470588235294</v>
      </c>
      <c r="AG172" s="4">
        <f>F172/E$274</f>
        <v>1.1176470588235294</v>
      </c>
      <c r="AH172" s="4">
        <f>G172/E$274</f>
        <v>1.1176470588235294</v>
      </c>
      <c r="AI172" s="4">
        <f>H172/E$274</f>
        <v>1.1764705882352942</v>
      </c>
      <c r="AJ172" s="4">
        <f>I172/E$274</f>
        <v>1.1176470588235294</v>
      </c>
      <c r="AK172" s="4">
        <f>J172/E$274</f>
        <v>1.1764705882352942</v>
      </c>
      <c r="AL172" s="4">
        <f>K172/E$274</f>
        <v>1.1176470588235294</v>
      </c>
      <c r="AM172" s="4">
        <f>L172/E$274</f>
        <v>1.1764705882352942</v>
      </c>
      <c r="AN172" s="4">
        <f>M172/E$274</f>
        <v>1.1764705882352942</v>
      </c>
      <c r="AO172" s="4">
        <f>N172/E$274</f>
        <v>1.2352941176470589</v>
      </c>
      <c r="AP172" s="4">
        <f>O172/E$274</f>
        <v>1.2941176470588236</v>
      </c>
      <c r="AQ172" s="218"/>
      <c r="AR172" s="218"/>
      <c r="AS172" s="218"/>
      <c r="AT172" s="218"/>
      <c r="AU172" s="218"/>
      <c r="AV172" s="218"/>
      <c r="AW172" s="218"/>
      <c r="AX172" s="218"/>
      <c r="AY172" s="218"/>
      <c r="AZ172" s="218"/>
      <c r="BA172" s="218"/>
      <c r="BB172" s="87">
        <f t="shared" si="90"/>
        <v>1.1056582123027061</v>
      </c>
      <c r="BC172" s="3">
        <f t="shared" si="71"/>
        <v>12200</v>
      </c>
      <c r="BE172" s="3">
        <f>E172*(教育人数!$S$7+教育人数!$S$8)/教育人数!$S$34</f>
        <v>2638.0081436486216</v>
      </c>
      <c r="BF172" s="3">
        <f>F172*(教育人数!$S$7+教育人数!$S$8)/教育人数!$S$34</f>
        <v>2638.0081436486216</v>
      </c>
      <c r="BG172" s="3">
        <f>G172*(教育人数!$S$7+教育人数!$S$8)/教育人数!$S$34</f>
        <v>2638.0081436486216</v>
      </c>
      <c r="BH172" s="3">
        <f>H172*(教育人数!$S$7+教育人数!$S$8)/教育人数!$S$34</f>
        <v>2776.8506775248648</v>
      </c>
      <c r="BI172" s="3">
        <f>I172*(教育人数!$S$7+教育人数!$S$8)/教育人数!$S$34</f>
        <v>2638.0081436486216</v>
      </c>
      <c r="BJ172" s="3">
        <f>J172*(教育人数!$S$7+教育人数!$S$8)/教育人数!$S$34</f>
        <v>2776.8506775248648</v>
      </c>
      <c r="BK172" s="3">
        <f>K172*(教育人数!$S$7+教育人数!$S$8)/教育人数!$S$34</f>
        <v>2638.0081436486216</v>
      </c>
      <c r="BL172" s="3">
        <f>L172*(教育人数!$S$7+教育人数!$S$8)/教育人数!$S$34</f>
        <v>2776.8506775248648</v>
      </c>
      <c r="BM172" s="3">
        <f>M172*(教育人数!$S$7+教育人数!$S$8)/教育人数!$S$34</f>
        <v>2776.8506775248648</v>
      </c>
      <c r="BN172" s="3">
        <f>N172*(教育人数!$S$7+教育人数!$S$8)/教育人数!$S$34</f>
        <v>2915.6932114011083</v>
      </c>
      <c r="BO172" s="3">
        <f>O172*(教育人数!$S$7+教育人数!$S$8)/教育人数!$S$34</f>
        <v>3054.5357452773515</v>
      </c>
      <c r="BP172" s="217">
        <f>AVERAGE(BE172:BO172)+AVERAGE(BE173:BO173)</f>
        <v>4638.6028363199439</v>
      </c>
      <c r="BT172" s="3">
        <f>T172*(教育人数!$S$7+教育人数!$S$8)/教育人数!$S$34</f>
        <v>288653.62792870973</v>
      </c>
      <c r="BU172" s="3">
        <f>U172*(教育人数!$S$7+教育人数!$S$8)/教育人数!$S$34</f>
        <v>296845.33742740809</v>
      </c>
      <c r="BV172" s="3">
        <f>V172*(教育人数!$S$7+教育人数!$S$8)/教育人数!$S$34</f>
        <v>298927.97543555172</v>
      </c>
      <c r="BW172" s="3">
        <f>W172*(教育人数!$S$7+教育人数!$S$8)/教育人数!$S$34</f>
        <v>301149.4559775716</v>
      </c>
      <c r="BX172" s="3">
        <f>X172*(教育人数!$S$7+教育人数!$S$8)/教育人数!$S$34</f>
        <v>300038.71570656163</v>
      </c>
      <c r="BY172" s="3">
        <f>Y172*(教育人数!$S$7+教育人数!$S$8)/教育人数!$S$34</f>
        <v>301010.61344369536</v>
      </c>
      <c r="BZ172" s="3">
        <f>Z172*(教育人数!$S$7+教育人数!$S$8)/教育人数!$S$34</f>
        <v>300177.55824043788</v>
      </c>
      <c r="CA172" s="3">
        <f>AA172*(教育人数!$S$7+教育人数!$S$8)/教育人数!$S$34</f>
        <v>301288.29851144785</v>
      </c>
      <c r="CB172" s="3">
        <f>AB172*(教育人数!$S$7+教育人数!$S$8)/教育人数!$S$34</f>
        <v>304481.67679060146</v>
      </c>
      <c r="CC172" s="3">
        <f>AC172*(教育人数!$S$7+教育人数!$S$8)/教育人数!$S$34</f>
        <v>318504.77271210199</v>
      </c>
      <c r="CD172" s="3">
        <f>AD172*(教育人数!$S$7+教育人数!$S$8)/教育人数!$S$34</f>
        <v>345023.69668246445</v>
      </c>
      <c r="CE172" s="217">
        <f t="shared" ref="CE172" si="93">ROUNDDOWN((AVERAGE(BT172:CD172)+AVERAGE(BT173:CD173))*$CH$2*12/16,-2)</f>
        <v>222200</v>
      </c>
    </row>
    <row r="173" spans="1:83" ht="18.75" customHeight="1">
      <c r="A173" s="32" t="s">
        <v>82</v>
      </c>
      <c r="B173" s="33" t="s">
        <v>121</v>
      </c>
      <c r="C173" s="237"/>
      <c r="D173" s="34" t="s">
        <v>106</v>
      </c>
      <c r="E173" s="38">
        <v>250</v>
      </c>
      <c r="F173" s="36">
        <v>260</v>
      </c>
      <c r="G173" s="36">
        <v>270</v>
      </c>
      <c r="H173" s="36">
        <v>270</v>
      </c>
      <c r="I173" s="36">
        <v>270</v>
      </c>
      <c r="J173" s="36">
        <v>270</v>
      </c>
      <c r="K173" s="36">
        <v>270</v>
      </c>
      <c r="L173" s="36">
        <v>270</v>
      </c>
      <c r="M173" s="39">
        <v>270</v>
      </c>
      <c r="N173" s="39">
        <v>280</v>
      </c>
      <c r="O173" s="40">
        <v>310</v>
      </c>
      <c r="P173" s="111"/>
      <c r="Q173" s="111"/>
      <c r="R173" s="111"/>
      <c r="S173" s="111"/>
      <c r="T173" s="35">
        <v>27660</v>
      </c>
      <c r="U173" s="36">
        <v>28510</v>
      </c>
      <c r="V173" s="36">
        <v>28740</v>
      </c>
      <c r="W173" s="36">
        <v>28970</v>
      </c>
      <c r="X173" s="36">
        <v>28980</v>
      </c>
      <c r="Y173" s="36">
        <v>29060</v>
      </c>
      <c r="Z173" s="36">
        <v>28980</v>
      </c>
      <c r="AA173" s="36">
        <v>29090</v>
      </c>
      <c r="AB173" s="37">
        <v>29420</v>
      </c>
      <c r="AC173" s="37">
        <v>30820</v>
      </c>
      <c r="AD173" s="37">
        <v>33570</v>
      </c>
      <c r="AE173" s="111"/>
      <c r="AF173" s="4">
        <f>E173/E$275</f>
        <v>1.0416666666666667</v>
      </c>
      <c r="AG173" s="4">
        <f>F173/E$275</f>
        <v>1.0833333333333333</v>
      </c>
      <c r="AH173" s="4">
        <f>G173/E$275</f>
        <v>1.125</v>
      </c>
      <c r="AI173" s="4">
        <f>H173/E$275</f>
        <v>1.125</v>
      </c>
      <c r="AJ173" s="4">
        <f>I173/E$275</f>
        <v>1.125</v>
      </c>
      <c r="AK173" s="4">
        <f>J173/E$275</f>
        <v>1.125</v>
      </c>
      <c r="AL173" s="4">
        <f>K173/E$275</f>
        <v>1.125</v>
      </c>
      <c r="AM173" s="4">
        <f>L173/E$275</f>
        <v>1.125</v>
      </c>
      <c r="AN173" s="4">
        <f>M173/E$275</f>
        <v>1.125</v>
      </c>
      <c r="AO173" s="4">
        <f>N173/E$275</f>
        <v>1.1666666666666667</v>
      </c>
      <c r="AP173" s="4">
        <f>O173/E$275</f>
        <v>1.2916666666666667</v>
      </c>
      <c r="AQ173" s="218"/>
      <c r="AR173" s="218"/>
      <c r="AS173" s="218"/>
      <c r="AT173" s="218"/>
      <c r="AU173" s="218"/>
      <c r="AV173" s="218"/>
      <c r="AW173" s="218"/>
      <c r="AX173" s="218"/>
      <c r="AY173" s="218"/>
      <c r="AZ173" s="218"/>
      <c r="BA173" s="218"/>
      <c r="BB173" s="87">
        <f t="shared" si="90"/>
        <v>1.1056582123027061</v>
      </c>
      <c r="BC173" s="3">
        <f t="shared" si="71"/>
        <v>12200</v>
      </c>
      <c r="BE173" s="3">
        <f>E173*教育人数!$S$6/教育人数!$S$34</f>
        <v>1735.5316734530406</v>
      </c>
      <c r="BF173" s="3">
        <f>F173*教育人数!$S$6/教育人数!$S$34</f>
        <v>1804.9529403911622</v>
      </c>
      <c r="BG173" s="3">
        <f>G173*教育人数!$S$6/教育人数!$S$34</f>
        <v>1874.3742073292838</v>
      </c>
      <c r="BH173" s="3">
        <f>H173*教育人数!$S$6/教育人数!$S$34</f>
        <v>1874.3742073292838</v>
      </c>
      <c r="BI173" s="3">
        <f>I173*教育人数!$S$6/教育人数!$S$34</f>
        <v>1874.3742073292838</v>
      </c>
      <c r="BJ173" s="3">
        <f>J173*教育人数!$S$6/教育人数!$S$34</f>
        <v>1874.3742073292838</v>
      </c>
      <c r="BK173" s="3">
        <f>K173*教育人数!$S$6/教育人数!$S$34</f>
        <v>1874.3742073292838</v>
      </c>
      <c r="BL173" s="3">
        <f>L173*教育人数!$S$6/教育人数!$S$34</f>
        <v>1874.3742073292838</v>
      </c>
      <c r="BM173" s="3">
        <f>M173*教育人数!$S$6/教育人数!$S$34</f>
        <v>1874.3742073292838</v>
      </c>
      <c r="BN173" s="3">
        <f>N173*教育人数!$S$6/教育人数!$S$34</f>
        <v>1943.7954742674053</v>
      </c>
      <c r="BO173" s="3">
        <f>O173*教育人数!$S$6/教育人数!$S$34</f>
        <v>2152.0592750817705</v>
      </c>
      <c r="BP173" s="217"/>
      <c r="BT173" s="3">
        <f>T173*教育人数!$S$6/教育人数!$S$34</f>
        <v>192019.22435084439</v>
      </c>
      <c r="BU173" s="3">
        <f>U173*教育人数!$S$6/教育人数!$S$34</f>
        <v>197920.03204058475</v>
      </c>
      <c r="BV173" s="3">
        <f>V173*教育人数!$S$6/教育人数!$S$34</f>
        <v>199516.72118016155</v>
      </c>
      <c r="BW173" s="3">
        <f>W173*教育人数!$S$6/教育人数!$S$34</f>
        <v>201113.41031973835</v>
      </c>
      <c r="BX173" s="3">
        <f>X173*教育人数!$S$6/教育人数!$S$34</f>
        <v>201182.83158667648</v>
      </c>
      <c r="BY173" s="3">
        <f>Y173*教育人数!$S$6/教育人数!$S$34</f>
        <v>201738.20172218143</v>
      </c>
      <c r="BZ173" s="3">
        <f>Z173*教育人数!$S$6/教育人数!$S$34</f>
        <v>201182.83158667648</v>
      </c>
      <c r="CA173" s="3">
        <f>AA173*教育人数!$S$6/教育人数!$S$34</f>
        <v>201946.4655229958</v>
      </c>
      <c r="CB173" s="3">
        <f>AB173*教育人数!$S$6/教育人数!$S$34</f>
        <v>204237.36733195381</v>
      </c>
      <c r="CC173" s="3">
        <f>AC173*教育人数!$S$6/教育人数!$S$34</f>
        <v>213956.34470329084</v>
      </c>
      <c r="CD173" s="3">
        <f>AD173*教育人数!$S$6/教育人数!$S$34</f>
        <v>233047.19311127427</v>
      </c>
      <c r="CE173" s="217"/>
    </row>
    <row r="174" spans="1:83" ht="18.75" customHeight="1">
      <c r="A174" s="32" t="s">
        <v>82</v>
      </c>
      <c r="B174" s="33" t="s">
        <v>78</v>
      </c>
      <c r="C174" s="237" t="s">
        <v>104</v>
      </c>
      <c r="D174" s="34" t="s">
        <v>105</v>
      </c>
      <c r="E174" s="38">
        <v>180</v>
      </c>
      <c r="F174" s="36">
        <v>190</v>
      </c>
      <c r="G174" s="36">
        <v>190</v>
      </c>
      <c r="H174" s="36">
        <v>190</v>
      </c>
      <c r="I174" s="36">
        <v>190</v>
      </c>
      <c r="J174" s="36">
        <v>190</v>
      </c>
      <c r="K174" s="36">
        <v>190</v>
      </c>
      <c r="L174" s="36">
        <v>190</v>
      </c>
      <c r="M174" s="39">
        <v>200</v>
      </c>
      <c r="N174" s="39">
        <v>200</v>
      </c>
      <c r="O174" s="40">
        <v>220</v>
      </c>
      <c r="P174" s="111"/>
      <c r="Q174" s="111"/>
      <c r="R174" s="111"/>
      <c r="S174" s="111"/>
      <c r="T174" s="35">
        <v>20540</v>
      </c>
      <c r="U174" s="36">
        <v>21120</v>
      </c>
      <c r="V174" s="36">
        <v>21270</v>
      </c>
      <c r="W174" s="36">
        <v>21430</v>
      </c>
      <c r="X174" s="36">
        <v>21370</v>
      </c>
      <c r="Y174" s="36">
        <v>21440</v>
      </c>
      <c r="Z174" s="36">
        <v>21390</v>
      </c>
      <c r="AA174" s="36">
        <v>21460</v>
      </c>
      <c r="AB174" s="37">
        <v>21700</v>
      </c>
      <c r="AC174" s="37">
        <v>22700</v>
      </c>
      <c r="AD174" s="37">
        <v>24590</v>
      </c>
      <c r="AE174" s="111"/>
      <c r="AF174" s="4">
        <f>E174/E$276</f>
        <v>1.0588235294117647</v>
      </c>
      <c r="AG174" s="4">
        <f>F174/E$276</f>
        <v>1.1176470588235294</v>
      </c>
      <c r="AH174" s="4">
        <f>G174/E$276</f>
        <v>1.1176470588235294</v>
      </c>
      <c r="AI174" s="4">
        <f>H174/E$276</f>
        <v>1.1176470588235294</v>
      </c>
      <c r="AJ174" s="4">
        <f>I174/E$276</f>
        <v>1.1176470588235294</v>
      </c>
      <c r="AK174" s="4">
        <f>J174/E$276</f>
        <v>1.1176470588235294</v>
      </c>
      <c r="AL174" s="4">
        <f>K174/E$276</f>
        <v>1.1176470588235294</v>
      </c>
      <c r="AM174" s="4">
        <f>L174/E$276</f>
        <v>1.1176470588235294</v>
      </c>
      <c r="AN174" s="4">
        <f>M174/E$276</f>
        <v>1.1764705882352942</v>
      </c>
      <c r="AO174" s="4">
        <f>N174/E$276</f>
        <v>1.1764705882352942</v>
      </c>
      <c r="AP174" s="4">
        <f>O174/E$276</f>
        <v>1.2941176470588236</v>
      </c>
      <c r="AQ174" s="218"/>
      <c r="AR174" s="218"/>
      <c r="AS174" s="218"/>
      <c r="AT174" s="218"/>
      <c r="AU174" s="218"/>
      <c r="AV174" s="218"/>
      <c r="AW174" s="218"/>
      <c r="AX174" s="218"/>
      <c r="AY174" s="218"/>
      <c r="AZ174" s="218"/>
      <c r="BA174" s="218"/>
      <c r="BB174" s="87">
        <f t="shared" si="90"/>
        <v>1.1056582123027061</v>
      </c>
      <c r="BC174" s="3">
        <f t="shared" si="71"/>
        <v>12200</v>
      </c>
      <c r="BE174" s="3">
        <f>E174*(教育人数!$S$7+教育人数!$S$8)/教育人数!$S$34</f>
        <v>2499.1656097723785</v>
      </c>
      <c r="BF174" s="3">
        <f>F174*(教育人数!$S$7+教育人数!$S$8)/教育人数!$S$34</f>
        <v>2638.0081436486216</v>
      </c>
      <c r="BG174" s="3">
        <f>G174*(教育人数!$S$7+教育人数!$S$8)/教育人数!$S$34</f>
        <v>2638.0081436486216</v>
      </c>
      <c r="BH174" s="3">
        <f>H174*(教育人数!$S$7+教育人数!$S$8)/教育人数!$S$34</f>
        <v>2638.0081436486216</v>
      </c>
      <c r="BI174" s="3">
        <f>I174*(教育人数!$S$7+教育人数!$S$8)/教育人数!$S$34</f>
        <v>2638.0081436486216</v>
      </c>
      <c r="BJ174" s="3">
        <f>J174*(教育人数!$S$7+教育人数!$S$8)/教育人数!$S$34</f>
        <v>2638.0081436486216</v>
      </c>
      <c r="BK174" s="3">
        <f>K174*(教育人数!$S$7+教育人数!$S$8)/教育人数!$S$34</f>
        <v>2638.0081436486216</v>
      </c>
      <c r="BL174" s="3">
        <f>L174*(教育人数!$S$7+教育人数!$S$8)/教育人数!$S$34</f>
        <v>2638.0081436486216</v>
      </c>
      <c r="BM174" s="3">
        <f>M174*(教育人数!$S$7+教育人数!$S$8)/教育人数!$S$34</f>
        <v>2776.8506775248648</v>
      </c>
      <c r="BN174" s="3">
        <f>N174*(教育人数!$S$7+教育人数!$S$8)/教育人数!$S$34</f>
        <v>2776.8506775248648</v>
      </c>
      <c r="BO174" s="3">
        <f>O174*(教育人数!$S$7+教育人数!$S$8)/教育人数!$S$34</f>
        <v>3054.5357452773515</v>
      </c>
      <c r="BP174" s="217">
        <f>AVERAGE(BE174:BO174)+AVERAGE(BE175:BO175)</f>
        <v>4569.1815693818226</v>
      </c>
      <c r="BT174" s="3">
        <f>T174*(教育人数!$S$7+教育人数!$S$8)/教育人数!$S$34</f>
        <v>285182.56458180363</v>
      </c>
      <c r="BU174" s="3">
        <f>U174*(教育人数!$S$7+教育人数!$S$8)/教育人数!$S$34</f>
        <v>293235.43154662574</v>
      </c>
      <c r="BV174" s="3">
        <f>V174*(教育人数!$S$7+教育人数!$S$8)/教育人数!$S$34</f>
        <v>295318.06955476938</v>
      </c>
      <c r="BW174" s="3">
        <f>W174*(教育人数!$S$7+教育人数!$S$8)/教育人数!$S$34</f>
        <v>297539.55009678926</v>
      </c>
      <c r="BX174" s="3">
        <f>X174*(教育人数!$S$7+教育人数!$S$8)/教育人数!$S$34</f>
        <v>296706.49489353184</v>
      </c>
      <c r="BY174" s="3">
        <f>Y174*(教育人数!$S$7+教育人数!$S$8)/教育人数!$S$34</f>
        <v>297678.3926306655</v>
      </c>
      <c r="BZ174" s="3">
        <f>Z174*(教育人数!$S$7+教育人数!$S$8)/教育人数!$S$34</f>
        <v>296984.17996128427</v>
      </c>
      <c r="CA174" s="3">
        <f>AA174*(教育人数!$S$7+教育人数!$S$8)/教育人数!$S$34</f>
        <v>297956.077698418</v>
      </c>
      <c r="CB174" s="3">
        <f>AB174*(教育人数!$S$7+教育人数!$S$8)/教育人数!$S$34</f>
        <v>301288.29851144785</v>
      </c>
      <c r="CC174" s="3">
        <f>AC174*(教育人数!$S$7+教育人数!$S$8)/教育人数!$S$34</f>
        <v>315172.55189907219</v>
      </c>
      <c r="CD174" s="3">
        <f>AD174*(教育人数!$S$7+教育人数!$S$8)/教育人数!$S$34</f>
        <v>341413.79080168216</v>
      </c>
      <c r="CE174" s="217">
        <f t="shared" ref="CE174" si="94">ROUNDDOWN((AVERAGE(BT174:CD174)+AVERAGE(BT175:CD175))*$CH$2*12/16,-2)</f>
        <v>220000</v>
      </c>
    </row>
    <row r="175" spans="1:83" ht="18.75" customHeight="1" thickBot="1">
      <c r="A175" s="32" t="s">
        <v>82</v>
      </c>
      <c r="B175" s="42" t="s">
        <v>78</v>
      </c>
      <c r="C175" s="238"/>
      <c r="D175" s="44" t="s">
        <v>106</v>
      </c>
      <c r="E175" s="48">
        <v>250</v>
      </c>
      <c r="F175" s="46">
        <v>260</v>
      </c>
      <c r="G175" s="46">
        <v>260</v>
      </c>
      <c r="H175" s="46">
        <v>270</v>
      </c>
      <c r="I175" s="46">
        <v>270</v>
      </c>
      <c r="J175" s="46">
        <v>270</v>
      </c>
      <c r="K175" s="46">
        <v>270</v>
      </c>
      <c r="L175" s="46">
        <v>270</v>
      </c>
      <c r="M175" s="49">
        <v>270</v>
      </c>
      <c r="N175" s="49">
        <v>280</v>
      </c>
      <c r="O175" s="50">
        <v>310</v>
      </c>
      <c r="P175" s="111"/>
      <c r="Q175" s="111"/>
      <c r="R175" s="111"/>
      <c r="S175" s="111"/>
      <c r="T175" s="45">
        <v>27410</v>
      </c>
      <c r="U175" s="46">
        <v>28250</v>
      </c>
      <c r="V175" s="46">
        <v>28480</v>
      </c>
      <c r="W175" s="46">
        <v>28710</v>
      </c>
      <c r="X175" s="46">
        <v>28740</v>
      </c>
      <c r="Y175" s="46">
        <v>28820</v>
      </c>
      <c r="Z175" s="46">
        <v>28750</v>
      </c>
      <c r="AA175" s="46">
        <v>28850</v>
      </c>
      <c r="AB175" s="47">
        <v>29190</v>
      </c>
      <c r="AC175" s="47">
        <v>30580</v>
      </c>
      <c r="AD175" s="47">
        <v>33310</v>
      </c>
      <c r="AE175" s="111"/>
      <c r="AF175" s="4">
        <f>E175/E$277</f>
        <v>1.0869565217391304</v>
      </c>
      <c r="AG175" s="4">
        <f>F175/E$277</f>
        <v>1.1304347826086956</v>
      </c>
      <c r="AH175" s="4">
        <f>G175/E$277</f>
        <v>1.1304347826086956</v>
      </c>
      <c r="AI175" s="4">
        <f>H175/E$277</f>
        <v>1.173913043478261</v>
      </c>
      <c r="AJ175" s="4">
        <f>I175/E$277</f>
        <v>1.173913043478261</v>
      </c>
      <c r="AK175" s="4">
        <f>J175/E$277</f>
        <v>1.173913043478261</v>
      </c>
      <c r="AL175" s="4">
        <f>K175/E$277</f>
        <v>1.173913043478261</v>
      </c>
      <c r="AM175" s="4">
        <f>L175/E$277</f>
        <v>1.173913043478261</v>
      </c>
      <c r="AN175" s="4">
        <f>M175/E$277</f>
        <v>1.173913043478261</v>
      </c>
      <c r="AO175" s="4">
        <f>N175/E$277</f>
        <v>1.2173913043478262</v>
      </c>
      <c r="AP175" s="4">
        <f>O175/E$277</f>
        <v>1.3478260869565217</v>
      </c>
      <c r="AQ175" s="218"/>
      <c r="AR175" s="218"/>
      <c r="AS175" s="218"/>
      <c r="AT175" s="218"/>
      <c r="AU175" s="218"/>
      <c r="AV175" s="218"/>
      <c r="AW175" s="218"/>
      <c r="AX175" s="218"/>
      <c r="AY175" s="218"/>
      <c r="AZ175" s="218"/>
      <c r="BA175" s="218"/>
      <c r="BB175" s="87">
        <f t="shared" si="90"/>
        <v>1.1056582123027061</v>
      </c>
      <c r="BC175" s="3">
        <f t="shared" si="71"/>
        <v>12200</v>
      </c>
      <c r="BE175" s="3">
        <f>E175*教育人数!$S$6/教育人数!$S$34</f>
        <v>1735.5316734530406</v>
      </c>
      <c r="BF175" s="3">
        <f>F175*教育人数!$S$6/教育人数!$S$34</f>
        <v>1804.9529403911622</v>
      </c>
      <c r="BG175" s="3">
        <f>G175*教育人数!$S$6/教育人数!$S$34</f>
        <v>1804.9529403911622</v>
      </c>
      <c r="BH175" s="3">
        <f>H175*教育人数!$S$6/教育人数!$S$34</f>
        <v>1874.3742073292838</v>
      </c>
      <c r="BI175" s="3">
        <f>I175*教育人数!$S$6/教育人数!$S$34</f>
        <v>1874.3742073292838</v>
      </c>
      <c r="BJ175" s="3">
        <f>J175*教育人数!$S$6/教育人数!$S$34</f>
        <v>1874.3742073292838</v>
      </c>
      <c r="BK175" s="3">
        <f>K175*教育人数!$S$6/教育人数!$S$34</f>
        <v>1874.3742073292838</v>
      </c>
      <c r="BL175" s="3">
        <f>L175*教育人数!$S$6/教育人数!$S$34</f>
        <v>1874.3742073292838</v>
      </c>
      <c r="BM175" s="3">
        <f>M175*教育人数!$S$6/教育人数!$S$34</f>
        <v>1874.3742073292838</v>
      </c>
      <c r="BN175" s="3">
        <f>N175*教育人数!$S$6/教育人数!$S$34</f>
        <v>1943.7954742674053</v>
      </c>
      <c r="BO175" s="3">
        <f>O175*教育人数!$S$6/教育人数!$S$34</f>
        <v>2152.0592750817705</v>
      </c>
      <c r="BP175" s="217"/>
      <c r="BT175" s="3">
        <f>T175*教育人数!$S$6/教育人数!$S$34</f>
        <v>190283.69267739137</v>
      </c>
      <c r="BU175" s="3">
        <f>U175*教育人数!$S$6/教育人数!$S$34</f>
        <v>196115.07910019357</v>
      </c>
      <c r="BV175" s="3">
        <f>V175*教育人数!$S$6/教育人数!$S$34</f>
        <v>197711.76823977038</v>
      </c>
      <c r="BW175" s="3">
        <f>W175*教育人数!$S$6/教育人数!$S$34</f>
        <v>199308.45737934718</v>
      </c>
      <c r="BX175" s="3">
        <f>X175*教育人数!$S$6/教育人数!$S$34</f>
        <v>199516.72118016155</v>
      </c>
      <c r="BY175" s="3">
        <f>Y175*教育人数!$S$6/教育人数!$S$34</f>
        <v>200072.0913156665</v>
      </c>
      <c r="BZ175" s="3">
        <f>Z175*教育人数!$S$6/教育人数!$S$34</f>
        <v>199586.14244709967</v>
      </c>
      <c r="CA175" s="3">
        <f>AA175*教育人数!$S$6/教育人数!$S$34</f>
        <v>200280.35511648087</v>
      </c>
      <c r="CB175" s="3">
        <f>AB175*教育人数!$S$6/教育人数!$S$34</f>
        <v>202640.678192377</v>
      </c>
      <c r="CC175" s="3">
        <f>AC175*教育人数!$S$6/教育人数!$S$34</f>
        <v>212290.23429677592</v>
      </c>
      <c r="CD175" s="3">
        <f>AD175*教育人数!$S$6/教育人数!$S$34</f>
        <v>231242.24017088313</v>
      </c>
      <c r="CE175" s="217"/>
    </row>
    <row r="176" spans="1:83" ht="18.75" customHeight="1">
      <c r="A176" s="53" t="s">
        <v>83</v>
      </c>
      <c r="B176" s="23" t="s">
        <v>103</v>
      </c>
      <c r="C176" s="239" t="s">
        <v>104</v>
      </c>
      <c r="D176" s="54" t="s">
        <v>105</v>
      </c>
      <c r="E176" s="58">
        <v>780</v>
      </c>
      <c r="F176" s="56">
        <v>800</v>
      </c>
      <c r="G176" s="56">
        <v>810</v>
      </c>
      <c r="H176" s="56">
        <v>820</v>
      </c>
      <c r="I176" s="56">
        <v>770</v>
      </c>
      <c r="J176" s="56">
        <v>770</v>
      </c>
      <c r="K176" s="56">
        <v>760</v>
      </c>
      <c r="L176" s="56">
        <v>770</v>
      </c>
      <c r="M176" s="59">
        <v>780</v>
      </c>
      <c r="N176" s="59">
        <v>800</v>
      </c>
      <c r="O176" s="60">
        <v>860</v>
      </c>
      <c r="P176" s="111"/>
      <c r="Q176" s="111"/>
      <c r="R176" s="111"/>
      <c r="S176" s="111"/>
      <c r="T176" s="55">
        <v>80340</v>
      </c>
      <c r="U176" s="56">
        <v>82600</v>
      </c>
      <c r="V176" s="56">
        <v>83270</v>
      </c>
      <c r="W176" s="56">
        <v>83800</v>
      </c>
      <c r="X176" s="56">
        <v>78720</v>
      </c>
      <c r="Y176" s="56">
        <v>78870</v>
      </c>
      <c r="Z176" s="56">
        <v>78640</v>
      </c>
      <c r="AA176" s="56">
        <v>78940</v>
      </c>
      <c r="AB176" s="57">
        <v>79700</v>
      </c>
      <c r="AC176" s="57">
        <v>82410</v>
      </c>
      <c r="AD176" s="57">
        <v>88700</v>
      </c>
      <c r="AE176" s="111"/>
      <c r="AF176" s="4">
        <f>E176/E$244</f>
        <v>1.04</v>
      </c>
      <c r="AG176" s="4">
        <f>F176/E$244</f>
        <v>1.0666666666666667</v>
      </c>
      <c r="AH176" s="4">
        <f>G176/E$244</f>
        <v>1.08</v>
      </c>
      <c r="AI176" s="4">
        <f>H176/E$244</f>
        <v>1.0933333333333333</v>
      </c>
      <c r="AJ176" s="4">
        <f>I176/E$244</f>
        <v>1.0266666666666666</v>
      </c>
      <c r="AK176" s="4">
        <f>J176/E$244</f>
        <v>1.0266666666666666</v>
      </c>
      <c r="AL176" s="4">
        <f>K176/E$244</f>
        <v>1.0133333333333334</v>
      </c>
      <c r="AM176" s="4">
        <f>L176/E$244</f>
        <v>1.0266666666666666</v>
      </c>
      <c r="AN176" s="4">
        <f>M176/E$244</f>
        <v>1.04</v>
      </c>
      <c r="AO176" s="4">
        <f>N176/E$244</f>
        <v>1.0666666666666667</v>
      </c>
      <c r="AP176" s="4">
        <f>O176/E$244</f>
        <v>1.1466666666666667</v>
      </c>
      <c r="AQ176" s="227">
        <f t="shared" ref="AQ176:BA176" si="95">AVERAGE(AF176:AF209)</f>
        <v>1.0464420555277125</v>
      </c>
      <c r="AR176" s="227">
        <f t="shared" si="95"/>
        <v>1.076720960729399</v>
      </c>
      <c r="AS176" s="227">
        <f t="shared" si="95"/>
        <v>1.0882846880180148</v>
      </c>
      <c r="AT176" s="227">
        <f t="shared" si="95"/>
        <v>1.0946553531861007</v>
      </c>
      <c r="AU176" s="227">
        <f t="shared" si="95"/>
        <v>1.0906771026555706</v>
      </c>
      <c r="AV176" s="227">
        <f t="shared" si="95"/>
        <v>1.0921476908908645</v>
      </c>
      <c r="AW176" s="227">
        <f t="shared" si="95"/>
        <v>1.0902849457928254</v>
      </c>
      <c r="AX176" s="227">
        <f t="shared" si="95"/>
        <v>1.0921476908908645</v>
      </c>
      <c r="AY176" s="227">
        <f t="shared" si="95"/>
        <v>1.1004870862869913</v>
      </c>
      <c r="AZ176" s="227">
        <f t="shared" si="95"/>
        <v>1.1458134669175533</v>
      </c>
      <c r="BA176" s="227">
        <f t="shared" si="95"/>
        <v>1.2445792944338712</v>
      </c>
      <c r="BB176" s="87">
        <f t="shared" si="90"/>
        <v>1.1056582123027061</v>
      </c>
      <c r="BC176" s="3">
        <f t="shared" si="71"/>
        <v>12200</v>
      </c>
      <c r="BE176" s="3">
        <f>E176*(教育人数!$D$7+教育人数!$D$8)/教育人数!$D$34</f>
        <v>2402.8436018957345</v>
      </c>
      <c r="BF176" s="3">
        <f>F176*(教育人数!$D$7+教育人数!$D$8)/教育人数!$D$34</f>
        <v>2464.4549763033174</v>
      </c>
      <c r="BG176" s="3">
        <f>G176*(教育人数!$D$7+教育人数!$D$8)/教育人数!$D$34</f>
        <v>2495.2606635071088</v>
      </c>
      <c r="BH176" s="3">
        <f>H176*(教育人数!$D$7+教育人数!$D$8)/教育人数!$D$34</f>
        <v>2526.0663507109007</v>
      </c>
      <c r="BI176" s="3">
        <f>I176*(教育人数!$D$7+教育人数!$D$8)/教育人数!$D$34</f>
        <v>2372.0379146919431</v>
      </c>
      <c r="BJ176" s="3">
        <f>J176*(教育人数!$D$7+教育人数!$D$8)/教育人数!$D$34</f>
        <v>2372.0379146919431</v>
      </c>
      <c r="BK176" s="3">
        <f>K176*(教育人数!$D$7+教育人数!$D$8)/教育人数!$D$34</f>
        <v>2341.2322274881517</v>
      </c>
      <c r="BL176" s="3">
        <f>L176*(教育人数!$D$7+教育人数!$D$8)/教育人数!$D$34</f>
        <v>2372.0379146919431</v>
      </c>
      <c r="BM176" s="3">
        <f>M176*(教育人数!$D$7+教育人数!$D$8)/教育人数!$D$34</f>
        <v>2402.8436018957345</v>
      </c>
      <c r="BN176" s="3">
        <f>N176*(教育人数!$D$7+教育人数!$D$8)/教育人数!$D$34</f>
        <v>2464.4549763033174</v>
      </c>
      <c r="BO176" s="3">
        <f>O176*(教育人数!$D$7+教育人数!$D$8)/教育人数!$D$34</f>
        <v>2649.2890995260664</v>
      </c>
      <c r="BP176" s="217">
        <f>AVERAGE(BE176:BO176)+AVERAGE(BE177:BO177)</f>
        <v>3776.4971994829821</v>
      </c>
      <c r="BT176" s="3">
        <f>T176*(教育人数!$D$7+教育人数!$D$8)/教育人数!$D$34</f>
        <v>247492.89099526065</v>
      </c>
      <c r="BU176" s="3">
        <f>U176*(教育人数!$D$7+教育人数!$D$8)/教育人数!$D$34</f>
        <v>254454.97630331753</v>
      </c>
      <c r="BV176" s="3">
        <f>V176*(教育人数!$D$7+教育人数!$D$8)/教育人数!$D$34</f>
        <v>256518.95734597158</v>
      </c>
      <c r="BW176" s="3">
        <f>W176*(教育人数!$D$7+教育人数!$D$8)/教育人数!$D$34</f>
        <v>258151.65876777252</v>
      </c>
      <c r="BX176" s="3">
        <f>X176*(教育人数!$D$7+教育人数!$D$8)/教育人数!$D$34</f>
        <v>242502.36966824645</v>
      </c>
      <c r="BY176" s="3">
        <f>Y176*(教育人数!$D$7+教育人数!$D$8)/教育人数!$D$34</f>
        <v>242964.45497630333</v>
      </c>
      <c r="BZ176" s="3">
        <f>Z176*(教育人数!$D$7+教育人数!$D$8)/教育人数!$D$34</f>
        <v>242255.92417061611</v>
      </c>
      <c r="CA176" s="3">
        <f>AA176*(教育人数!$D$7+教育人数!$D$8)/教育人数!$D$34</f>
        <v>243180.09478672987</v>
      </c>
      <c r="CB176" s="3">
        <f>AB176*(教育人数!$D$7+教育人数!$D$8)/教育人数!$D$34</f>
        <v>245521.327014218</v>
      </c>
      <c r="CC176" s="3">
        <f>AC176*(教育人数!$D$7+教育人数!$D$8)/教育人数!$D$34</f>
        <v>253869.66824644551</v>
      </c>
      <c r="CD176" s="3">
        <f>AD176*(教育人数!$D$7+教育人数!$D$8)/教育人数!$D$34</f>
        <v>273246.44549763034</v>
      </c>
      <c r="CE176" s="217">
        <f t="shared" ref="CE176" si="96">ROUNDDOWN((AVERAGE(BT176:CD176)+AVERAGE(BT177:CD177))*$CH$2*12/16,-2)</f>
        <v>169000</v>
      </c>
    </row>
    <row r="177" spans="1:83" ht="18.75" customHeight="1">
      <c r="A177" s="32" t="s">
        <v>83</v>
      </c>
      <c r="B177" s="33" t="s">
        <v>103</v>
      </c>
      <c r="C177" s="237"/>
      <c r="D177" s="34" t="s">
        <v>106</v>
      </c>
      <c r="E177" s="38">
        <v>850</v>
      </c>
      <c r="F177" s="36">
        <v>870</v>
      </c>
      <c r="G177" s="36">
        <v>880</v>
      </c>
      <c r="H177" s="36">
        <v>890</v>
      </c>
      <c r="I177" s="36">
        <v>840</v>
      </c>
      <c r="J177" s="36">
        <v>840</v>
      </c>
      <c r="K177" s="36">
        <v>840</v>
      </c>
      <c r="L177" s="36">
        <v>840</v>
      </c>
      <c r="M177" s="39">
        <v>850</v>
      </c>
      <c r="N177" s="39">
        <v>880</v>
      </c>
      <c r="O177" s="40">
        <v>950</v>
      </c>
      <c r="P177" s="111"/>
      <c r="Q177" s="111"/>
      <c r="R177" s="111"/>
      <c r="S177" s="111"/>
      <c r="T177" s="35">
        <v>86980</v>
      </c>
      <c r="U177" s="36">
        <v>89500</v>
      </c>
      <c r="V177" s="36">
        <v>90240</v>
      </c>
      <c r="W177" s="36">
        <v>90840</v>
      </c>
      <c r="X177" s="36">
        <v>85850</v>
      </c>
      <c r="Y177" s="36">
        <v>86010</v>
      </c>
      <c r="Z177" s="36">
        <v>85760</v>
      </c>
      <c r="AA177" s="36">
        <v>86090</v>
      </c>
      <c r="AB177" s="37">
        <v>86950</v>
      </c>
      <c r="AC177" s="37">
        <v>90030</v>
      </c>
      <c r="AD177" s="37">
        <v>97130</v>
      </c>
      <c r="AE177" s="111"/>
      <c r="AF177" s="4">
        <f>E177/E$245</f>
        <v>1.0493827160493827</v>
      </c>
      <c r="AG177" s="4">
        <f>F177/E$245</f>
        <v>1.0740740740740742</v>
      </c>
      <c r="AH177" s="4">
        <f>G177/E$245</f>
        <v>1.0864197530864197</v>
      </c>
      <c r="AI177" s="4">
        <f>H177/E$245</f>
        <v>1.0987654320987654</v>
      </c>
      <c r="AJ177" s="4">
        <f>I177/E$245</f>
        <v>1.037037037037037</v>
      </c>
      <c r="AK177" s="4">
        <f>J177/E$245</f>
        <v>1.037037037037037</v>
      </c>
      <c r="AL177" s="4">
        <f>K177/E$245</f>
        <v>1.037037037037037</v>
      </c>
      <c r="AM177" s="4">
        <f>L177/E$245</f>
        <v>1.037037037037037</v>
      </c>
      <c r="AN177" s="4">
        <f>M177/E$245</f>
        <v>1.0493827160493827</v>
      </c>
      <c r="AO177" s="4">
        <f>N177/E$245</f>
        <v>1.0864197530864197</v>
      </c>
      <c r="AP177" s="4">
        <f>O177/E$245</f>
        <v>1.1728395061728396</v>
      </c>
      <c r="AQ177" s="218"/>
      <c r="AR177" s="218"/>
      <c r="AS177" s="218"/>
      <c r="AT177" s="218"/>
      <c r="AU177" s="218"/>
      <c r="AV177" s="218"/>
      <c r="AW177" s="218"/>
      <c r="AX177" s="218"/>
      <c r="AY177" s="218"/>
      <c r="AZ177" s="218"/>
      <c r="BA177" s="218"/>
      <c r="BB177" s="87">
        <f t="shared" si="90"/>
        <v>1.0799206588629635</v>
      </c>
      <c r="BE177" s="3">
        <f>E177*教育人数!$D$6/教育人数!$D$34</f>
        <v>1309.2417061611375</v>
      </c>
      <c r="BF177" s="3">
        <f>F177*教育人数!$D$6/教育人数!$D$34</f>
        <v>1340.0473933649289</v>
      </c>
      <c r="BG177" s="3">
        <f>G177*教育人数!$D$6/教育人数!$D$34</f>
        <v>1355.4502369668246</v>
      </c>
      <c r="BH177" s="3">
        <f>H177*教育人数!$D$6/教育人数!$D$34</f>
        <v>1370.8530805687203</v>
      </c>
      <c r="BI177" s="3">
        <f>I177*教育人数!$D$6/教育人数!$D$34</f>
        <v>1293.8388625592418</v>
      </c>
      <c r="BJ177" s="3">
        <f>J177*教育人数!$D$6/教育人数!$D$34</f>
        <v>1293.8388625592418</v>
      </c>
      <c r="BK177" s="3">
        <f>K177*教育人数!$D$6/教育人数!$D$34</f>
        <v>1293.8388625592418</v>
      </c>
      <c r="BL177" s="3">
        <f>L177*教育人数!$D$6/教育人数!$D$34</f>
        <v>1293.8388625592418</v>
      </c>
      <c r="BM177" s="3">
        <f>M177*教育人数!$D$6/教育人数!$D$34</f>
        <v>1309.2417061611375</v>
      </c>
      <c r="BN177" s="3">
        <f>N177*教育人数!$D$6/教育人数!$D$34</f>
        <v>1355.4502369668246</v>
      </c>
      <c r="BO177" s="3">
        <f>O177*教育人数!$D$6/教育人数!$D$34</f>
        <v>1463.2701421800948</v>
      </c>
      <c r="BP177" s="217"/>
      <c r="BT177" s="3">
        <f>T177*教育人数!$D$6/教育人数!$D$34</f>
        <v>133973.9336492891</v>
      </c>
      <c r="BU177" s="3">
        <f>U177*教育人数!$D$6/教育人数!$D$34</f>
        <v>137855.45023696683</v>
      </c>
      <c r="BV177" s="3">
        <f>V177*教育人数!$D$6/教育人数!$D$34</f>
        <v>138995.2606635071</v>
      </c>
      <c r="BW177" s="3">
        <f>W177*教育人数!$D$6/教育人数!$D$34</f>
        <v>139919.43127962085</v>
      </c>
      <c r="BX177" s="3">
        <f>X177*教育人数!$D$6/教育人数!$D$34</f>
        <v>132233.41232227487</v>
      </c>
      <c r="BY177" s="3">
        <f>Y177*教育人数!$D$6/教育人数!$D$34</f>
        <v>132479.85781990521</v>
      </c>
      <c r="BZ177" s="3">
        <f>Z177*教育人数!$D$6/教育人数!$D$34</f>
        <v>132094.78672985782</v>
      </c>
      <c r="CA177" s="3">
        <f>AA177*教育人数!$D$6/教育人数!$D$34</f>
        <v>132603.08056872038</v>
      </c>
      <c r="CB177" s="3">
        <f>AB177*教育人数!$D$6/教育人数!$D$34</f>
        <v>133927.72511848342</v>
      </c>
      <c r="CC177" s="3">
        <f>AC177*教育人数!$D$6/教育人数!$D$34</f>
        <v>138671.8009478673</v>
      </c>
      <c r="CD177" s="3">
        <f>AD177*教育人数!$D$6/教育人数!$D$34</f>
        <v>149607.81990521325</v>
      </c>
      <c r="CE177" s="217"/>
    </row>
    <row r="178" spans="1:83" ht="18.75" customHeight="1">
      <c r="A178" s="32" t="s">
        <v>83</v>
      </c>
      <c r="B178" s="33" t="s">
        <v>107</v>
      </c>
      <c r="C178" s="237" t="s">
        <v>104</v>
      </c>
      <c r="D178" s="34" t="s">
        <v>105</v>
      </c>
      <c r="E178" s="38">
        <v>480</v>
      </c>
      <c r="F178" s="36">
        <v>490</v>
      </c>
      <c r="G178" s="36">
        <v>490</v>
      </c>
      <c r="H178" s="36">
        <v>500</v>
      </c>
      <c r="I178" s="36">
        <v>470</v>
      </c>
      <c r="J178" s="36">
        <v>470</v>
      </c>
      <c r="K178" s="36">
        <v>470</v>
      </c>
      <c r="L178" s="36">
        <v>470</v>
      </c>
      <c r="M178" s="39">
        <v>470</v>
      </c>
      <c r="N178" s="39">
        <v>490</v>
      </c>
      <c r="O178" s="40">
        <v>530</v>
      </c>
      <c r="P178" s="111"/>
      <c r="Q178" s="111"/>
      <c r="R178" s="111"/>
      <c r="S178" s="111"/>
      <c r="T178" s="35">
        <v>49890</v>
      </c>
      <c r="U178" s="36">
        <v>51250</v>
      </c>
      <c r="V178" s="36">
        <v>51650</v>
      </c>
      <c r="W178" s="36">
        <v>51970</v>
      </c>
      <c r="X178" s="36">
        <v>48920</v>
      </c>
      <c r="Y178" s="36">
        <v>49030</v>
      </c>
      <c r="Z178" s="36">
        <v>48890</v>
      </c>
      <c r="AA178" s="36">
        <v>49070</v>
      </c>
      <c r="AB178" s="37">
        <v>49540</v>
      </c>
      <c r="AC178" s="37">
        <v>51230</v>
      </c>
      <c r="AD178" s="37">
        <v>55030</v>
      </c>
      <c r="AE178" s="111"/>
      <c r="AF178" s="4">
        <f>E178/E$246</f>
        <v>1.0434782608695652</v>
      </c>
      <c r="AG178" s="4">
        <f>F178/E$246</f>
        <v>1.0652173913043479</v>
      </c>
      <c r="AH178" s="4">
        <f>G178/E$246</f>
        <v>1.0652173913043479</v>
      </c>
      <c r="AI178" s="4">
        <f>H178/E$246</f>
        <v>1.0869565217391304</v>
      </c>
      <c r="AJ178" s="4">
        <f>I178/E$246</f>
        <v>1.0217391304347827</v>
      </c>
      <c r="AK178" s="4">
        <f>J178/E$246</f>
        <v>1.0217391304347827</v>
      </c>
      <c r="AL178" s="4">
        <f>K178/E$246</f>
        <v>1.0217391304347827</v>
      </c>
      <c r="AM178" s="4">
        <f>L178/E$246</f>
        <v>1.0217391304347827</v>
      </c>
      <c r="AN178" s="4">
        <f>M178/E$246</f>
        <v>1.0217391304347827</v>
      </c>
      <c r="AO178" s="4">
        <f>N178/E$246</f>
        <v>1.0652173913043479</v>
      </c>
      <c r="AP178" s="4">
        <f>O178/E$246</f>
        <v>1.1521739130434783</v>
      </c>
      <c r="AQ178" s="218"/>
      <c r="AR178" s="218"/>
      <c r="AS178" s="218"/>
      <c r="AT178" s="218"/>
      <c r="AU178" s="218"/>
      <c r="AV178" s="218"/>
      <c r="AW178" s="218"/>
      <c r="AX178" s="218"/>
      <c r="AY178" s="218"/>
      <c r="AZ178" s="218"/>
      <c r="BA178" s="218"/>
      <c r="BB178" s="87">
        <f t="shared" si="90"/>
        <v>1.0799206588629635</v>
      </c>
      <c r="BE178" s="3">
        <f>E178*(教育人数!$E$7+教育人数!$E$8)/教育人数!$E$34</f>
        <v>2661.6113744075828</v>
      </c>
      <c r="BF178" s="3">
        <f>F178*(教育人数!$E$7+教育人数!$E$8)/教育人数!$E$34</f>
        <v>2717.0616113744077</v>
      </c>
      <c r="BG178" s="3">
        <f>G178*(教育人数!$E$7+教育人数!$E$8)/教育人数!$E$34</f>
        <v>2717.0616113744077</v>
      </c>
      <c r="BH178" s="3">
        <f>H178*(教育人数!$E$7+教育人数!$E$8)/教育人数!$E$34</f>
        <v>2772.5118483412321</v>
      </c>
      <c r="BI178" s="3">
        <f>I178*(教育人数!$E$7+教育人数!$E$8)/教育人数!$E$34</f>
        <v>2606.1611374407585</v>
      </c>
      <c r="BJ178" s="3">
        <f>J178*(教育人数!$E$7+教育人数!$E$8)/教育人数!$E$34</f>
        <v>2606.1611374407585</v>
      </c>
      <c r="BK178" s="3">
        <f>K178*(教育人数!$E$7+教育人数!$E$8)/教育人数!$E$34</f>
        <v>2606.1611374407585</v>
      </c>
      <c r="BL178" s="3">
        <f>L178*(教育人数!$E$7+教育人数!$E$8)/教育人数!$E$34</f>
        <v>2606.1611374407585</v>
      </c>
      <c r="BM178" s="3">
        <f>M178*(教育人数!$E$7+教育人数!$E$8)/教育人数!$E$34</f>
        <v>2606.1611374407585</v>
      </c>
      <c r="BN178" s="3">
        <f>N178*(教育人数!$E$7+教育人数!$E$8)/教育人数!$E$34</f>
        <v>2717.0616113744077</v>
      </c>
      <c r="BO178" s="3">
        <f>O178*(教育人数!$E$7+教育人数!$E$8)/教育人数!$E$34</f>
        <v>2938.8625592417061</v>
      </c>
      <c r="BP178" s="217">
        <f>AVERAGE(BE178:BO178)+AVERAGE(BE179:BO179)</f>
        <v>3884.5971563981038</v>
      </c>
      <c r="BT178" s="3">
        <f>T178*(教育人数!$E$7+教育人数!$E$8)/教育人数!$E$34</f>
        <v>276641.23222748813</v>
      </c>
      <c r="BU178" s="3">
        <f>U178*(教育人数!$E$7+教育人数!$E$8)/教育人数!$E$34</f>
        <v>284182.46445497632</v>
      </c>
      <c r="BV178" s="3">
        <f>V178*(教育人数!$E$7+教育人数!$E$8)/教育人数!$E$34</f>
        <v>286400.47393364931</v>
      </c>
      <c r="BW178" s="3">
        <f>W178*(教育人数!$E$7+教育人数!$E$8)/教育人数!$E$34</f>
        <v>288174.88151658769</v>
      </c>
      <c r="BX178" s="3">
        <f>X178*(教育人数!$E$7+教育人数!$E$8)/教育人数!$E$34</f>
        <v>271262.55924170616</v>
      </c>
      <c r="BY178" s="3">
        <f>Y178*(教育人数!$E$7+教育人数!$E$8)/教育人数!$E$34</f>
        <v>271872.51184834121</v>
      </c>
      <c r="BZ178" s="3">
        <f>Z178*(教育人数!$E$7+教育人数!$E$8)/教育人数!$E$34</f>
        <v>271096.20853080571</v>
      </c>
      <c r="CA178" s="3">
        <f>AA178*(教育人数!$E$7+教育人数!$E$8)/教育人数!$E$34</f>
        <v>272094.31279620854</v>
      </c>
      <c r="CB178" s="3">
        <f>AB178*(教育人数!$E$7+教育人数!$E$8)/教育人数!$E$34</f>
        <v>274700.47393364931</v>
      </c>
      <c r="CC178" s="3">
        <f>AC178*(教育人数!$E$7+教育人数!$E$8)/教育人数!$E$34</f>
        <v>284071.56398104265</v>
      </c>
      <c r="CD178" s="3">
        <f>AD178*(教育人数!$E$7+教育人数!$E$8)/教育人数!$E$34</f>
        <v>305142.65402843599</v>
      </c>
      <c r="CE178" s="217">
        <f t="shared" ref="CE178" si="97">ROUNDDOWN((AVERAGE(BT178:CD178)+AVERAGE(BT179:CD179))*$CH$2*12/16,-2)</f>
        <v>176700</v>
      </c>
    </row>
    <row r="179" spans="1:83" ht="18.75" customHeight="1">
      <c r="A179" s="32" t="s">
        <v>83</v>
      </c>
      <c r="B179" s="33" t="s">
        <v>107</v>
      </c>
      <c r="C179" s="237"/>
      <c r="D179" s="34" t="s">
        <v>106</v>
      </c>
      <c r="E179" s="38">
        <v>540</v>
      </c>
      <c r="F179" s="36">
        <v>560</v>
      </c>
      <c r="G179" s="36">
        <v>560</v>
      </c>
      <c r="H179" s="36">
        <v>570</v>
      </c>
      <c r="I179" s="36">
        <v>540</v>
      </c>
      <c r="J179" s="36">
        <v>540</v>
      </c>
      <c r="K179" s="36">
        <v>540</v>
      </c>
      <c r="L179" s="36">
        <v>540</v>
      </c>
      <c r="M179" s="39">
        <v>550</v>
      </c>
      <c r="N179" s="39">
        <v>560</v>
      </c>
      <c r="O179" s="40">
        <v>610</v>
      </c>
      <c r="P179" s="111"/>
      <c r="Q179" s="111"/>
      <c r="R179" s="111"/>
      <c r="S179" s="111"/>
      <c r="T179" s="35">
        <v>56530</v>
      </c>
      <c r="U179" s="36">
        <v>58150</v>
      </c>
      <c r="V179" s="36">
        <v>58620</v>
      </c>
      <c r="W179" s="36">
        <v>59010</v>
      </c>
      <c r="X179" s="36">
        <v>56050</v>
      </c>
      <c r="Y179" s="36">
        <v>56170</v>
      </c>
      <c r="Z179" s="36">
        <v>56010</v>
      </c>
      <c r="AA179" s="36">
        <v>56220</v>
      </c>
      <c r="AB179" s="37">
        <v>56790</v>
      </c>
      <c r="AC179" s="37">
        <v>58850</v>
      </c>
      <c r="AD179" s="37">
        <v>63460</v>
      </c>
      <c r="AE179" s="111"/>
      <c r="AF179" s="4">
        <f>E179/E$247</f>
        <v>1.0384615384615385</v>
      </c>
      <c r="AG179" s="4">
        <f>F179/E$247</f>
        <v>1.0769230769230769</v>
      </c>
      <c r="AH179" s="4">
        <f>G179/E$247</f>
        <v>1.0769230769230769</v>
      </c>
      <c r="AI179" s="4">
        <f>H179/E$247</f>
        <v>1.0961538461538463</v>
      </c>
      <c r="AJ179" s="4">
        <f>I179/E$247</f>
        <v>1.0384615384615385</v>
      </c>
      <c r="AK179" s="4">
        <f>J179/E$247</f>
        <v>1.0384615384615385</v>
      </c>
      <c r="AL179" s="4">
        <f>K179/E$247</f>
        <v>1.0384615384615385</v>
      </c>
      <c r="AM179" s="4">
        <f>L179/E$247</f>
        <v>1.0384615384615385</v>
      </c>
      <c r="AN179" s="4">
        <f>M179/E$247</f>
        <v>1.0576923076923077</v>
      </c>
      <c r="AO179" s="4">
        <f>N179/E$247</f>
        <v>1.0769230769230769</v>
      </c>
      <c r="AP179" s="4">
        <f>O179/E$247</f>
        <v>1.1730769230769231</v>
      </c>
      <c r="AQ179" s="218"/>
      <c r="AR179" s="218"/>
      <c r="AS179" s="218"/>
      <c r="AT179" s="218"/>
      <c r="AU179" s="218"/>
      <c r="AV179" s="218"/>
      <c r="AW179" s="218"/>
      <c r="AX179" s="218"/>
      <c r="AY179" s="218"/>
      <c r="AZ179" s="218"/>
      <c r="BA179" s="218"/>
      <c r="BB179" s="87">
        <f t="shared" si="90"/>
        <v>1.0799206588629635</v>
      </c>
      <c r="BE179" s="3">
        <f>E179*教育人数!$E$6/教育人数!$E$34</f>
        <v>1164.4549763033176</v>
      </c>
      <c r="BF179" s="3">
        <f>F179*教育人数!$E$6/教育人数!$E$34</f>
        <v>1207.5829383886255</v>
      </c>
      <c r="BG179" s="3">
        <f>G179*教育人数!$E$6/教育人数!$E$34</f>
        <v>1207.5829383886255</v>
      </c>
      <c r="BH179" s="3">
        <f>H179*教育人数!$E$6/教育人数!$E$34</f>
        <v>1229.1469194312797</v>
      </c>
      <c r="BI179" s="3">
        <f>I179*教育人数!$E$6/教育人数!$E$34</f>
        <v>1164.4549763033176</v>
      </c>
      <c r="BJ179" s="3">
        <f>J179*教育人数!$E$6/教育人数!$E$34</f>
        <v>1164.4549763033176</v>
      </c>
      <c r="BK179" s="3">
        <f>K179*教育人数!$E$6/教育人数!$E$34</f>
        <v>1164.4549763033176</v>
      </c>
      <c r="BL179" s="3">
        <f>L179*教育人数!$E$6/教育人数!$E$34</f>
        <v>1164.4549763033176</v>
      </c>
      <c r="BM179" s="3">
        <f>M179*教育人数!$E$6/教育人数!$E$34</f>
        <v>1186.0189573459716</v>
      </c>
      <c r="BN179" s="3">
        <f>N179*教育人数!$E$6/教育人数!$E$34</f>
        <v>1207.5829383886255</v>
      </c>
      <c r="BO179" s="3">
        <f>O179*教育人数!$E$6/教育人数!$E$34</f>
        <v>1315.4028436018957</v>
      </c>
      <c r="BP179" s="217"/>
      <c r="BT179" s="3">
        <f>T179*教育人数!$E$6/教育人数!$E$34</f>
        <v>121901.18483412323</v>
      </c>
      <c r="BU179" s="3">
        <f>U179*教育人数!$E$6/教育人数!$E$34</f>
        <v>125394.54976303318</v>
      </c>
      <c r="BV179" s="3">
        <f>V179*教育人数!$E$6/教育人数!$E$34</f>
        <v>126408.05687203791</v>
      </c>
      <c r="BW179" s="3">
        <f>W179*教育人数!$E$6/教育人数!$E$34</f>
        <v>127249.05213270143</v>
      </c>
      <c r="BX179" s="3">
        <f>X179*教育人数!$E$6/教育人数!$E$34</f>
        <v>120866.11374407583</v>
      </c>
      <c r="BY179" s="3">
        <f>Y179*教育人数!$E$6/教育人数!$E$34</f>
        <v>121124.88151658767</v>
      </c>
      <c r="BZ179" s="3">
        <f>Z179*教育人数!$E$6/教育人数!$E$34</f>
        <v>120779.85781990521</v>
      </c>
      <c r="CA179" s="3">
        <f>AA179*教育人数!$E$6/教育人数!$E$34</f>
        <v>121232.70142180094</v>
      </c>
      <c r="CB179" s="3">
        <f>AB179*教育人数!$E$6/教育人数!$E$34</f>
        <v>122461.84834123222</v>
      </c>
      <c r="CC179" s="3">
        <f>AC179*教育人数!$E$6/教育人数!$E$34</f>
        <v>126904.02843601895</v>
      </c>
      <c r="CD179" s="3">
        <f>AD179*教育人数!$E$6/教育人数!$E$34</f>
        <v>136845.02369668247</v>
      </c>
      <c r="CE179" s="217"/>
    </row>
    <row r="180" spans="1:83" ht="18.75" customHeight="1">
      <c r="A180" s="32" t="s">
        <v>83</v>
      </c>
      <c r="B180" s="33" t="s">
        <v>108</v>
      </c>
      <c r="C180" s="237" t="s">
        <v>104</v>
      </c>
      <c r="D180" s="34" t="s">
        <v>105</v>
      </c>
      <c r="E180" s="38">
        <v>370</v>
      </c>
      <c r="F180" s="36">
        <v>380</v>
      </c>
      <c r="G180" s="36">
        <v>380</v>
      </c>
      <c r="H180" s="36">
        <v>380</v>
      </c>
      <c r="I180" s="36">
        <v>360</v>
      </c>
      <c r="J180" s="36">
        <v>360</v>
      </c>
      <c r="K180" s="36">
        <v>360</v>
      </c>
      <c r="L180" s="36">
        <v>360</v>
      </c>
      <c r="M180" s="39">
        <v>370</v>
      </c>
      <c r="N180" s="39">
        <v>380</v>
      </c>
      <c r="O180" s="40">
        <v>410</v>
      </c>
      <c r="P180" s="111"/>
      <c r="Q180" s="111"/>
      <c r="R180" s="111"/>
      <c r="S180" s="111"/>
      <c r="T180" s="35">
        <v>38770</v>
      </c>
      <c r="U180" s="36">
        <v>39810</v>
      </c>
      <c r="V180" s="36">
        <v>40120</v>
      </c>
      <c r="W180" s="36">
        <v>40370</v>
      </c>
      <c r="X180" s="36">
        <v>38220</v>
      </c>
      <c r="Y180" s="36">
        <v>38310</v>
      </c>
      <c r="Z180" s="36">
        <v>38210</v>
      </c>
      <c r="AA180" s="36">
        <v>38350</v>
      </c>
      <c r="AB180" s="37">
        <v>38710</v>
      </c>
      <c r="AC180" s="37">
        <v>40080</v>
      </c>
      <c r="AD180" s="37">
        <v>43050</v>
      </c>
      <c r="AE180" s="111"/>
      <c r="AF180" s="4">
        <f>E180/E$248</f>
        <v>1.0571428571428572</v>
      </c>
      <c r="AG180" s="4">
        <f>F180/E$248</f>
        <v>1.0857142857142856</v>
      </c>
      <c r="AH180" s="4">
        <f>G180/E$248</f>
        <v>1.0857142857142856</v>
      </c>
      <c r="AI180" s="4">
        <f>H180/E$248</f>
        <v>1.0857142857142856</v>
      </c>
      <c r="AJ180" s="4">
        <f>I180/E$248</f>
        <v>1.0285714285714285</v>
      </c>
      <c r="AK180" s="4">
        <f>J180/E$248</f>
        <v>1.0285714285714285</v>
      </c>
      <c r="AL180" s="4">
        <f>K180/E$248</f>
        <v>1.0285714285714285</v>
      </c>
      <c r="AM180" s="4">
        <f>L180/E$248</f>
        <v>1.0285714285714285</v>
      </c>
      <c r="AN180" s="4">
        <f>M180/E$248</f>
        <v>1.0571428571428572</v>
      </c>
      <c r="AO180" s="4">
        <f>N180/E$248</f>
        <v>1.0857142857142856</v>
      </c>
      <c r="AP180" s="4">
        <f>O180/E$248</f>
        <v>1.1714285714285715</v>
      </c>
      <c r="AQ180" s="218"/>
      <c r="AR180" s="218"/>
      <c r="AS180" s="218"/>
      <c r="AT180" s="218"/>
      <c r="AU180" s="218"/>
      <c r="AV180" s="218"/>
      <c r="AW180" s="218"/>
      <c r="AX180" s="218"/>
      <c r="AY180" s="218"/>
      <c r="AZ180" s="218"/>
      <c r="BA180" s="218"/>
      <c r="BB180" s="87">
        <f t="shared" si="90"/>
        <v>1.0799206588629635</v>
      </c>
      <c r="BE180" s="3">
        <f>E180*(教育人数!$F$7+教育人数!$F$8)/教育人数!$F$34</f>
        <v>2735.5450236966826</v>
      </c>
      <c r="BF180" s="3">
        <f>F180*(教育人数!$F$7+教育人数!$F$8)/教育人数!$F$34</f>
        <v>2809.4786729857819</v>
      </c>
      <c r="BG180" s="3">
        <f>G180*(教育人数!$F$7+教育人数!$F$8)/教育人数!$F$34</f>
        <v>2809.4786729857819</v>
      </c>
      <c r="BH180" s="3">
        <f>H180*(教育人数!$F$7+教育人数!$F$8)/教育人数!$F$34</f>
        <v>2809.4786729857819</v>
      </c>
      <c r="BI180" s="3">
        <f>I180*(教育人数!$F$7+教育人数!$F$8)/教育人数!$F$34</f>
        <v>2661.6113744075828</v>
      </c>
      <c r="BJ180" s="3">
        <f>J180*(教育人数!$F$7+教育人数!$F$8)/教育人数!$F$34</f>
        <v>2661.6113744075828</v>
      </c>
      <c r="BK180" s="3">
        <f>K180*(教育人数!$F$7+教育人数!$F$8)/教育人数!$F$34</f>
        <v>2661.6113744075828</v>
      </c>
      <c r="BL180" s="3">
        <f>L180*(教育人数!$F$7+教育人数!$F$8)/教育人数!$F$34</f>
        <v>2661.6113744075828</v>
      </c>
      <c r="BM180" s="3">
        <f>M180*(教育人数!$F$7+教育人数!$F$8)/教育人数!$F$34</f>
        <v>2735.5450236966826</v>
      </c>
      <c r="BN180" s="3">
        <f>N180*(教育人数!$F$7+教育人数!$F$8)/教育人数!$F$34</f>
        <v>2809.4786729857819</v>
      </c>
      <c r="BO180" s="3">
        <f>O180*(教育人数!$F$7+教育人数!$F$8)/教育人数!$F$34</f>
        <v>3031.2796208530804</v>
      </c>
      <c r="BP180" s="217">
        <f>AVERAGE(BE180:BO180)+AVERAGE(BE181:BO181)</f>
        <v>4265.7475226195611</v>
      </c>
      <c r="BT180" s="3">
        <f>T180*(教育人数!$F$7+教育人数!$F$8)/教育人数!$F$34</f>
        <v>286640.75829383888</v>
      </c>
      <c r="BU180" s="3">
        <f>U180*(教育人数!$F$7+教育人数!$F$8)/教育人数!$F$34</f>
        <v>294329.85781990521</v>
      </c>
      <c r="BV180" s="3">
        <f>V180*(教育人数!$F$7+教育人数!$F$8)/教育人数!$F$34</f>
        <v>296621.80094786728</v>
      </c>
      <c r="BW180" s="3">
        <f>W180*(教育人数!$F$7+教育人数!$F$8)/教育人数!$F$34</f>
        <v>298470.14218009479</v>
      </c>
      <c r="BX180" s="3">
        <f>X180*(教育人数!$F$7+教育人数!$F$8)/教育人数!$F$34</f>
        <v>282574.40758293838</v>
      </c>
      <c r="BY180" s="3">
        <f>Y180*(教育人数!$F$7+教育人数!$F$8)/教育人数!$F$34</f>
        <v>283239.81042654027</v>
      </c>
      <c r="BZ180" s="3">
        <f>Z180*(教育人数!$F$7+教育人数!$F$8)/教育人数!$F$34</f>
        <v>282500.47393364931</v>
      </c>
      <c r="CA180" s="3">
        <f>AA180*(教育人数!$F$7+教育人数!$F$8)/教育人数!$F$34</f>
        <v>283535.54502369667</v>
      </c>
      <c r="CB180" s="3">
        <f>AB180*(教育人数!$F$7+教育人数!$F$8)/教育人数!$F$34</f>
        <v>286197.15639810427</v>
      </c>
      <c r="CC180" s="3">
        <f>AC180*(教育人数!$F$7+教育人数!$F$8)/教育人数!$F$34</f>
        <v>296326.06635071093</v>
      </c>
      <c r="CD180" s="3">
        <f>AD180*(教育人数!$F$7+教育人数!$F$8)/教育人数!$F$34</f>
        <v>318284.36018957343</v>
      </c>
      <c r="CE180" s="217">
        <f t="shared" ref="CE180" si="98">ROUNDDOWN((AVERAGE(BT180:CD180)+AVERAGE(BT181:CD181))*$CH$2*12/16,-2)</f>
        <v>196200</v>
      </c>
    </row>
    <row r="181" spans="1:83" ht="18.75" customHeight="1">
      <c r="A181" s="32" t="s">
        <v>83</v>
      </c>
      <c r="B181" s="33" t="s">
        <v>108</v>
      </c>
      <c r="C181" s="237"/>
      <c r="D181" s="34" t="s">
        <v>106</v>
      </c>
      <c r="E181" s="38">
        <v>430</v>
      </c>
      <c r="F181" s="36">
        <v>450</v>
      </c>
      <c r="G181" s="36">
        <v>450</v>
      </c>
      <c r="H181" s="36">
        <v>450</v>
      </c>
      <c r="I181" s="36">
        <v>430</v>
      </c>
      <c r="J181" s="36">
        <v>430</v>
      </c>
      <c r="K181" s="36">
        <v>430</v>
      </c>
      <c r="L181" s="36">
        <v>430</v>
      </c>
      <c r="M181" s="39">
        <v>440</v>
      </c>
      <c r="N181" s="39">
        <v>450</v>
      </c>
      <c r="O181" s="40">
        <v>490</v>
      </c>
      <c r="P181" s="111"/>
      <c r="Q181" s="111"/>
      <c r="R181" s="111"/>
      <c r="S181" s="111"/>
      <c r="T181" s="35">
        <v>45410</v>
      </c>
      <c r="U181" s="36">
        <v>46710</v>
      </c>
      <c r="V181" s="36">
        <v>47090</v>
      </c>
      <c r="W181" s="36">
        <v>47410</v>
      </c>
      <c r="X181" s="36">
        <v>45350</v>
      </c>
      <c r="Y181" s="36">
        <v>45450</v>
      </c>
      <c r="Z181" s="36">
        <v>45330</v>
      </c>
      <c r="AA181" s="36">
        <v>45500</v>
      </c>
      <c r="AB181" s="37">
        <v>45960</v>
      </c>
      <c r="AC181" s="37">
        <v>47700</v>
      </c>
      <c r="AD181" s="37">
        <v>51480</v>
      </c>
      <c r="AE181" s="111"/>
      <c r="AF181" s="4">
        <f>E181/E$249</f>
        <v>1.0487804878048781</v>
      </c>
      <c r="AG181" s="4">
        <f>F181/E$249</f>
        <v>1.0975609756097562</v>
      </c>
      <c r="AH181" s="4">
        <f>G181/E$249</f>
        <v>1.0975609756097562</v>
      </c>
      <c r="AI181" s="4">
        <f>H181/E$249</f>
        <v>1.0975609756097562</v>
      </c>
      <c r="AJ181" s="4">
        <f>I181/E$249</f>
        <v>1.0487804878048781</v>
      </c>
      <c r="AK181" s="4">
        <f>J181/E$249</f>
        <v>1.0487804878048781</v>
      </c>
      <c r="AL181" s="4">
        <f>K181/E$249</f>
        <v>1.0487804878048781</v>
      </c>
      <c r="AM181" s="4">
        <f>L181/E$249</f>
        <v>1.0487804878048781</v>
      </c>
      <c r="AN181" s="4">
        <f>M181/E$249</f>
        <v>1.0731707317073171</v>
      </c>
      <c r="AO181" s="4">
        <f>N181/E$249</f>
        <v>1.0975609756097562</v>
      </c>
      <c r="AP181" s="4">
        <f>O181/E$249</f>
        <v>1.1951219512195121</v>
      </c>
      <c r="AQ181" s="218"/>
      <c r="AR181" s="218"/>
      <c r="AS181" s="218"/>
      <c r="AT181" s="218"/>
      <c r="AU181" s="218"/>
      <c r="AV181" s="218"/>
      <c r="AW181" s="218"/>
      <c r="AX181" s="218"/>
      <c r="AY181" s="218"/>
      <c r="AZ181" s="218"/>
      <c r="BA181" s="218"/>
      <c r="BB181" s="87">
        <f t="shared" si="90"/>
        <v>1.0799206588629635</v>
      </c>
      <c r="BE181" s="3">
        <f>E181*教育人数!$F$6/教育人数!$F$34</f>
        <v>1457.1090047393366</v>
      </c>
      <c r="BF181" s="3">
        <f>F181*教育人数!$F$6/教育人数!$F$34</f>
        <v>1524.8815165876777</v>
      </c>
      <c r="BG181" s="3">
        <f>G181*教育人数!$F$6/教育人数!$F$34</f>
        <v>1524.8815165876777</v>
      </c>
      <c r="BH181" s="3">
        <f>H181*教育人数!$F$6/教育人数!$F$34</f>
        <v>1524.8815165876777</v>
      </c>
      <c r="BI181" s="3">
        <f>I181*教育人数!$F$6/教育人数!$F$34</f>
        <v>1457.1090047393366</v>
      </c>
      <c r="BJ181" s="3">
        <f>J181*教育人数!$F$6/教育人数!$F$34</f>
        <v>1457.1090047393366</v>
      </c>
      <c r="BK181" s="3">
        <f>K181*教育人数!$F$6/教育人数!$F$34</f>
        <v>1457.1090047393366</v>
      </c>
      <c r="BL181" s="3">
        <f>L181*教育人数!$F$6/教育人数!$F$34</f>
        <v>1457.1090047393366</v>
      </c>
      <c r="BM181" s="3">
        <f>M181*教育人数!$F$6/教育人数!$F$34</f>
        <v>1490.995260663507</v>
      </c>
      <c r="BN181" s="3">
        <f>N181*教育人数!$F$6/教育人数!$F$34</f>
        <v>1524.8815165876777</v>
      </c>
      <c r="BO181" s="3">
        <f>O181*教育人数!$F$6/教育人数!$F$34</f>
        <v>1660.4265402843603</v>
      </c>
      <c r="BP181" s="217"/>
      <c r="BT181" s="3">
        <f>T181*教育人数!$F$6/教育人数!$F$34</f>
        <v>153877.48815165876</v>
      </c>
      <c r="BU181" s="3">
        <f>U181*教育人数!$F$6/教育人数!$F$34</f>
        <v>158282.70142180094</v>
      </c>
      <c r="BV181" s="3">
        <f>V181*教育人数!$F$6/教育人数!$F$34</f>
        <v>159570.37914691944</v>
      </c>
      <c r="BW181" s="3">
        <f>W181*教育人数!$F$6/教育人数!$F$34</f>
        <v>160654.7393364929</v>
      </c>
      <c r="BX181" s="3">
        <f>X181*教育人数!$F$6/教育人数!$F$34</f>
        <v>153674.17061611376</v>
      </c>
      <c r="BY181" s="3">
        <f>Y181*教育人数!$F$6/教育人数!$F$34</f>
        <v>154013.03317535546</v>
      </c>
      <c r="BZ181" s="3">
        <f>Z181*教育人数!$F$6/教育人数!$F$34</f>
        <v>153606.39810426539</v>
      </c>
      <c r="CA181" s="3">
        <f>AA181*教育人数!$F$6/教育人数!$F$34</f>
        <v>154182.46445497629</v>
      </c>
      <c r="CB181" s="3">
        <f>AB181*教育人数!$F$6/教育人数!$F$34</f>
        <v>155741.23222748816</v>
      </c>
      <c r="CC181" s="3">
        <f>AC181*教育人数!$F$6/教育人数!$F$34</f>
        <v>161637.44075829384</v>
      </c>
      <c r="CD181" s="3">
        <f>AD181*教育人数!$F$6/教育人数!$F$34</f>
        <v>174446.44549763034</v>
      </c>
      <c r="CE181" s="217"/>
    </row>
    <row r="182" spans="1:83" ht="18.75" customHeight="1">
      <c r="A182" s="32" t="s">
        <v>83</v>
      </c>
      <c r="B182" s="33" t="s">
        <v>109</v>
      </c>
      <c r="C182" s="237" t="s">
        <v>104</v>
      </c>
      <c r="D182" s="34" t="s">
        <v>105</v>
      </c>
      <c r="E182" s="38">
        <v>300</v>
      </c>
      <c r="F182" s="36">
        <v>310</v>
      </c>
      <c r="G182" s="36">
        <v>310</v>
      </c>
      <c r="H182" s="36">
        <v>310</v>
      </c>
      <c r="I182" s="36">
        <v>320</v>
      </c>
      <c r="J182" s="36">
        <v>320</v>
      </c>
      <c r="K182" s="36">
        <v>320</v>
      </c>
      <c r="L182" s="36">
        <v>320</v>
      </c>
      <c r="M182" s="39">
        <v>320</v>
      </c>
      <c r="N182" s="39">
        <v>330</v>
      </c>
      <c r="O182" s="40">
        <v>360</v>
      </c>
      <c r="P182" s="111"/>
      <c r="Q182" s="111"/>
      <c r="R182" s="111"/>
      <c r="S182" s="111"/>
      <c r="T182" s="35">
        <v>32170</v>
      </c>
      <c r="U182" s="36">
        <v>33100</v>
      </c>
      <c r="V182" s="36">
        <v>33370</v>
      </c>
      <c r="W182" s="36">
        <v>33590</v>
      </c>
      <c r="X182" s="36">
        <v>33890</v>
      </c>
      <c r="Y182" s="36">
        <v>33980</v>
      </c>
      <c r="Z182" s="36">
        <v>33890</v>
      </c>
      <c r="AA182" s="36">
        <v>34010</v>
      </c>
      <c r="AB182" s="37">
        <v>34340</v>
      </c>
      <c r="AC182" s="37">
        <v>35610</v>
      </c>
      <c r="AD182" s="37">
        <v>38290</v>
      </c>
      <c r="AE182" s="111"/>
      <c r="AF182" s="4">
        <f>E182/E$250</f>
        <v>1.0344827586206897</v>
      </c>
      <c r="AG182" s="4">
        <f>F182/E$250</f>
        <v>1.0689655172413792</v>
      </c>
      <c r="AH182" s="4">
        <f>G182/E$250</f>
        <v>1.0689655172413792</v>
      </c>
      <c r="AI182" s="4">
        <f>H182/E$250</f>
        <v>1.0689655172413792</v>
      </c>
      <c r="AJ182" s="4">
        <f>I182/E$250</f>
        <v>1.103448275862069</v>
      </c>
      <c r="AK182" s="4">
        <f>J182/E$250</f>
        <v>1.103448275862069</v>
      </c>
      <c r="AL182" s="4">
        <f>K182/E$250</f>
        <v>1.103448275862069</v>
      </c>
      <c r="AM182" s="4">
        <f>L182/E$250</f>
        <v>1.103448275862069</v>
      </c>
      <c r="AN182" s="4">
        <f>M182/E$250</f>
        <v>1.103448275862069</v>
      </c>
      <c r="AO182" s="4">
        <f>N182/E$250</f>
        <v>1.1379310344827587</v>
      </c>
      <c r="AP182" s="4">
        <f>O182/E$250</f>
        <v>1.2413793103448276</v>
      </c>
      <c r="AQ182" s="218"/>
      <c r="AR182" s="218"/>
      <c r="AS182" s="218"/>
      <c r="AT182" s="218"/>
      <c r="AU182" s="218"/>
      <c r="AV182" s="218"/>
      <c r="AW182" s="218"/>
      <c r="AX182" s="218"/>
      <c r="AY182" s="218"/>
      <c r="AZ182" s="218"/>
      <c r="BA182" s="218"/>
      <c r="BB182" s="87">
        <f t="shared" si="90"/>
        <v>1.0799206588629635</v>
      </c>
      <c r="BE182" s="3">
        <f>E182*(教育人数!$G$7+教育人数!$G$8)/教育人数!$G$34</f>
        <v>2112.389979688558</v>
      </c>
      <c r="BF182" s="3">
        <f>F182*(教育人数!$G$7+教育人数!$G$8)/教育人数!$G$34</f>
        <v>2182.8029790115102</v>
      </c>
      <c r="BG182" s="3">
        <f>G182*(教育人数!$G$7+教育人数!$G$8)/教育人数!$G$34</f>
        <v>2182.8029790115102</v>
      </c>
      <c r="BH182" s="3">
        <f>H182*(教育人数!$G$7+教育人数!$G$8)/教育人数!$G$34</f>
        <v>2182.8029790115102</v>
      </c>
      <c r="BI182" s="3">
        <f>I182*(教育人数!$G$7+教育人数!$G$8)/教育人数!$G$34</f>
        <v>2253.2159783344619</v>
      </c>
      <c r="BJ182" s="3">
        <f>J182*(教育人数!$G$7+教育人数!$G$8)/教育人数!$G$34</f>
        <v>2253.2159783344619</v>
      </c>
      <c r="BK182" s="3">
        <f>K182*(教育人数!$G$7+教育人数!$G$8)/教育人数!$G$34</f>
        <v>2253.2159783344619</v>
      </c>
      <c r="BL182" s="3">
        <f>L182*(教育人数!$G$7+教育人数!$G$8)/教育人数!$G$34</f>
        <v>2253.2159783344619</v>
      </c>
      <c r="BM182" s="3">
        <f>M182*(教育人数!$G$7+教育人数!$G$8)/教育人数!$G$34</f>
        <v>2253.2159783344619</v>
      </c>
      <c r="BN182" s="3">
        <f>N182*(教育人数!$G$7+教育人数!$G$8)/教育人数!$G$34</f>
        <v>2323.628977657414</v>
      </c>
      <c r="BO182" s="3">
        <f>O182*(教育人数!$G$7+教育人数!$G$8)/教育人数!$G$34</f>
        <v>2534.8679756262695</v>
      </c>
      <c r="BP182" s="217">
        <f>AVERAGE(BE182:BO182)+AVERAGE(BE183:BO183)</f>
        <v>3632.6706468886564</v>
      </c>
      <c r="BT182" s="3">
        <f>T182*(教育人数!$G$7+教育人数!$G$8)/教育人数!$G$34</f>
        <v>226518.61882193637</v>
      </c>
      <c r="BU182" s="3">
        <f>U182*(教育人数!$G$7+教育人数!$G$8)/教育人数!$G$34</f>
        <v>233067.02775897091</v>
      </c>
      <c r="BV182" s="3">
        <f>V182*(教育人数!$G$7+教育人数!$G$8)/教育人数!$G$34</f>
        <v>234968.17874069061</v>
      </c>
      <c r="BW182" s="3">
        <f>W182*(教育人数!$G$7+教育人数!$G$8)/教育人数!$G$34</f>
        <v>236517.26472579554</v>
      </c>
      <c r="BX182" s="3">
        <f>X182*(教育人数!$G$7+教育人数!$G$8)/教育人数!$G$34</f>
        <v>238629.65470548411</v>
      </c>
      <c r="BY182" s="3">
        <f>Y182*(教育人数!$G$7+教育人数!$G$8)/教育人数!$G$34</f>
        <v>239263.37169939067</v>
      </c>
      <c r="BZ182" s="3">
        <f>Z182*(教育人数!$G$7+教育人数!$G$8)/教育人数!$G$34</f>
        <v>238629.65470548411</v>
      </c>
      <c r="CA182" s="3">
        <f>AA182*(教育人数!$G$7+教育人数!$G$8)/教育人数!$G$34</f>
        <v>239474.61069735952</v>
      </c>
      <c r="CB182" s="3">
        <f>AB182*(教育人数!$G$7+教育人数!$G$8)/教育人数!$G$34</f>
        <v>241798.23967501693</v>
      </c>
      <c r="CC182" s="3">
        <f>AC182*(教育人数!$G$7+教育人数!$G$8)/教育人数!$G$34</f>
        <v>250740.69058903184</v>
      </c>
      <c r="CD182" s="3">
        <f>AD182*(教育人数!$G$7+教育人数!$G$8)/教育人数!$G$34</f>
        <v>269611.37440758297</v>
      </c>
      <c r="CE182" s="217">
        <f t="shared" ref="CE182" si="99">ROUNDDOWN((AVERAGE(BT182:CD182)+AVERAGE(BT183:CD183))*$CH$2*12/16,-2)</f>
        <v>168700</v>
      </c>
    </row>
    <row r="183" spans="1:83" ht="18.75" customHeight="1">
      <c r="A183" s="32" t="s">
        <v>83</v>
      </c>
      <c r="B183" s="33" t="s">
        <v>109</v>
      </c>
      <c r="C183" s="237"/>
      <c r="D183" s="34" t="s">
        <v>106</v>
      </c>
      <c r="E183" s="38">
        <v>370</v>
      </c>
      <c r="F183" s="36">
        <v>380</v>
      </c>
      <c r="G183" s="36">
        <v>380</v>
      </c>
      <c r="H183" s="36">
        <v>380</v>
      </c>
      <c r="I183" s="36">
        <v>390</v>
      </c>
      <c r="J183" s="36">
        <v>390</v>
      </c>
      <c r="K183" s="36">
        <v>390</v>
      </c>
      <c r="L183" s="36">
        <v>390</v>
      </c>
      <c r="M183" s="39">
        <v>390</v>
      </c>
      <c r="N183" s="39">
        <v>410</v>
      </c>
      <c r="O183" s="40">
        <v>440</v>
      </c>
      <c r="P183" s="111"/>
      <c r="Q183" s="111"/>
      <c r="R183" s="111"/>
      <c r="S183" s="111"/>
      <c r="T183" s="35">
        <v>38810</v>
      </c>
      <c r="U183" s="36">
        <v>40000</v>
      </c>
      <c r="V183" s="36">
        <v>40340</v>
      </c>
      <c r="W183" s="36">
        <v>40630</v>
      </c>
      <c r="X183" s="36">
        <v>41020</v>
      </c>
      <c r="Y183" s="36">
        <v>41120</v>
      </c>
      <c r="Z183" s="36">
        <v>41010</v>
      </c>
      <c r="AA183" s="36">
        <v>41160</v>
      </c>
      <c r="AB183" s="37">
        <v>41590</v>
      </c>
      <c r="AC183" s="37">
        <v>43230</v>
      </c>
      <c r="AD183" s="37">
        <v>46720</v>
      </c>
      <c r="AE183" s="111"/>
      <c r="AF183" s="4">
        <f>E183/E$251</f>
        <v>1.0571428571428572</v>
      </c>
      <c r="AG183" s="4">
        <f>F183/E$251</f>
        <v>1.0857142857142856</v>
      </c>
      <c r="AH183" s="4">
        <f>G183/E$251</f>
        <v>1.0857142857142856</v>
      </c>
      <c r="AI183" s="4">
        <f>H183/E$251</f>
        <v>1.0857142857142856</v>
      </c>
      <c r="AJ183" s="4">
        <f>I183/E$251</f>
        <v>1.1142857142857143</v>
      </c>
      <c r="AK183" s="4">
        <f>J183/E$251</f>
        <v>1.1142857142857143</v>
      </c>
      <c r="AL183" s="4">
        <f>K183/E$251</f>
        <v>1.1142857142857143</v>
      </c>
      <c r="AM183" s="4">
        <f>L183/E$251</f>
        <v>1.1142857142857143</v>
      </c>
      <c r="AN183" s="4">
        <f>M183/E$251</f>
        <v>1.1142857142857143</v>
      </c>
      <c r="AO183" s="4">
        <f>N183/E$251</f>
        <v>1.1714285714285715</v>
      </c>
      <c r="AP183" s="4">
        <f>O183/E$251</f>
        <v>1.2571428571428571</v>
      </c>
      <c r="AQ183" s="218"/>
      <c r="AR183" s="218"/>
      <c r="AS183" s="218"/>
      <c r="AT183" s="218"/>
      <c r="AU183" s="218"/>
      <c r="AV183" s="218"/>
      <c r="AW183" s="218"/>
      <c r="AX183" s="218"/>
      <c r="AY183" s="218"/>
      <c r="AZ183" s="218"/>
      <c r="BA183" s="218"/>
      <c r="BB183" s="87">
        <f t="shared" si="90"/>
        <v>1.0799206588629635</v>
      </c>
      <c r="BE183" s="3">
        <f>E183*教育人数!$G$6/教育人数!$G$34</f>
        <v>1302.6404874746108</v>
      </c>
      <c r="BF183" s="3">
        <f>F183*教育人数!$G$6/教育人数!$G$34</f>
        <v>1337.8469871360867</v>
      </c>
      <c r="BG183" s="3">
        <f>G183*教育人数!$G$6/教育人数!$G$34</f>
        <v>1337.8469871360867</v>
      </c>
      <c r="BH183" s="3">
        <f>H183*教育人数!$G$6/教育人数!$G$34</f>
        <v>1337.8469871360867</v>
      </c>
      <c r="BI183" s="3">
        <f>I183*教育人数!$G$6/教育人数!$G$34</f>
        <v>1373.0534867975628</v>
      </c>
      <c r="BJ183" s="3">
        <f>J183*教育人数!$G$6/教育人数!$G$34</f>
        <v>1373.0534867975628</v>
      </c>
      <c r="BK183" s="3">
        <f>K183*教育人数!$G$6/教育人数!$G$34</f>
        <v>1373.0534867975628</v>
      </c>
      <c r="BL183" s="3">
        <f>L183*教育人数!$G$6/教育人数!$G$34</f>
        <v>1373.0534867975628</v>
      </c>
      <c r="BM183" s="3">
        <f>M183*教育人数!$G$6/教育人数!$G$34</f>
        <v>1373.0534867975628</v>
      </c>
      <c r="BN183" s="3">
        <f>N183*教育人数!$G$6/教育人数!$G$34</f>
        <v>1443.4664861205147</v>
      </c>
      <c r="BO183" s="3">
        <f>O183*教育人数!$G$6/教育人数!$G$34</f>
        <v>1549.0859851049424</v>
      </c>
      <c r="BP183" s="217"/>
      <c r="BT183" s="3">
        <f>T183*教育人数!$G$6/教育人数!$G$34</f>
        <v>136636.42518618822</v>
      </c>
      <c r="BU183" s="3">
        <f>U183*教育人数!$G$6/教育人数!$G$34</f>
        <v>140825.99864590386</v>
      </c>
      <c r="BV183" s="3">
        <f>V183*教育人数!$G$6/教育人数!$G$34</f>
        <v>142023.01963439406</v>
      </c>
      <c r="BW183" s="3">
        <f>W183*教育人数!$G$6/教育人数!$G$34</f>
        <v>143044.00812457685</v>
      </c>
      <c r="BX183" s="3">
        <f>X183*教育人数!$G$6/教育人数!$G$34</f>
        <v>144417.0616113744</v>
      </c>
      <c r="BY183" s="3">
        <f>Y183*教育人数!$G$6/教育人数!$G$34</f>
        <v>144769.12660798916</v>
      </c>
      <c r="BZ183" s="3">
        <f>Z183*教育人数!$G$6/教育人数!$G$34</f>
        <v>144381.85511171294</v>
      </c>
      <c r="CA183" s="3">
        <f>AA183*教育人数!$G$6/教育人数!$G$34</f>
        <v>144909.95260663508</v>
      </c>
      <c r="CB183" s="3">
        <f>AB183*教育人数!$G$6/教育人数!$G$34</f>
        <v>146423.83209207855</v>
      </c>
      <c r="CC183" s="3">
        <f>AC183*教育人数!$G$6/教育人数!$G$34</f>
        <v>152197.69803656061</v>
      </c>
      <c r="CD183" s="3">
        <f>AD183*教育人数!$G$6/教育人数!$G$34</f>
        <v>164484.7664184157</v>
      </c>
      <c r="CE183" s="217"/>
    </row>
    <row r="184" spans="1:83" ht="18.75" customHeight="1">
      <c r="A184" s="32" t="s">
        <v>83</v>
      </c>
      <c r="B184" s="33" t="s">
        <v>110</v>
      </c>
      <c r="C184" s="237" t="s">
        <v>104</v>
      </c>
      <c r="D184" s="34" t="s">
        <v>105</v>
      </c>
      <c r="E184" s="38">
        <v>260</v>
      </c>
      <c r="F184" s="36">
        <v>270</v>
      </c>
      <c r="G184" s="36">
        <v>270</v>
      </c>
      <c r="H184" s="36">
        <v>280</v>
      </c>
      <c r="I184" s="36">
        <v>280</v>
      </c>
      <c r="J184" s="36">
        <v>280</v>
      </c>
      <c r="K184" s="36">
        <v>280</v>
      </c>
      <c r="L184" s="36">
        <v>280</v>
      </c>
      <c r="M184" s="39">
        <v>280</v>
      </c>
      <c r="N184" s="39">
        <v>290</v>
      </c>
      <c r="O184" s="40">
        <v>320</v>
      </c>
      <c r="P184" s="111"/>
      <c r="Q184" s="111"/>
      <c r="R184" s="111"/>
      <c r="S184" s="111"/>
      <c r="T184" s="35">
        <v>28490</v>
      </c>
      <c r="U184" s="36">
        <v>29310</v>
      </c>
      <c r="V184" s="36">
        <v>29550</v>
      </c>
      <c r="W184" s="36">
        <v>29750</v>
      </c>
      <c r="X184" s="36">
        <v>30020</v>
      </c>
      <c r="Y184" s="36">
        <v>30110</v>
      </c>
      <c r="Z184" s="36">
        <v>30020</v>
      </c>
      <c r="AA184" s="36">
        <v>30140</v>
      </c>
      <c r="AB184" s="37">
        <v>30430</v>
      </c>
      <c r="AC184" s="37">
        <v>31620</v>
      </c>
      <c r="AD184" s="37">
        <v>34050</v>
      </c>
      <c r="AE184" s="111"/>
      <c r="AF184" s="4">
        <f>E184/E$252</f>
        <v>1.04</v>
      </c>
      <c r="AG184" s="4">
        <f>F184/E$252</f>
        <v>1.08</v>
      </c>
      <c r="AH184" s="4">
        <f>G184/E$252</f>
        <v>1.08</v>
      </c>
      <c r="AI184" s="4">
        <f>H184/E$252</f>
        <v>1.1200000000000001</v>
      </c>
      <c r="AJ184" s="4">
        <f>I184/E$252</f>
        <v>1.1200000000000001</v>
      </c>
      <c r="AK184" s="4">
        <f>J184/E$252</f>
        <v>1.1200000000000001</v>
      </c>
      <c r="AL184" s="4">
        <f>K184/E$252</f>
        <v>1.1200000000000001</v>
      </c>
      <c r="AM184" s="4">
        <f>L184/E$252</f>
        <v>1.1200000000000001</v>
      </c>
      <c r="AN184" s="4">
        <f>M184/E$252</f>
        <v>1.1200000000000001</v>
      </c>
      <c r="AO184" s="4">
        <f>N184/E$252</f>
        <v>1.1599999999999999</v>
      </c>
      <c r="AP184" s="4">
        <f>O184/E$252</f>
        <v>1.28</v>
      </c>
      <c r="AQ184" s="218"/>
      <c r="AR184" s="218"/>
      <c r="AS184" s="218"/>
      <c r="AT184" s="218"/>
      <c r="AU184" s="218"/>
      <c r="AV184" s="218"/>
      <c r="AW184" s="218"/>
      <c r="AX184" s="218"/>
      <c r="AY184" s="218"/>
      <c r="AZ184" s="218"/>
      <c r="BA184" s="218"/>
      <c r="BB184" s="87">
        <f t="shared" si="90"/>
        <v>1.0799206588629635</v>
      </c>
      <c r="BE184" s="3">
        <f>E184*(教育人数!$H$7+教育人数!$H$8)/教育人数!$H$34</f>
        <v>2440.9839765290003</v>
      </c>
      <c r="BF184" s="3">
        <f>F184*(教育人数!$H$7+教育人数!$H$8)/教育人数!$H$34</f>
        <v>2534.8679756262695</v>
      </c>
      <c r="BG184" s="3">
        <f>G184*(教育人数!$H$7+教育人数!$H$8)/教育人数!$H$34</f>
        <v>2534.8679756262695</v>
      </c>
      <c r="BH184" s="3">
        <f>H184*(教育人数!$H$7+教育人数!$H$8)/教育人数!$H$34</f>
        <v>2628.7519747235388</v>
      </c>
      <c r="BI184" s="3">
        <f>I184*(教育人数!$H$7+教育人数!$H$8)/教育人数!$H$34</f>
        <v>2628.7519747235388</v>
      </c>
      <c r="BJ184" s="3">
        <f>J184*(教育人数!$H$7+教育人数!$H$8)/教育人数!$H$34</f>
        <v>2628.7519747235388</v>
      </c>
      <c r="BK184" s="3">
        <f>K184*(教育人数!$H$7+教育人数!$H$8)/教育人数!$H$34</f>
        <v>2628.7519747235388</v>
      </c>
      <c r="BL184" s="3">
        <f>L184*(教育人数!$H$7+教育人数!$H$8)/教育人数!$H$34</f>
        <v>2628.7519747235388</v>
      </c>
      <c r="BM184" s="3">
        <f>M184*(教育人数!$H$7+教育人数!$H$8)/教育人数!$H$34</f>
        <v>2628.7519747235388</v>
      </c>
      <c r="BN184" s="3">
        <f>N184*(教育人数!$H$7+教育人数!$H$8)/教育人数!$H$34</f>
        <v>2722.635973820808</v>
      </c>
      <c r="BO184" s="3">
        <f>O184*(教育人数!$H$7+教育人数!$H$8)/教育人数!$H$34</f>
        <v>3004.2879711126157</v>
      </c>
      <c r="BP184" s="217">
        <f>AVERAGE(BE184:BO184)+AVERAGE(BE185:BO185)</f>
        <v>4297.3266859522782</v>
      </c>
      <c r="BT184" s="3">
        <f>T184*(教育人数!$H$7+教育人数!$H$8)/教育人数!$H$34</f>
        <v>267475.51342812006</v>
      </c>
      <c r="BU184" s="3">
        <f>U184*(教育人数!$H$7+教育人数!$H$8)/教育人数!$H$34</f>
        <v>275174.00135409617</v>
      </c>
      <c r="BV184" s="3">
        <f>V184*(教育人数!$H$7+教育人数!$H$8)/教育人数!$H$34</f>
        <v>277427.21733243059</v>
      </c>
      <c r="BW184" s="3">
        <f>W184*(教育人数!$H$7+教育人数!$H$8)/教育人数!$H$34</f>
        <v>279304.89731437602</v>
      </c>
      <c r="BX184" s="3">
        <f>X184*(教育人数!$H$7+教育人数!$H$8)/教育人数!$H$34</f>
        <v>281839.76529000228</v>
      </c>
      <c r="BY184" s="3">
        <f>Y184*(教育人数!$H$7+教育人数!$H$8)/教育人数!$H$34</f>
        <v>282684.72128187772</v>
      </c>
      <c r="BZ184" s="3">
        <f>Z184*(教育人数!$H$7+教育人数!$H$8)/教育人数!$H$34</f>
        <v>281839.76529000228</v>
      </c>
      <c r="CA184" s="3">
        <f>AA184*(教育人数!$H$7+教育人数!$H$8)/教育人数!$H$34</f>
        <v>282966.37327916949</v>
      </c>
      <c r="CB184" s="3">
        <f>AB184*(教育人数!$H$7+教育人数!$H$8)/教育人数!$H$34</f>
        <v>285689.0092529903</v>
      </c>
      <c r="CC184" s="3">
        <f>AC184*(教育人数!$H$7+教育人数!$H$8)/教育人数!$H$34</f>
        <v>296861.20514556533</v>
      </c>
      <c r="CD184" s="3">
        <f>AD184*(教育人数!$H$7+教育人数!$H$8)/教育人数!$H$34</f>
        <v>319675.01692620176</v>
      </c>
      <c r="CE184" s="217">
        <f t="shared" ref="CE184" si="100">ROUNDDOWN((AVERAGE(BT184:CD184)+AVERAGE(BT185:CD185))*$CH$2*12/16,-2)</f>
        <v>201000</v>
      </c>
    </row>
    <row r="185" spans="1:83" ht="18.75" customHeight="1">
      <c r="A185" s="32" t="s">
        <v>83</v>
      </c>
      <c r="B185" s="33" t="s">
        <v>110</v>
      </c>
      <c r="C185" s="237"/>
      <c r="D185" s="34" t="s">
        <v>106</v>
      </c>
      <c r="E185" s="38">
        <v>330</v>
      </c>
      <c r="F185" s="36">
        <v>340</v>
      </c>
      <c r="G185" s="36">
        <v>340</v>
      </c>
      <c r="H185" s="36">
        <v>350</v>
      </c>
      <c r="I185" s="36">
        <v>350</v>
      </c>
      <c r="J185" s="36">
        <v>350</v>
      </c>
      <c r="K185" s="36">
        <v>350</v>
      </c>
      <c r="L185" s="36">
        <v>350</v>
      </c>
      <c r="M185" s="39">
        <v>360</v>
      </c>
      <c r="N185" s="39">
        <v>370</v>
      </c>
      <c r="O185" s="40">
        <v>400</v>
      </c>
      <c r="P185" s="111"/>
      <c r="Q185" s="111"/>
      <c r="R185" s="111"/>
      <c r="S185" s="111"/>
      <c r="T185" s="35">
        <v>35130</v>
      </c>
      <c r="U185" s="36">
        <v>36210</v>
      </c>
      <c r="V185" s="36">
        <v>36520</v>
      </c>
      <c r="W185" s="36">
        <v>36790</v>
      </c>
      <c r="X185" s="36">
        <v>37150</v>
      </c>
      <c r="Y185" s="36">
        <v>37250</v>
      </c>
      <c r="Z185" s="36">
        <v>37140</v>
      </c>
      <c r="AA185" s="36">
        <v>37290</v>
      </c>
      <c r="AB185" s="37">
        <v>37680</v>
      </c>
      <c r="AC185" s="37">
        <v>39240</v>
      </c>
      <c r="AD185" s="37">
        <v>42480</v>
      </c>
      <c r="AE185" s="111"/>
      <c r="AF185" s="4">
        <f>E185/E$253</f>
        <v>1.03125</v>
      </c>
      <c r="AG185" s="4">
        <f>F185/E$253</f>
        <v>1.0625</v>
      </c>
      <c r="AH185" s="4">
        <f>G185/E$253</f>
        <v>1.0625</v>
      </c>
      <c r="AI185" s="4">
        <f>H185/E$253</f>
        <v>1.09375</v>
      </c>
      <c r="AJ185" s="4">
        <f>I185/E$253</f>
        <v>1.09375</v>
      </c>
      <c r="AK185" s="4">
        <f>J185/E$253</f>
        <v>1.09375</v>
      </c>
      <c r="AL185" s="4">
        <f>K185/E$253</f>
        <v>1.09375</v>
      </c>
      <c r="AM185" s="4">
        <f>L185/E$253</f>
        <v>1.09375</v>
      </c>
      <c r="AN185" s="4">
        <f>M185/E$253</f>
        <v>1.125</v>
      </c>
      <c r="AO185" s="4">
        <f>N185/E$253</f>
        <v>1.15625</v>
      </c>
      <c r="AP185" s="4">
        <f>O185/E$253</f>
        <v>1.25</v>
      </c>
      <c r="AQ185" s="218"/>
      <c r="AR185" s="218"/>
      <c r="AS185" s="218"/>
      <c r="AT185" s="218"/>
      <c r="AU185" s="218"/>
      <c r="AV185" s="218"/>
      <c r="AW185" s="218"/>
      <c r="AX185" s="218"/>
      <c r="AY185" s="218"/>
      <c r="AZ185" s="218"/>
      <c r="BA185" s="218"/>
      <c r="BB185" s="87">
        <f t="shared" si="90"/>
        <v>1.0799206588629635</v>
      </c>
      <c r="BE185" s="3">
        <f>E185*教育人数!$H$6/教育人数!$H$34</f>
        <v>1549.0859851049424</v>
      </c>
      <c r="BF185" s="3">
        <f>F185*教育人数!$H$6/教育人数!$H$34</f>
        <v>1596.0279846535773</v>
      </c>
      <c r="BG185" s="3">
        <f>G185*教育人数!$H$6/教育人数!$H$34</f>
        <v>1596.0279846535773</v>
      </c>
      <c r="BH185" s="3">
        <f>H185*教育人数!$H$6/教育人数!$H$34</f>
        <v>1642.9699842022119</v>
      </c>
      <c r="BI185" s="3">
        <f>I185*教育人数!$H$6/教育人数!$H$34</f>
        <v>1642.9699842022119</v>
      </c>
      <c r="BJ185" s="3">
        <f>J185*教育人数!$H$6/教育人数!$H$34</f>
        <v>1642.9699842022119</v>
      </c>
      <c r="BK185" s="3">
        <f>K185*教育人数!$H$6/教育人数!$H$34</f>
        <v>1642.9699842022119</v>
      </c>
      <c r="BL185" s="3">
        <f>L185*教育人数!$H$6/教育人数!$H$34</f>
        <v>1642.9699842022119</v>
      </c>
      <c r="BM185" s="3">
        <f>M185*教育人数!$H$6/教育人数!$H$34</f>
        <v>1689.9119837508465</v>
      </c>
      <c r="BN185" s="3">
        <f>N185*教育人数!$H$6/教育人数!$H$34</f>
        <v>1736.8539832994811</v>
      </c>
      <c r="BO185" s="3">
        <f>O185*教育人数!$H$6/教育人数!$H$34</f>
        <v>1877.679981945385</v>
      </c>
      <c r="BP185" s="217"/>
      <c r="BT185" s="3">
        <f>T185*教育人数!$H$6/教育人数!$H$34</f>
        <v>164907.24441435342</v>
      </c>
      <c r="BU185" s="3">
        <f>U185*教育人数!$H$6/教育人数!$H$34</f>
        <v>169976.98036560597</v>
      </c>
      <c r="BV185" s="3">
        <f>V185*教育人数!$H$6/教育人数!$H$34</f>
        <v>171432.18235161365</v>
      </c>
      <c r="BW185" s="3">
        <f>W185*教育人数!$H$6/教育人数!$H$34</f>
        <v>172699.61633942678</v>
      </c>
      <c r="BX185" s="3">
        <f>X185*教育人数!$H$6/教育人数!$H$34</f>
        <v>174389.52832317763</v>
      </c>
      <c r="BY185" s="3">
        <f>Y185*教育人数!$H$6/教育人数!$H$34</f>
        <v>174858.94831866396</v>
      </c>
      <c r="BZ185" s="3">
        <f>Z185*教育人数!$H$6/教育人数!$H$34</f>
        <v>174342.58632362899</v>
      </c>
      <c r="CA185" s="3">
        <f>AA185*教育人数!$H$6/教育人数!$H$34</f>
        <v>175046.71631685851</v>
      </c>
      <c r="CB185" s="3">
        <f>AB185*教育人数!$H$6/教育人数!$H$34</f>
        <v>176877.45429925525</v>
      </c>
      <c r="CC185" s="3">
        <f>AC185*教育人数!$H$6/教育人数!$H$34</f>
        <v>184200.40622884227</v>
      </c>
      <c r="CD185" s="3">
        <f>AD185*教育人数!$H$6/教育人数!$H$34</f>
        <v>199409.61408259987</v>
      </c>
      <c r="CE185" s="217"/>
    </row>
    <row r="186" spans="1:83" ht="18.75" customHeight="1">
      <c r="A186" s="32" t="s">
        <v>83</v>
      </c>
      <c r="B186" s="33" t="s">
        <v>111</v>
      </c>
      <c r="C186" s="237" t="s">
        <v>104</v>
      </c>
      <c r="D186" s="34" t="s">
        <v>105</v>
      </c>
      <c r="E186" s="38">
        <v>240</v>
      </c>
      <c r="F186" s="36">
        <v>250</v>
      </c>
      <c r="G186" s="36">
        <v>250</v>
      </c>
      <c r="H186" s="36">
        <v>250</v>
      </c>
      <c r="I186" s="36">
        <v>260</v>
      </c>
      <c r="J186" s="36">
        <v>260</v>
      </c>
      <c r="K186" s="36">
        <v>260</v>
      </c>
      <c r="L186" s="36">
        <v>260</v>
      </c>
      <c r="M186" s="39">
        <v>260</v>
      </c>
      <c r="N186" s="39">
        <v>270</v>
      </c>
      <c r="O186" s="40">
        <v>290</v>
      </c>
      <c r="P186" s="111"/>
      <c r="Q186" s="111"/>
      <c r="R186" s="111"/>
      <c r="S186" s="111"/>
      <c r="T186" s="35">
        <v>26330</v>
      </c>
      <c r="U186" s="36">
        <v>27080</v>
      </c>
      <c r="V186" s="36">
        <v>27300</v>
      </c>
      <c r="W186" s="36">
        <v>27500</v>
      </c>
      <c r="X186" s="36">
        <v>27750</v>
      </c>
      <c r="Y186" s="36">
        <v>27830</v>
      </c>
      <c r="Z186" s="36">
        <v>27750</v>
      </c>
      <c r="AA186" s="36">
        <v>27850</v>
      </c>
      <c r="AB186" s="37">
        <v>28130</v>
      </c>
      <c r="AC186" s="37">
        <v>29270</v>
      </c>
      <c r="AD186" s="37">
        <v>31550</v>
      </c>
      <c r="AE186" s="111"/>
      <c r="AF186" s="4">
        <f>E186/E$254</f>
        <v>1.0434782608695652</v>
      </c>
      <c r="AG186" s="4">
        <f>F186/E$254</f>
        <v>1.0869565217391304</v>
      </c>
      <c r="AH186" s="4">
        <f>G186/E$254</f>
        <v>1.0869565217391304</v>
      </c>
      <c r="AI186" s="4">
        <f>H186/E$254</f>
        <v>1.0869565217391304</v>
      </c>
      <c r="AJ186" s="4">
        <f>I186/E$254</f>
        <v>1.1304347826086956</v>
      </c>
      <c r="AK186" s="4">
        <f>J186/E$254</f>
        <v>1.1304347826086956</v>
      </c>
      <c r="AL186" s="4">
        <f>K186/E$254</f>
        <v>1.1304347826086956</v>
      </c>
      <c r="AM186" s="4">
        <f>L186/E$254</f>
        <v>1.1304347826086956</v>
      </c>
      <c r="AN186" s="4">
        <f>M186/E$254</f>
        <v>1.1304347826086956</v>
      </c>
      <c r="AO186" s="4">
        <f>N186/E$254</f>
        <v>1.173913043478261</v>
      </c>
      <c r="AP186" s="4">
        <f>O186/E$254</f>
        <v>1.2608695652173914</v>
      </c>
      <c r="AQ186" s="218"/>
      <c r="AR186" s="218"/>
      <c r="AS186" s="218"/>
      <c r="AT186" s="218"/>
      <c r="AU186" s="218"/>
      <c r="AV186" s="218"/>
      <c r="AW186" s="218"/>
      <c r="AX186" s="218"/>
      <c r="AY186" s="218"/>
      <c r="AZ186" s="218"/>
      <c r="BA186" s="218"/>
      <c r="BB186" s="87">
        <f t="shared" si="90"/>
        <v>1.0799206588629635</v>
      </c>
      <c r="BE186" s="3">
        <f>E186*(教育人数!$I$7+教育人数!$I$8)/教育人数!$I$34</f>
        <v>2274.8815165876777</v>
      </c>
      <c r="BF186" s="3">
        <f>F186*(教育人数!$I$7+教育人数!$I$8)/教育人数!$I$34</f>
        <v>2369.6682464454975</v>
      </c>
      <c r="BG186" s="3">
        <f>G186*(教育人数!$I$7+教育人数!$I$8)/教育人数!$I$34</f>
        <v>2369.6682464454975</v>
      </c>
      <c r="BH186" s="3">
        <f>H186*(教育人数!$I$7+教育人数!$I$8)/教育人数!$I$34</f>
        <v>2369.6682464454975</v>
      </c>
      <c r="BI186" s="3">
        <f>I186*(教育人数!$I$7+教育人数!$I$8)/教育人数!$I$34</f>
        <v>2464.4549763033174</v>
      </c>
      <c r="BJ186" s="3">
        <f>J186*(教育人数!$I$7+教育人数!$I$8)/教育人数!$I$34</f>
        <v>2464.4549763033174</v>
      </c>
      <c r="BK186" s="3">
        <f>K186*(教育人数!$I$7+教育人数!$I$8)/教育人数!$I$34</f>
        <v>2464.4549763033174</v>
      </c>
      <c r="BL186" s="3">
        <f>L186*(教育人数!$I$7+教育人数!$I$8)/教育人数!$I$34</f>
        <v>2464.4549763033174</v>
      </c>
      <c r="BM186" s="3">
        <f>M186*(教育人数!$I$7+教育人数!$I$8)/教育人数!$I$34</f>
        <v>2464.4549763033174</v>
      </c>
      <c r="BN186" s="3">
        <f>N186*(教育人数!$I$7+教育人数!$I$8)/教育人数!$I$34</f>
        <v>2559.2417061611372</v>
      </c>
      <c r="BO186" s="3">
        <f>O186*(教育人数!$I$7+教育人数!$I$8)/教育人数!$I$34</f>
        <v>2748.815165876777</v>
      </c>
      <c r="BP186" s="217">
        <f>AVERAGE(BE186:BO186)+AVERAGE(BE187:BO187)</f>
        <v>4028.4360189573458</v>
      </c>
      <c r="BT186" s="3">
        <f>T186*(教育人数!$I$7+教育人数!$I$8)/教育人数!$I$34</f>
        <v>249573.45971563979</v>
      </c>
      <c r="BU186" s="3">
        <f>U186*(教育人数!$I$7+教育人数!$I$8)/教育人数!$I$34</f>
        <v>256682.46445497629</v>
      </c>
      <c r="BV186" s="3">
        <f>V186*(教育人数!$I$7+教育人数!$I$8)/教育人数!$I$34</f>
        <v>258767.77251184834</v>
      </c>
      <c r="BW186" s="3">
        <f>W186*(教育人数!$I$7+教育人数!$I$8)/教育人数!$I$34</f>
        <v>260663.50710900471</v>
      </c>
      <c r="BX186" s="3">
        <f>X186*(教育人数!$I$7+教育人数!$I$8)/教育人数!$I$34</f>
        <v>263033.17535545019</v>
      </c>
      <c r="BY186" s="3">
        <f>Y186*(教育人数!$I$7+教育人数!$I$8)/教育人数!$I$34</f>
        <v>263791.46919431275</v>
      </c>
      <c r="BZ186" s="3">
        <f>Z186*(教育人数!$I$7+教育人数!$I$8)/教育人数!$I$34</f>
        <v>263033.17535545019</v>
      </c>
      <c r="CA186" s="3">
        <f>AA186*(教育人数!$I$7+教育人数!$I$8)/教育人数!$I$34</f>
        <v>263981.0426540284</v>
      </c>
      <c r="CB186" s="3">
        <f>AB186*(教育人数!$I$7+教育人数!$I$8)/教育人数!$I$34</f>
        <v>266635.07109004736</v>
      </c>
      <c r="CC186" s="3">
        <f>AC186*(教育人数!$I$7+教育人数!$I$8)/教育人数!$I$34</f>
        <v>277440.75829383882</v>
      </c>
      <c r="CD186" s="3">
        <f>AD186*(教育人数!$I$7+教育人数!$I$8)/教育人数!$I$34</f>
        <v>299052.1327014218</v>
      </c>
      <c r="CE186" s="217">
        <f t="shared" ref="CE186" si="101">ROUNDDOWN((AVERAGE(BT186:CD186)+AVERAGE(BT187:CD187))*$CH$2*12/16,-2)</f>
        <v>188800</v>
      </c>
    </row>
    <row r="187" spans="1:83" ht="18.75" customHeight="1">
      <c r="A187" s="32" t="s">
        <v>83</v>
      </c>
      <c r="B187" s="33" t="s">
        <v>111</v>
      </c>
      <c r="C187" s="237"/>
      <c r="D187" s="34" t="s">
        <v>106</v>
      </c>
      <c r="E187" s="38">
        <v>310</v>
      </c>
      <c r="F187" s="36">
        <v>320</v>
      </c>
      <c r="G187" s="36">
        <v>320</v>
      </c>
      <c r="H187" s="36">
        <v>320</v>
      </c>
      <c r="I187" s="36">
        <v>330</v>
      </c>
      <c r="J187" s="36">
        <v>330</v>
      </c>
      <c r="K187" s="36">
        <v>330</v>
      </c>
      <c r="L187" s="36">
        <v>330</v>
      </c>
      <c r="M187" s="39">
        <v>330</v>
      </c>
      <c r="N187" s="39">
        <v>350</v>
      </c>
      <c r="O187" s="40">
        <v>380</v>
      </c>
      <c r="P187" s="111"/>
      <c r="Q187" s="111"/>
      <c r="R187" s="111"/>
      <c r="S187" s="111"/>
      <c r="T187" s="35">
        <v>32970</v>
      </c>
      <c r="U187" s="36">
        <v>33980</v>
      </c>
      <c r="V187" s="36">
        <v>34270</v>
      </c>
      <c r="W187" s="36">
        <v>34540</v>
      </c>
      <c r="X187" s="36">
        <v>34880</v>
      </c>
      <c r="Y187" s="36">
        <v>34970</v>
      </c>
      <c r="Z187" s="36">
        <v>34870</v>
      </c>
      <c r="AA187" s="36">
        <v>35000</v>
      </c>
      <c r="AB187" s="37">
        <v>35380</v>
      </c>
      <c r="AC187" s="37">
        <v>36890</v>
      </c>
      <c r="AD187" s="37">
        <v>39980</v>
      </c>
      <c r="AE187" s="111"/>
      <c r="AF187" s="4">
        <f>E187/E$255</f>
        <v>1.0689655172413792</v>
      </c>
      <c r="AG187" s="4">
        <f>F187/E$255</f>
        <v>1.103448275862069</v>
      </c>
      <c r="AH187" s="4">
        <f>G187/E$255</f>
        <v>1.103448275862069</v>
      </c>
      <c r="AI187" s="4">
        <f>H187/E$255</f>
        <v>1.103448275862069</v>
      </c>
      <c r="AJ187" s="4">
        <f>I187/E$255</f>
        <v>1.1379310344827587</v>
      </c>
      <c r="AK187" s="4">
        <f>J187/E$255</f>
        <v>1.1379310344827587</v>
      </c>
      <c r="AL187" s="4">
        <f>K187/E$255</f>
        <v>1.1379310344827587</v>
      </c>
      <c r="AM187" s="4">
        <f>L187/E$255</f>
        <v>1.1379310344827587</v>
      </c>
      <c r="AN187" s="4">
        <f>M187/E$255</f>
        <v>1.1379310344827587</v>
      </c>
      <c r="AO187" s="4">
        <f>N187/E$255</f>
        <v>1.2068965517241379</v>
      </c>
      <c r="AP187" s="4">
        <f>O187/E$255</f>
        <v>1.3103448275862069</v>
      </c>
      <c r="AQ187" s="218"/>
      <c r="AR187" s="218"/>
      <c r="AS187" s="218"/>
      <c r="AT187" s="218"/>
      <c r="AU187" s="218"/>
      <c r="AV187" s="218"/>
      <c r="AW187" s="218"/>
      <c r="AX187" s="218"/>
      <c r="AY187" s="218"/>
      <c r="AZ187" s="218"/>
      <c r="BA187" s="218"/>
      <c r="BB187" s="87">
        <f t="shared" si="90"/>
        <v>1.0799206588629635</v>
      </c>
      <c r="BE187" s="3">
        <f>E187*教育人数!$I$6/教育人数!$I$34</f>
        <v>1469.1943127962084</v>
      </c>
      <c r="BF187" s="3">
        <f>F187*教育人数!$I$6/教育人数!$I$34</f>
        <v>1516.5876777251183</v>
      </c>
      <c r="BG187" s="3">
        <f>G187*教育人数!$I$6/教育人数!$I$34</f>
        <v>1516.5876777251183</v>
      </c>
      <c r="BH187" s="3">
        <f>H187*教育人数!$I$6/教育人数!$I$34</f>
        <v>1516.5876777251183</v>
      </c>
      <c r="BI187" s="3">
        <f>I187*教育人数!$I$6/教育人数!$I$34</f>
        <v>1563.9810426540284</v>
      </c>
      <c r="BJ187" s="3">
        <f>J187*教育人数!$I$6/教育人数!$I$34</f>
        <v>1563.9810426540284</v>
      </c>
      <c r="BK187" s="3">
        <f>K187*教育人数!$I$6/教育人数!$I$34</f>
        <v>1563.9810426540284</v>
      </c>
      <c r="BL187" s="3">
        <f>L187*教育人数!$I$6/教育人数!$I$34</f>
        <v>1563.9810426540284</v>
      </c>
      <c r="BM187" s="3">
        <f>M187*教育人数!$I$6/教育人数!$I$34</f>
        <v>1563.9810426540284</v>
      </c>
      <c r="BN187" s="3">
        <f>N187*教育人数!$I$6/教育人数!$I$34</f>
        <v>1658.7677725118483</v>
      </c>
      <c r="BO187" s="3">
        <f>O187*教育人数!$I$6/教育人数!$I$34</f>
        <v>1800.9478672985781</v>
      </c>
      <c r="BP187" s="217"/>
      <c r="BT187" s="3">
        <f>T187*教育人数!$I$6/教育人数!$I$34</f>
        <v>156255.92417061611</v>
      </c>
      <c r="BU187" s="3">
        <f>U187*教育人数!$I$6/教育人数!$I$34</f>
        <v>161042.65402843599</v>
      </c>
      <c r="BV187" s="3">
        <f>V187*教育人数!$I$6/教育人数!$I$34</f>
        <v>162417.0616113744</v>
      </c>
      <c r="BW187" s="3">
        <f>W187*教育人数!$I$6/教育人数!$I$34</f>
        <v>163696.68246445496</v>
      </c>
      <c r="BX187" s="3">
        <f>X187*教育人数!$I$6/教育人数!$I$34</f>
        <v>165308.05687203791</v>
      </c>
      <c r="BY187" s="3">
        <f>Y187*教育人数!$I$6/教育人数!$I$34</f>
        <v>165734.59715639809</v>
      </c>
      <c r="BZ187" s="3">
        <f>Z187*教育人数!$I$6/教育人数!$I$34</f>
        <v>165260.66350710898</v>
      </c>
      <c r="CA187" s="3">
        <f>AA187*教育人数!$I$6/教育人数!$I$34</f>
        <v>165876.77725118483</v>
      </c>
      <c r="CB187" s="3">
        <f>AB187*教育人数!$I$6/教育人数!$I$34</f>
        <v>167677.72511848339</v>
      </c>
      <c r="CC187" s="3">
        <f>AC187*教育人数!$I$6/教育人数!$I$34</f>
        <v>174834.12322274881</v>
      </c>
      <c r="CD187" s="3">
        <f>AD187*教育人数!$I$6/教育人数!$I$34</f>
        <v>189478.67298578197</v>
      </c>
      <c r="CE187" s="217"/>
    </row>
    <row r="188" spans="1:83" ht="18.75" customHeight="1">
      <c r="A188" s="32" t="s">
        <v>83</v>
      </c>
      <c r="B188" s="33" t="s">
        <v>112</v>
      </c>
      <c r="C188" s="237" t="s">
        <v>104</v>
      </c>
      <c r="D188" s="34" t="s">
        <v>105</v>
      </c>
      <c r="E188" s="38">
        <v>230</v>
      </c>
      <c r="F188" s="36">
        <v>230</v>
      </c>
      <c r="G188" s="36">
        <v>240</v>
      </c>
      <c r="H188" s="36">
        <v>240</v>
      </c>
      <c r="I188" s="36">
        <v>240</v>
      </c>
      <c r="J188" s="36">
        <v>240</v>
      </c>
      <c r="K188" s="36">
        <v>240</v>
      </c>
      <c r="L188" s="36">
        <v>240</v>
      </c>
      <c r="M188" s="39">
        <v>240</v>
      </c>
      <c r="N188" s="39">
        <v>250</v>
      </c>
      <c r="O188" s="40">
        <v>270</v>
      </c>
      <c r="P188" s="111"/>
      <c r="Q188" s="111"/>
      <c r="R188" s="111"/>
      <c r="S188" s="111"/>
      <c r="T188" s="35">
        <v>24850</v>
      </c>
      <c r="U188" s="36">
        <v>25560</v>
      </c>
      <c r="V188" s="36">
        <v>25770</v>
      </c>
      <c r="W188" s="36">
        <v>25950</v>
      </c>
      <c r="X188" s="36">
        <v>26190</v>
      </c>
      <c r="Y188" s="36">
        <v>26270</v>
      </c>
      <c r="Z188" s="36">
        <v>26200</v>
      </c>
      <c r="AA188" s="36">
        <v>26300</v>
      </c>
      <c r="AB188" s="37">
        <v>26560</v>
      </c>
      <c r="AC188" s="37">
        <v>27660</v>
      </c>
      <c r="AD188" s="37">
        <v>29850</v>
      </c>
      <c r="AE188" s="111"/>
      <c r="AF188" s="4">
        <f>E188/E$256</f>
        <v>1.0454545454545454</v>
      </c>
      <c r="AG188" s="4">
        <f>F188/E$256</f>
        <v>1.0454545454545454</v>
      </c>
      <c r="AH188" s="4">
        <f>G188/E$256</f>
        <v>1.0909090909090908</v>
      </c>
      <c r="AI188" s="4">
        <f>H188/E$256</f>
        <v>1.0909090909090908</v>
      </c>
      <c r="AJ188" s="4">
        <f>I188/E$256</f>
        <v>1.0909090909090908</v>
      </c>
      <c r="AK188" s="4">
        <f>J188/E$256</f>
        <v>1.0909090909090908</v>
      </c>
      <c r="AL188" s="4">
        <f>K188/E$256</f>
        <v>1.0909090909090908</v>
      </c>
      <c r="AM188" s="4">
        <f>L188/E$256</f>
        <v>1.0909090909090908</v>
      </c>
      <c r="AN188" s="4">
        <f>M188/E$256</f>
        <v>1.0909090909090908</v>
      </c>
      <c r="AO188" s="4">
        <f>N188/E$256</f>
        <v>1.1363636363636365</v>
      </c>
      <c r="AP188" s="4">
        <f>O188/E$256</f>
        <v>1.2272727272727273</v>
      </c>
      <c r="AQ188" s="218"/>
      <c r="AR188" s="218"/>
      <c r="AS188" s="218"/>
      <c r="AT188" s="218"/>
      <c r="AU188" s="218"/>
      <c r="AV188" s="218"/>
      <c r="AW188" s="218"/>
      <c r="AX188" s="218"/>
      <c r="AY188" s="218"/>
      <c r="AZ188" s="218"/>
      <c r="BA188" s="218"/>
      <c r="BB188" s="87">
        <f t="shared" si="90"/>
        <v>1.0799206588629635</v>
      </c>
      <c r="BE188" s="3">
        <f>E188*(教育人数!$J$7+教育人数!$J$8)/教育人数!$J$34</f>
        <v>2194.1599143861795</v>
      </c>
      <c r="BF188" s="3">
        <f>F188*(教育人数!$J$7+教育人数!$J$8)/教育人数!$J$34</f>
        <v>2194.1599143861795</v>
      </c>
      <c r="BG188" s="3">
        <f>G188*(教育人数!$J$7+教育人数!$J$8)/教育人数!$J$34</f>
        <v>2289.5581715334047</v>
      </c>
      <c r="BH188" s="3">
        <f>H188*(教育人数!$J$7+教育人数!$J$8)/教育人数!$J$34</f>
        <v>2289.5581715334047</v>
      </c>
      <c r="BI188" s="3">
        <f>I188*(教育人数!$J$7+教育人数!$J$8)/教育人数!$J$34</f>
        <v>2289.5581715334047</v>
      </c>
      <c r="BJ188" s="3">
        <f>J188*(教育人数!$J$7+教育人数!$J$8)/教育人数!$J$34</f>
        <v>2289.5581715334047</v>
      </c>
      <c r="BK188" s="3">
        <f>K188*(教育人数!$J$7+教育人数!$J$8)/教育人数!$J$34</f>
        <v>2289.5581715334047</v>
      </c>
      <c r="BL188" s="3">
        <f>L188*(教育人数!$J$7+教育人数!$J$8)/教育人数!$J$34</f>
        <v>2289.5581715334047</v>
      </c>
      <c r="BM188" s="3">
        <f>M188*(教育人数!$J$7+教育人数!$J$8)/教育人数!$J$34</f>
        <v>2289.5581715334047</v>
      </c>
      <c r="BN188" s="3">
        <f>N188*(教育人数!$J$7+教育人数!$J$8)/教育人数!$J$34</f>
        <v>2384.9564286806299</v>
      </c>
      <c r="BO188" s="3">
        <f>O188*(教育人数!$J$7+教育人数!$J$8)/教育人数!$J$34</f>
        <v>2575.7529429750803</v>
      </c>
      <c r="BP188" s="217">
        <f>AVERAGE(BE188:BO188)+AVERAGE(BE189:BO189)</f>
        <v>3807.2577170574414</v>
      </c>
      <c r="BT188" s="3">
        <f>T188*(教育人数!$J$7+教育人数!$J$8)/教育人数!$J$34</f>
        <v>237064.66901085462</v>
      </c>
      <c r="BU188" s="3">
        <f>U188*(教育人数!$J$7+教育人数!$J$8)/教育人数!$J$34</f>
        <v>243837.94526830761</v>
      </c>
      <c r="BV188" s="3">
        <f>V188*(教育人数!$J$7+教育人数!$J$8)/教育人数!$J$34</f>
        <v>245841.30866839932</v>
      </c>
      <c r="BW188" s="3">
        <f>W188*(教育人数!$J$7+教育人数!$J$8)/教育人数!$J$34</f>
        <v>247558.47729704937</v>
      </c>
      <c r="BX188" s="3">
        <f>X188*(教育人数!$J$7+教育人数!$J$8)/教育人数!$J$34</f>
        <v>249848.03546858279</v>
      </c>
      <c r="BY188" s="3">
        <f>Y188*(教育人数!$J$7+教育人数!$J$8)/教育人数!$J$34</f>
        <v>250611.22152576057</v>
      </c>
      <c r="BZ188" s="3">
        <f>Z188*(教育人数!$J$7+教育人数!$J$8)/教育人数!$J$34</f>
        <v>249943.43372573002</v>
      </c>
      <c r="CA188" s="3">
        <f>AA188*(教育人数!$J$7+教育人数!$J$8)/教育人数!$J$34</f>
        <v>250897.41629720226</v>
      </c>
      <c r="CB188" s="3">
        <f>AB188*(教育人数!$J$7+教育人数!$J$8)/教育人数!$J$34</f>
        <v>253377.77098303012</v>
      </c>
      <c r="CC188" s="3">
        <f>AC188*(教育人数!$J$7+教育人数!$J$8)/教育人数!$J$34</f>
        <v>263871.57926922489</v>
      </c>
      <c r="CD188" s="3">
        <f>AD188*(教育人数!$J$7+教育人数!$J$8)/教育人数!$J$34</f>
        <v>284763.79758446722</v>
      </c>
      <c r="CE188" s="217">
        <f t="shared" ref="CE188" si="102">ROUNDDOWN((AVERAGE(BT188:CD188)+AVERAGE(BT189:CD189))*$CH$2*12/16,-2)</f>
        <v>180200</v>
      </c>
    </row>
    <row r="189" spans="1:83" ht="18.75" customHeight="1">
      <c r="A189" s="32" t="s">
        <v>83</v>
      </c>
      <c r="B189" s="33" t="s">
        <v>112</v>
      </c>
      <c r="C189" s="237"/>
      <c r="D189" s="34" t="s">
        <v>106</v>
      </c>
      <c r="E189" s="38">
        <v>290</v>
      </c>
      <c r="F189" s="36">
        <v>300</v>
      </c>
      <c r="G189" s="36">
        <v>310</v>
      </c>
      <c r="H189" s="36">
        <v>310</v>
      </c>
      <c r="I189" s="36">
        <v>310</v>
      </c>
      <c r="J189" s="36">
        <v>310</v>
      </c>
      <c r="K189" s="36">
        <v>310</v>
      </c>
      <c r="L189" s="36">
        <v>310</v>
      </c>
      <c r="M189" s="39">
        <v>320</v>
      </c>
      <c r="N189" s="39">
        <v>330</v>
      </c>
      <c r="O189" s="40">
        <v>360</v>
      </c>
      <c r="P189" s="111"/>
      <c r="Q189" s="111"/>
      <c r="R189" s="111"/>
      <c r="S189" s="111"/>
      <c r="T189" s="35">
        <v>31490</v>
      </c>
      <c r="U189" s="36">
        <v>32460</v>
      </c>
      <c r="V189" s="36">
        <v>32740</v>
      </c>
      <c r="W189" s="36">
        <v>32990</v>
      </c>
      <c r="X189" s="36">
        <v>33320</v>
      </c>
      <c r="Y189" s="36">
        <v>33410</v>
      </c>
      <c r="Z189" s="36">
        <v>33320</v>
      </c>
      <c r="AA189" s="36">
        <v>33450</v>
      </c>
      <c r="AB189" s="37">
        <v>33810</v>
      </c>
      <c r="AC189" s="37">
        <v>35280</v>
      </c>
      <c r="AD189" s="37">
        <v>38280</v>
      </c>
      <c r="AE189" s="111"/>
      <c r="AF189" s="4">
        <f>E189/E$257</f>
        <v>1.0357142857142858</v>
      </c>
      <c r="AG189" s="4">
        <f>F189/E$257</f>
        <v>1.0714285714285714</v>
      </c>
      <c r="AH189" s="4">
        <f>G189/E$257</f>
        <v>1.1071428571428572</v>
      </c>
      <c r="AI189" s="4">
        <f>H189/E$257</f>
        <v>1.1071428571428572</v>
      </c>
      <c r="AJ189" s="4">
        <f>I189/E$257</f>
        <v>1.1071428571428572</v>
      </c>
      <c r="AK189" s="4">
        <f>J189/E$257</f>
        <v>1.1071428571428572</v>
      </c>
      <c r="AL189" s="4">
        <f>K189/E$257</f>
        <v>1.1071428571428572</v>
      </c>
      <c r="AM189" s="4">
        <f>L189/E$257</f>
        <v>1.1071428571428572</v>
      </c>
      <c r="AN189" s="4">
        <f>M189/E$257</f>
        <v>1.1428571428571428</v>
      </c>
      <c r="AO189" s="4">
        <f>N189/E$257</f>
        <v>1.1785714285714286</v>
      </c>
      <c r="AP189" s="4">
        <f>O189/E$257</f>
        <v>1.2857142857142858</v>
      </c>
      <c r="AQ189" s="218"/>
      <c r="AR189" s="218"/>
      <c r="AS189" s="218"/>
      <c r="AT189" s="218"/>
      <c r="AU189" s="218"/>
      <c r="AV189" s="218"/>
      <c r="AW189" s="218"/>
      <c r="AX189" s="218"/>
      <c r="AY189" s="218"/>
      <c r="AZ189" s="218"/>
      <c r="BA189" s="218"/>
      <c r="BB189" s="87">
        <f t="shared" si="90"/>
        <v>1.0799206588629635</v>
      </c>
      <c r="BE189" s="3">
        <f>E189*教育人数!$J$6/教育人数!$J$34</f>
        <v>1383.2747286347653</v>
      </c>
      <c r="BF189" s="3">
        <f>F189*教育人数!$J$6/教育人数!$J$34</f>
        <v>1430.9738572083779</v>
      </c>
      <c r="BG189" s="3">
        <f>G189*教育人数!$J$6/教育人数!$J$34</f>
        <v>1478.6729857819905</v>
      </c>
      <c r="BH189" s="3">
        <f>H189*教育人数!$J$6/教育人数!$J$34</f>
        <v>1478.6729857819905</v>
      </c>
      <c r="BI189" s="3">
        <f>I189*教育人数!$J$6/教育人数!$J$34</f>
        <v>1478.6729857819905</v>
      </c>
      <c r="BJ189" s="3">
        <f>J189*教育人数!$J$6/教育人数!$J$34</f>
        <v>1478.6729857819905</v>
      </c>
      <c r="BK189" s="3">
        <f>K189*教育人数!$J$6/教育人数!$J$34</f>
        <v>1478.6729857819905</v>
      </c>
      <c r="BL189" s="3">
        <f>L189*教育人数!$J$6/教育人数!$J$34</f>
        <v>1478.6729857819905</v>
      </c>
      <c r="BM189" s="3">
        <f>M189*教育人数!$J$6/教育人数!$J$34</f>
        <v>1526.3721143556031</v>
      </c>
      <c r="BN189" s="3">
        <f>N189*教育人数!$J$6/教育人数!$J$34</f>
        <v>1574.0712429292157</v>
      </c>
      <c r="BO189" s="3">
        <f>O189*教育人数!$J$6/教育人数!$J$34</f>
        <v>1717.1686286500535</v>
      </c>
      <c r="BP189" s="217"/>
      <c r="BT189" s="3">
        <f>T189*教育人数!$J$6/教育人数!$J$34</f>
        <v>150204.55587830607</v>
      </c>
      <c r="BU189" s="3">
        <f>U189*教育人数!$J$6/教育人数!$J$34</f>
        <v>154831.37134994648</v>
      </c>
      <c r="BV189" s="3">
        <f>V189*教育人数!$J$6/教育人数!$J$34</f>
        <v>156166.94695000764</v>
      </c>
      <c r="BW189" s="3">
        <f>W189*教育人数!$J$6/教育人数!$J$34</f>
        <v>157359.42516434795</v>
      </c>
      <c r="BX189" s="3">
        <f>X189*教育人数!$J$6/教育人数!$J$34</f>
        <v>158933.49640727718</v>
      </c>
      <c r="BY189" s="3">
        <f>Y189*教育人数!$J$6/教育人数!$J$34</f>
        <v>159362.78856443969</v>
      </c>
      <c r="BZ189" s="3">
        <f>Z189*教育人数!$J$6/教育人数!$J$34</f>
        <v>158933.49640727718</v>
      </c>
      <c r="CA189" s="3">
        <f>AA189*教育人数!$J$6/教育人数!$J$34</f>
        <v>159553.58507873415</v>
      </c>
      <c r="CB189" s="3">
        <f>AB189*教育人数!$J$6/教育人数!$J$34</f>
        <v>161270.7537073842</v>
      </c>
      <c r="CC189" s="3">
        <f>AC189*教育人数!$J$6/教育人数!$J$34</f>
        <v>168282.52560770523</v>
      </c>
      <c r="CD189" s="3">
        <f>AD189*教育人数!$J$6/教育人数!$J$34</f>
        <v>182592.26417978902</v>
      </c>
      <c r="CE189" s="217"/>
    </row>
    <row r="190" spans="1:83" ht="18.75" customHeight="1">
      <c r="A190" s="32" t="s">
        <v>83</v>
      </c>
      <c r="B190" s="33" t="s">
        <v>113</v>
      </c>
      <c r="C190" s="237" t="s">
        <v>104</v>
      </c>
      <c r="D190" s="34" t="s">
        <v>105</v>
      </c>
      <c r="E190" s="38">
        <v>220</v>
      </c>
      <c r="F190" s="36">
        <v>230</v>
      </c>
      <c r="G190" s="36">
        <v>230</v>
      </c>
      <c r="H190" s="36">
        <v>230</v>
      </c>
      <c r="I190" s="36">
        <v>240</v>
      </c>
      <c r="J190" s="36">
        <v>240</v>
      </c>
      <c r="K190" s="36">
        <v>240</v>
      </c>
      <c r="L190" s="36">
        <v>240</v>
      </c>
      <c r="M190" s="39">
        <v>240</v>
      </c>
      <c r="N190" s="39">
        <v>250</v>
      </c>
      <c r="O190" s="40">
        <v>270</v>
      </c>
      <c r="P190" s="111"/>
      <c r="Q190" s="111"/>
      <c r="R190" s="111"/>
      <c r="S190" s="111"/>
      <c r="T190" s="35">
        <v>24530</v>
      </c>
      <c r="U190" s="36">
        <v>25220</v>
      </c>
      <c r="V190" s="36">
        <v>25350</v>
      </c>
      <c r="W190" s="36">
        <v>25530</v>
      </c>
      <c r="X190" s="36">
        <v>25760</v>
      </c>
      <c r="Y190" s="36">
        <v>25830</v>
      </c>
      <c r="Z190" s="36">
        <v>25770</v>
      </c>
      <c r="AA190" s="36">
        <v>25860</v>
      </c>
      <c r="AB190" s="37">
        <v>26120</v>
      </c>
      <c r="AC190" s="37">
        <v>27190</v>
      </c>
      <c r="AD190" s="37">
        <v>29310</v>
      </c>
      <c r="AE190" s="111"/>
      <c r="AF190" s="4">
        <f>E190/E$258</f>
        <v>1.0476190476190477</v>
      </c>
      <c r="AG190" s="4">
        <f>F190/E$258</f>
        <v>1.0952380952380953</v>
      </c>
      <c r="AH190" s="4">
        <f>G190/E$258</f>
        <v>1.0952380952380953</v>
      </c>
      <c r="AI190" s="4">
        <f>H190/E$258</f>
        <v>1.0952380952380953</v>
      </c>
      <c r="AJ190" s="4">
        <f>I190/E$258</f>
        <v>1.1428571428571428</v>
      </c>
      <c r="AK190" s="4">
        <f>J190/E$258</f>
        <v>1.1428571428571428</v>
      </c>
      <c r="AL190" s="4">
        <f>K190/E$258</f>
        <v>1.1428571428571428</v>
      </c>
      <c r="AM190" s="4">
        <f>L190/E$258</f>
        <v>1.1428571428571428</v>
      </c>
      <c r="AN190" s="4">
        <f>M190/E$258</f>
        <v>1.1428571428571428</v>
      </c>
      <c r="AO190" s="4">
        <f>N190/E$258</f>
        <v>1.1904761904761905</v>
      </c>
      <c r="AP190" s="4">
        <f>O190/E$258</f>
        <v>1.2857142857142858</v>
      </c>
      <c r="AQ190" s="218"/>
      <c r="AR190" s="218"/>
      <c r="AS190" s="218"/>
      <c r="AT190" s="218"/>
      <c r="AU190" s="218"/>
      <c r="AV190" s="218"/>
      <c r="AW190" s="218"/>
      <c r="AX190" s="218"/>
      <c r="AY190" s="218"/>
      <c r="AZ190" s="218"/>
      <c r="BA190" s="218"/>
      <c r="BB190" s="87">
        <f t="shared" si="90"/>
        <v>1.0799206588629635</v>
      </c>
      <c r="BE190" s="3">
        <f>E190*(教育人数!$K$7+教育人数!$K$8)/教育人数!$K$34</f>
        <v>2448.5552667787802</v>
      </c>
      <c r="BF190" s="3">
        <f>F190*(教育人数!$K$7+教育人数!$K$8)/教育人数!$K$34</f>
        <v>2559.8532334505426</v>
      </c>
      <c r="BG190" s="3">
        <f>G190*(教育人数!$K$7+教育人数!$K$8)/教育人数!$K$34</f>
        <v>2559.8532334505426</v>
      </c>
      <c r="BH190" s="3">
        <f>H190*(教育人数!$K$7+教育人数!$K$8)/教育人数!$K$34</f>
        <v>2559.8532334505426</v>
      </c>
      <c r="BI190" s="3">
        <f>I190*(教育人数!$K$7+教育人数!$K$8)/教育人数!$K$34</f>
        <v>2671.1512001223055</v>
      </c>
      <c r="BJ190" s="3">
        <f>J190*(教育人数!$K$7+教育人数!$K$8)/教育人数!$K$34</f>
        <v>2671.1512001223055</v>
      </c>
      <c r="BK190" s="3">
        <f>K190*(教育人数!$K$7+教育人数!$K$8)/教育人数!$K$34</f>
        <v>2671.1512001223055</v>
      </c>
      <c r="BL190" s="3">
        <f>L190*(教育人数!$K$7+教育人数!$K$8)/教育人数!$K$34</f>
        <v>2671.1512001223055</v>
      </c>
      <c r="BM190" s="3">
        <f>M190*(教育人数!$K$7+教育人数!$K$8)/教育人数!$K$34</f>
        <v>2671.1512001223055</v>
      </c>
      <c r="BN190" s="3">
        <f>N190*(教育人数!$K$7+教育人数!$K$8)/教育人数!$K$34</f>
        <v>2782.4491667940683</v>
      </c>
      <c r="BO190" s="3">
        <f>O190*(教育人数!$K$7+教育人数!$K$8)/教育人数!$K$34</f>
        <v>3005.0451001375936</v>
      </c>
      <c r="BP190" s="217">
        <f>AVERAGE(BE190:BO190)+AVERAGE(BE191:BO191)</f>
        <v>4386.151686564468</v>
      </c>
      <c r="BT190" s="3">
        <f>T190*(教育人数!$K$7+教育人数!$K$8)/教育人数!$K$34</f>
        <v>273013.91224583396</v>
      </c>
      <c r="BU190" s="3">
        <f>U190*(教育人数!$K$7+教育人数!$K$8)/教育人数!$K$34</f>
        <v>280693.47194618557</v>
      </c>
      <c r="BV190" s="3">
        <f>V190*(教育人数!$K$7+教育人数!$K$8)/教育人数!$K$34</f>
        <v>282140.34551291849</v>
      </c>
      <c r="BW190" s="3">
        <f>W190*(教育人数!$K$7+教育人数!$K$8)/教育人数!$K$34</f>
        <v>284143.70891301025</v>
      </c>
      <c r="BX190" s="3">
        <f>X190*(教育人数!$K$7+教育人数!$K$8)/教育人数!$K$34</f>
        <v>286703.56214646075</v>
      </c>
      <c r="BY190" s="3">
        <f>Y190*(教育人数!$K$7+教育人数!$K$8)/教育人数!$K$34</f>
        <v>287482.64791316312</v>
      </c>
      <c r="BZ190" s="3">
        <f>Z190*(教育人数!$K$7+教育人数!$K$8)/教育人数!$K$34</f>
        <v>286814.86011313257</v>
      </c>
      <c r="CA190" s="3">
        <f>AA190*(教育人数!$K$7+教育人数!$K$8)/教育人数!$K$34</f>
        <v>287816.5418131784</v>
      </c>
      <c r="CB190" s="3">
        <f>AB190*(教育人数!$K$7+教育人数!$K$8)/教育人数!$K$34</f>
        <v>290710.28894664423</v>
      </c>
      <c r="CC190" s="3">
        <f>AC190*(教育人数!$K$7+教育人数!$K$8)/教育人数!$K$34</f>
        <v>302619.17138052284</v>
      </c>
      <c r="CD190" s="3">
        <f>AD190*(教育人数!$K$7+教育人数!$K$8)/教育人数!$K$34</f>
        <v>326214.34031493653</v>
      </c>
      <c r="CE190" s="217">
        <f t="shared" ref="CE190" si="103">ROUNDDOWN((AVERAGE(BT190:CD190)+AVERAGE(BT191:CD191))*$CH$2*12/16,-2)</f>
        <v>207200</v>
      </c>
    </row>
    <row r="191" spans="1:83" ht="18.75" customHeight="1">
      <c r="A191" s="32" t="s">
        <v>83</v>
      </c>
      <c r="B191" s="33" t="s">
        <v>113</v>
      </c>
      <c r="C191" s="237"/>
      <c r="D191" s="34" t="s">
        <v>106</v>
      </c>
      <c r="E191" s="38">
        <v>290</v>
      </c>
      <c r="F191" s="36">
        <v>300</v>
      </c>
      <c r="G191" s="36">
        <v>300</v>
      </c>
      <c r="H191" s="36">
        <v>300</v>
      </c>
      <c r="I191" s="36">
        <v>310</v>
      </c>
      <c r="J191" s="36">
        <v>310</v>
      </c>
      <c r="K191" s="36">
        <v>310</v>
      </c>
      <c r="L191" s="36">
        <v>310</v>
      </c>
      <c r="M191" s="39">
        <v>310</v>
      </c>
      <c r="N191" s="39">
        <v>320</v>
      </c>
      <c r="O191" s="40">
        <v>350</v>
      </c>
      <c r="P191" s="111"/>
      <c r="Q191" s="111"/>
      <c r="R191" s="111"/>
      <c r="S191" s="111"/>
      <c r="T191" s="35">
        <v>31170</v>
      </c>
      <c r="U191" s="36">
        <v>32120</v>
      </c>
      <c r="V191" s="36">
        <v>32320</v>
      </c>
      <c r="W191" s="36">
        <v>32570</v>
      </c>
      <c r="X191" s="36">
        <v>32890</v>
      </c>
      <c r="Y191" s="36">
        <v>32970</v>
      </c>
      <c r="Z191" s="36">
        <v>32890</v>
      </c>
      <c r="AA191" s="36">
        <v>33010</v>
      </c>
      <c r="AB191" s="37">
        <v>33370</v>
      </c>
      <c r="AC191" s="37">
        <v>34810</v>
      </c>
      <c r="AD191" s="37">
        <v>37740</v>
      </c>
      <c r="AE191" s="111"/>
      <c r="AF191" s="4">
        <f>E191/E$259</f>
        <v>1.0357142857142858</v>
      </c>
      <c r="AG191" s="4">
        <f>F191/E$259</f>
        <v>1.0714285714285714</v>
      </c>
      <c r="AH191" s="4">
        <f>G191/E$259</f>
        <v>1.0714285714285714</v>
      </c>
      <c r="AI191" s="4">
        <f>H191/E$259</f>
        <v>1.0714285714285714</v>
      </c>
      <c r="AJ191" s="4">
        <f>I191/E$259</f>
        <v>1.1071428571428572</v>
      </c>
      <c r="AK191" s="4">
        <f>J191/E$259</f>
        <v>1.1071428571428572</v>
      </c>
      <c r="AL191" s="4">
        <f>K191/E$259</f>
        <v>1.1071428571428572</v>
      </c>
      <c r="AM191" s="4">
        <f>L191/E$259</f>
        <v>1.1071428571428572</v>
      </c>
      <c r="AN191" s="4">
        <f>M191/E$259</f>
        <v>1.1071428571428572</v>
      </c>
      <c r="AO191" s="4">
        <f>N191/E$259</f>
        <v>1.1428571428571428</v>
      </c>
      <c r="AP191" s="4">
        <f>O191/E$259</f>
        <v>1.25</v>
      </c>
      <c r="AQ191" s="218"/>
      <c r="AR191" s="218"/>
      <c r="AS191" s="218"/>
      <c r="AT191" s="218"/>
      <c r="AU191" s="218"/>
      <c r="AV191" s="218"/>
      <c r="AW191" s="218"/>
      <c r="AX191" s="218"/>
      <c r="AY191" s="218"/>
      <c r="AZ191" s="218"/>
      <c r="BA191" s="218"/>
      <c r="BB191" s="87">
        <f t="shared" si="90"/>
        <v>1.0799206588629635</v>
      </c>
      <c r="BE191" s="3">
        <f>E191*教育人数!$K$6/教育人数!$K$34</f>
        <v>1613.8205167405595</v>
      </c>
      <c r="BF191" s="3">
        <f>F191*教育人数!$K$6/教育人数!$K$34</f>
        <v>1669.4695000764409</v>
      </c>
      <c r="BG191" s="3">
        <f>G191*教育人数!$K$6/教育人数!$K$34</f>
        <v>1669.4695000764409</v>
      </c>
      <c r="BH191" s="3">
        <f>H191*教育人数!$K$6/教育人数!$K$34</f>
        <v>1669.4695000764409</v>
      </c>
      <c r="BI191" s="3">
        <f>I191*教育人数!$K$6/教育人数!$K$34</f>
        <v>1725.1184834123223</v>
      </c>
      <c r="BJ191" s="3">
        <f>J191*教育人数!$K$6/教育人数!$K$34</f>
        <v>1725.1184834123223</v>
      </c>
      <c r="BK191" s="3">
        <f>K191*教育人数!$K$6/教育人数!$K$34</f>
        <v>1725.1184834123223</v>
      </c>
      <c r="BL191" s="3">
        <f>L191*教育人数!$K$6/教育人数!$K$34</f>
        <v>1725.1184834123223</v>
      </c>
      <c r="BM191" s="3">
        <f>M191*教育人数!$K$6/教育人数!$K$34</f>
        <v>1725.1184834123223</v>
      </c>
      <c r="BN191" s="3">
        <f>N191*教育人数!$K$6/教育人数!$K$34</f>
        <v>1780.7674667482036</v>
      </c>
      <c r="BO191" s="3">
        <f>O191*教育人数!$K$6/教育人数!$K$34</f>
        <v>1947.7144167558477</v>
      </c>
      <c r="BP191" s="217"/>
      <c r="BT191" s="3">
        <f>T191*教育人数!$K$6/教育人数!$K$34</f>
        <v>173457.8810579422</v>
      </c>
      <c r="BU191" s="3">
        <f>U191*教育人数!$K$6/教育人数!$K$34</f>
        <v>178744.53447485095</v>
      </c>
      <c r="BV191" s="3">
        <f>V191*教育人数!$K$6/教育人数!$K$34</f>
        <v>179857.51414156856</v>
      </c>
      <c r="BW191" s="3">
        <f>W191*教育人数!$K$6/教育人数!$K$34</f>
        <v>181248.7387249656</v>
      </c>
      <c r="BX191" s="3">
        <f>X191*教育人数!$K$6/教育人数!$K$34</f>
        <v>183029.50619171379</v>
      </c>
      <c r="BY191" s="3">
        <f>Y191*教育人数!$K$6/教育人数!$K$34</f>
        <v>183474.69805840086</v>
      </c>
      <c r="BZ191" s="3">
        <f>Z191*教育人数!$K$6/教育人数!$K$34</f>
        <v>183029.50619171379</v>
      </c>
      <c r="CA191" s="3">
        <f>AA191*教育人数!$K$6/教育人数!$K$34</f>
        <v>183697.29399174437</v>
      </c>
      <c r="CB191" s="3">
        <f>AB191*教育人数!$K$6/教育人数!$K$34</f>
        <v>185700.65739183611</v>
      </c>
      <c r="CC191" s="3">
        <f>AC191*教育人数!$K$6/教育人数!$K$34</f>
        <v>193714.11099220303</v>
      </c>
      <c r="CD191" s="3">
        <f>AD191*教育人数!$K$6/教育人数!$K$34</f>
        <v>210019.26310961627</v>
      </c>
      <c r="CE191" s="217"/>
    </row>
    <row r="192" spans="1:83" ht="18.75" customHeight="1">
      <c r="A192" s="32" t="s">
        <v>83</v>
      </c>
      <c r="B192" s="33" t="s">
        <v>114</v>
      </c>
      <c r="C192" s="237" t="s">
        <v>104</v>
      </c>
      <c r="D192" s="34" t="s">
        <v>105</v>
      </c>
      <c r="E192" s="38">
        <v>220</v>
      </c>
      <c r="F192" s="36">
        <v>220</v>
      </c>
      <c r="G192" s="36">
        <v>220</v>
      </c>
      <c r="H192" s="36">
        <v>220</v>
      </c>
      <c r="I192" s="36">
        <v>230</v>
      </c>
      <c r="J192" s="36">
        <v>230</v>
      </c>
      <c r="K192" s="36">
        <v>230</v>
      </c>
      <c r="L192" s="36">
        <v>230</v>
      </c>
      <c r="M192" s="39">
        <v>230</v>
      </c>
      <c r="N192" s="39">
        <v>240</v>
      </c>
      <c r="O192" s="40">
        <v>260</v>
      </c>
      <c r="P192" s="111"/>
      <c r="Q192" s="111"/>
      <c r="R192" s="111"/>
      <c r="S192" s="111"/>
      <c r="T192" s="35">
        <v>23670</v>
      </c>
      <c r="U192" s="36">
        <v>24340</v>
      </c>
      <c r="V192" s="36">
        <v>24470</v>
      </c>
      <c r="W192" s="36">
        <v>24640</v>
      </c>
      <c r="X192" s="36">
        <v>24870</v>
      </c>
      <c r="Y192" s="36">
        <v>24940</v>
      </c>
      <c r="Z192" s="36">
        <v>24880</v>
      </c>
      <c r="AA192" s="36">
        <v>24970</v>
      </c>
      <c r="AB192" s="37">
        <v>25220</v>
      </c>
      <c r="AC192" s="37">
        <v>26280</v>
      </c>
      <c r="AD192" s="37">
        <v>28340</v>
      </c>
      <c r="AE192" s="111"/>
      <c r="AF192" s="4">
        <f>E192/E$260</f>
        <v>1.0476190476190477</v>
      </c>
      <c r="AG192" s="4">
        <f>F192/E$260</f>
        <v>1.0476190476190477</v>
      </c>
      <c r="AH192" s="4">
        <f>G192/E$260</f>
        <v>1.0476190476190477</v>
      </c>
      <c r="AI192" s="4">
        <f>H192/E$260</f>
        <v>1.0476190476190477</v>
      </c>
      <c r="AJ192" s="4">
        <f>I192/E$260</f>
        <v>1.0952380952380953</v>
      </c>
      <c r="AK192" s="4">
        <f>J192/E$260</f>
        <v>1.0952380952380953</v>
      </c>
      <c r="AL192" s="4">
        <f>K192/E$260</f>
        <v>1.0952380952380953</v>
      </c>
      <c r="AM192" s="4">
        <f>L192/E$260</f>
        <v>1.0952380952380953</v>
      </c>
      <c r="AN192" s="4">
        <f>M192/E$260</f>
        <v>1.0952380952380953</v>
      </c>
      <c r="AO192" s="4">
        <f>N192/E$260</f>
        <v>1.1428571428571428</v>
      </c>
      <c r="AP192" s="4">
        <f>O192/E$260</f>
        <v>1.2380952380952381</v>
      </c>
      <c r="AQ192" s="218"/>
      <c r="AR192" s="218"/>
      <c r="AS192" s="218"/>
      <c r="AT192" s="218"/>
      <c r="AU192" s="218"/>
      <c r="AV192" s="218"/>
      <c r="AW192" s="218"/>
      <c r="AX192" s="218"/>
      <c r="AY192" s="218"/>
      <c r="AZ192" s="218"/>
      <c r="BA192" s="218"/>
      <c r="BB192" s="87">
        <f t="shared" si="90"/>
        <v>1.0799206588629635</v>
      </c>
      <c r="BE192" s="3">
        <f>E192*(教育人数!$L$7+教育人数!$L$8)/教育人数!$L$34</f>
        <v>2409.689310163244</v>
      </c>
      <c r="BF192" s="3">
        <f>F192*(教育人数!$L$7+教育人数!$L$8)/教育人数!$L$34</f>
        <v>2409.689310163244</v>
      </c>
      <c r="BG192" s="3">
        <f>G192*(教育人数!$L$7+教育人数!$L$8)/教育人数!$L$34</f>
        <v>2409.689310163244</v>
      </c>
      <c r="BH192" s="3">
        <f>H192*(教育人数!$L$7+教育人数!$L$8)/教育人数!$L$34</f>
        <v>2409.689310163244</v>
      </c>
      <c r="BI192" s="3">
        <f>I192*(教育人数!$L$7+教育人数!$L$8)/教育人数!$L$34</f>
        <v>2519.2206424433912</v>
      </c>
      <c r="BJ192" s="3">
        <f>J192*(教育人数!$L$7+教育人数!$L$8)/教育人数!$L$34</f>
        <v>2519.2206424433912</v>
      </c>
      <c r="BK192" s="3">
        <f>K192*(教育人数!$L$7+教育人数!$L$8)/教育人数!$L$34</f>
        <v>2519.2206424433912</v>
      </c>
      <c r="BL192" s="3">
        <f>L192*(教育人数!$L$7+教育人数!$L$8)/教育人数!$L$34</f>
        <v>2519.2206424433912</v>
      </c>
      <c r="BM192" s="3">
        <f>M192*(教育人数!$L$7+教育人数!$L$8)/教育人数!$L$34</f>
        <v>2519.2206424433912</v>
      </c>
      <c r="BN192" s="3">
        <f>N192*(教育人数!$L$7+教育人数!$L$8)/教育人数!$L$34</f>
        <v>2628.7519747235388</v>
      </c>
      <c r="BO192" s="3">
        <f>O192*(教育人数!$L$7+教育人数!$L$8)/教育人数!$L$34</f>
        <v>2847.8146392838335</v>
      </c>
      <c r="BP192" s="217">
        <f>AVERAGE(BE192:BO192)+AVERAGE(BE193:BO193)</f>
        <v>4172.1480204892523</v>
      </c>
      <c r="BT192" s="3">
        <f>T192*(教育人数!$L$7+教育人数!$L$8)/教育人数!$L$34</f>
        <v>259260.66350710901</v>
      </c>
      <c r="BU192" s="3">
        <f>U192*(教育人数!$L$7+教育人数!$L$8)/教育人数!$L$34</f>
        <v>266599.2627698789</v>
      </c>
      <c r="BV192" s="3">
        <f>V192*(教育人数!$L$7+教育人数!$L$8)/教育人数!$L$34</f>
        <v>268023.17008952081</v>
      </c>
      <c r="BW192" s="3">
        <f>W192*(教育人数!$L$7+教育人数!$L$8)/教育人数!$L$34</f>
        <v>269885.20273828332</v>
      </c>
      <c r="BX192" s="3">
        <f>X192*(教育人数!$L$7+教育人数!$L$8)/教育人数!$L$34</f>
        <v>272404.42338072672</v>
      </c>
      <c r="BY192" s="3">
        <f>Y192*(教育人数!$L$7+教育人数!$L$8)/教育人数!$L$34</f>
        <v>273171.14270668774</v>
      </c>
      <c r="BZ192" s="3">
        <f>Z192*(教育人数!$L$7+教育人数!$L$8)/教育人数!$L$34</f>
        <v>272513.95471300685</v>
      </c>
      <c r="CA192" s="3">
        <f>AA192*(教育人数!$L$7+教育人数!$L$8)/教育人数!$L$34</f>
        <v>273499.73670352821</v>
      </c>
      <c r="CB192" s="3">
        <f>AB192*(教育人数!$L$7+教育人数!$L$8)/教育人数!$L$34</f>
        <v>276238.02001053188</v>
      </c>
      <c r="CC192" s="3">
        <f>AC192*(教育人数!$L$7+教育人数!$L$8)/教育人数!$L$34</f>
        <v>287848.34123222751</v>
      </c>
      <c r="CD192" s="3">
        <f>AD192*(教育人数!$L$7+教育人数!$L$8)/教育人数!$L$34</f>
        <v>310411.79568193789</v>
      </c>
      <c r="CE192" s="217">
        <f t="shared" ref="CE192" si="104">ROUNDDOWN((AVERAGE(BT192:CD192)+AVERAGE(BT193:CD193))*$CH$2*12/16,-2)</f>
        <v>197500</v>
      </c>
    </row>
    <row r="193" spans="1:83" ht="18.75" customHeight="1">
      <c r="A193" s="32" t="s">
        <v>83</v>
      </c>
      <c r="B193" s="33" t="s">
        <v>114</v>
      </c>
      <c r="C193" s="237"/>
      <c r="D193" s="34" t="s">
        <v>106</v>
      </c>
      <c r="E193" s="38">
        <v>280</v>
      </c>
      <c r="F193" s="36">
        <v>290</v>
      </c>
      <c r="G193" s="36">
        <v>290</v>
      </c>
      <c r="H193" s="36">
        <v>300</v>
      </c>
      <c r="I193" s="36">
        <v>300</v>
      </c>
      <c r="J193" s="36">
        <v>300</v>
      </c>
      <c r="K193" s="36">
        <v>300</v>
      </c>
      <c r="L193" s="36">
        <v>300</v>
      </c>
      <c r="M193" s="39">
        <v>300</v>
      </c>
      <c r="N193" s="39">
        <v>320</v>
      </c>
      <c r="O193" s="40">
        <v>340</v>
      </c>
      <c r="P193" s="111"/>
      <c r="Q193" s="111"/>
      <c r="R193" s="111"/>
      <c r="S193" s="111"/>
      <c r="T193" s="35">
        <v>30310</v>
      </c>
      <c r="U193" s="36">
        <v>31240</v>
      </c>
      <c r="V193" s="36">
        <v>31440</v>
      </c>
      <c r="W193" s="36">
        <v>31680</v>
      </c>
      <c r="X193" s="36">
        <v>32000</v>
      </c>
      <c r="Y193" s="36">
        <v>32080</v>
      </c>
      <c r="Z193" s="36">
        <v>32000</v>
      </c>
      <c r="AA193" s="36">
        <v>32120</v>
      </c>
      <c r="AB193" s="37">
        <v>32470</v>
      </c>
      <c r="AC193" s="37">
        <v>33900</v>
      </c>
      <c r="AD193" s="37">
        <v>36770</v>
      </c>
      <c r="AE193" s="111"/>
      <c r="AF193" s="4">
        <f>E193/E$261</f>
        <v>1.037037037037037</v>
      </c>
      <c r="AG193" s="4">
        <f>F193/E$261</f>
        <v>1.0740740740740742</v>
      </c>
      <c r="AH193" s="4">
        <f>G193/E$261</f>
        <v>1.0740740740740742</v>
      </c>
      <c r="AI193" s="4">
        <f>H193/E$261</f>
        <v>1.1111111111111112</v>
      </c>
      <c r="AJ193" s="4">
        <f>I193/E$261</f>
        <v>1.1111111111111112</v>
      </c>
      <c r="AK193" s="4">
        <f>J193/E$261</f>
        <v>1.1111111111111112</v>
      </c>
      <c r="AL193" s="4">
        <f>K193/E$261</f>
        <v>1.1111111111111112</v>
      </c>
      <c r="AM193" s="4">
        <f>L193/E$261</f>
        <v>1.1111111111111112</v>
      </c>
      <c r="AN193" s="4">
        <f>M193/E$261</f>
        <v>1.1111111111111112</v>
      </c>
      <c r="AO193" s="4">
        <f>N193/E$261</f>
        <v>1.1851851851851851</v>
      </c>
      <c r="AP193" s="4">
        <f>O193/E$261</f>
        <v>1.2592592592592593</v>
      </c>
      <c r="AQ193" s="218"/>
      <c r="AR193" s="218"/>
      <c r="AS193" s="218"/>
      <c r="AT193" s="218"/>
      <c r="AU193" s="218"/>
      <c r="AV193" s="218"/>
      <c r="AW193" s="218"/>
      <c r="AX193" s="218"/>
      <c r="AY193" s="218"/>
      <c r="AZ193" s="218"/>
      <c r="BA193" s="218"/>
      <c r="BB193" s="87">
        <f t="shared" si="90"/>
        <v>1.0799206588629635</v>
      </c>
      <c r="BE193" s="3">
        <f>E193*教育人数!$L$6/教育人数!$L$34</f>
        <v>1533.4386519220643</v>
      </c>
      <c r="BF193" s="3">
        <f>F193*教育人数!$L$6/教育人数!$L$34</f>
        <v>1588.2043180621381</v>
      </c>
      <c r="BG193" s="3">
        <f>G193*教育人数!$L$6/教育人数!$L$34</f>
        <v>1588.2043180621381</v>
      </c>
      <c r="BH193" s="3">
        <f>H193*教育人数!$L$6/教育人数!$L$34</f>
        <v>1642.9699842022117</v>
      </c>
      <c r="BI193" s="3">
        <f>I193*教育人数!$L$6/教育人数!$L$34</f>
        <v>1642.9699842022117</v>
      </c>
      <c r="BJ193" s="3">
        <f>J193*教育人数!$L$6/教育人数!$L$34</f>
        <v>1642.9699842022117</v>
      </c>
      <c r="BK193" s="3">
        <f>K193*教育人数!$L$6/教育人数!$L$34</f>
        <v>1642.9699842022117</v>
      </c>
      <c r="BL193" s="3">
        <f>L193*教育人数!$L$6/教育人数!$L$34</f>
        <v>1642.9699842022117</v>
      </c>
      <c r="BM193" s="3">
        <f>M193*教育人数!$L$6/教育人数!$L$34</f>
        <v>1642.9699842022117</v>
      </c>
      <c r="BN193" s="3">
        <f>N193*教育人数!$L$6/教育人数!$L$34</f>
        <v>1752.5013164823592</v>
      </c>
      <c r="BO193" s="3">
        <f>O193*教育人数!$L$6/教育人数!$L$34</f>
        <v>1862.0326487625066</v>
      </c>
      <c r="BP193" s="217"/>
      <c r="BT193" s="3">
        <f>T193*教育人数!$L$6/教育人数!$L$34</f>
        <v>165994.73407056346</v>
      </c>
      <c r="BU193" s="3">
        <f>U193*教育人数!$L$6/教育人数!$L$34</f>
        <v>171087.94102159032</v>
      </c>
      <c r="BV193" s="3">
        <f>V193*教育人数!$L$6/教育人数!$L$34</f>
        <v>172183.25434439178</v>
      </c>
      <c r="BW193" s="3">
        <f>W193*教育人数!$L$6/教育人数!$L$34</f>
        <v>173497.63033175355</v>
      </c>
      <c r="BX193" s="3">
        <f>X193*教育人数!$L$6/教育人数!$L$34</f>
        <v>175250.13164823593</v>
      </c>
      <c r="BY193" s="3">
        <f>Y193*教育人数!$L$6/教育人数!$L$34</f>
        <v>175688.2569773565</v>
      </c>
      <c r="BZ193" s="3">
        <f>Z193*教育人数!$L$6/教育人数!$L$34</f>
        <v>175250.13164823593</v>
      </c>
      <c r="CA193" s="3">
        <f>AA193*教育人数!$L$6/教育人数!$L$34</f>
        <v>175907.31964191681</v>
      </c>
      <c r="CB193" s="3">
        <f>AB193*教育人数!$L$6/教育人数!$L$34</f>
        <v>177824.11795681939</v>
      </c>
      <c r="CC193" s="3">
        <f>AC193*教育人数!$L$6/教育人数!$L$34</f>
        <v>185655.60821484993</v>
      </c>
      <c r="CD193" s="3">
        <f>AD193*教育人数!$L$6/教育人数!$L$34</f>
        <v>201373.35439705109</v>
      </c>
      <c r="CE193" s="217"/>
    </row>
    <row r="194" spans="1:83" ht="18.75" customHeight="1">
      <c r="A194" s="32" t="s">
        <v>83</v>
      </c>
      <c r="B194" s="33" t="s">
        <v>115</v>
      </c>
      <c r="C194" s="237" t="s">
        <v>104</v>
      </c>
      <c r="D194" s="34" t="s">
        <v>105</v>
      </c>
      <c r="E194" s="38">
        <v>210</v>
      </c>
      <c r="F194" s="36">
        <v>220</v>
      </c>
      <c r="G194" s="36">
        <v>220</v>
      </c>
      <c r="H194" s="36">
        <v>220</v>
      </c>
      <c r="I194" s="36">
        <v>220</v>
      </c>
      <c r="J194" s="36">
        <v>220</v>
      </c>
      <c r="K194" s="36">
        <v>220</v>
      </c>
      <c r="L194" s="36">
        <v>220</v>
      </c>
      <c r="M194" s="39">
        <v>220</v>
      </c>
      <c r="N194" s="39">
        <v>230</v>
      </c>
      <c r="O194" s="40">
        <v>250</v>
      </c>
      <c r="P194" s="111"/>
      <c r="Q194" s="111"/>
      <c r="R194" s="111"/>
      <c r="S194" s="111"/>
      <c r="T194" s="35">
        <v>23620</v>
      </c>
      <c r="U194" s="36">
        <v>24270</v>
      </c>
      <c r="V194" s="36">
        <v>24400</v>
      </c>
      <c r="W194" s="36">
        <v>24570</v>
      </c>
      <c r="X194" s="36">
        <v>24150</v>
      </c>
      <c r="Y194" s="36">
        <v>24230</v>
      </c>
      <c r="Z194" s="36">
        <v>24160</v>
      </c>
      <c r="AA194" s="36">
        <v>24250</v>
      </c>
      <c r="AB194" s="37">
        <v>24500</v>
      </c>
      <c r="AC194" s="37">
        <v>25540</v>
      </c>
      <c r="AD194" s="37">
        <v>27560</v>
      </c>
      <c r="AE194" s="111"/>
      <c r="AF194" s="4">
        <f>E194/E$262</f>
        <v>1</v>
      </c>
      <c r="AG194" s="4">
        <f>F194/E$262</f>
        <v>1.0476190476190477</v>
      </c>
      <c r="AH194" s="4">
        <f>G194/E$262</f>
        <v>1.0476190476190477</v>
      </c>
      <c r="AI194" s="4">
        <f>H194/E$262</f>
        <v>1.0476190476190477</v>
      </c>
      <c r="AJ194" s="4">
        <f>I194/E$262</f>
        <v>1.0476190476190477</v>
      </c>
      <c r="AK194" s="4">
        <f>J194/E$262</f>
        <v>1.0476190476190477</v>
      </c>
      <c r="AL194" s="4">
        <f>K194/E$262</f>
        <v>1.0476190476190477</v>
      </c>
      <c r="AM194" s="4">
        <f>L194/E$262</f>
        <v>1.0476190476190477</v>
      </c>
      <c r="AN194" s="4">
        <f>M194/E$262</f>
        <v>1.0476190476190477</v>
      </c>
      <c r="AO194" s="4">
        <f>N194/E$262</f>
        <v>1.0952380952380953</v>
      </c>
      <c r="AP194" s="4">
        <f>O194/E$262</f>
        <v>1.1904761904761905</v>
      </c>
      <c r="AQ194" s="218"/>
      <c r="AR194" s="218"/>
      <c r="AS194" s="218"/>
      <c r="AT194" s="218"/>
      <c r="AU194" s="218"/>
      <c r="AV194" s="218"/>
      <c r="AW194" s="218"/>
      <c r="AX194" s="218"/>
      <c r="AY194" s="218"/>
      <c r="AZ194" s="218"/>
      <c r="BA194" s="218"/>
      <c r="BB194" s="87">
        <f t="shared" si="90"/>
        <v>1.0799206588629635</v>
      </c>
      <c r="BE194" s="3">
        <f>E194*(教育人数!$M$7+教育人数!$M$8)/教育人数!$M$34</f>
        <v>2587.6777251184835</v>
      </c>
      <c r="BF194" s="3">
        <f>F194*(教育人数!$M$7+教育人数!$M$8)/教育人数!$M$34</f>
        <v>2710.9004739336492</v>
      </c>
      <c r="BG194" s="3">
        <f>G194*(教育人数!$M$7+教育人数!$M$8)/教育人数!$M$34</f>
        <v>2710.9004739336492</v>
      </c>
      <c r="BH194" s="3">
        <f>H194*(教育人数!$M$7+教育人数!$M$8)/教育人数!$M$34</f>
        <v>2710.9004739336492</v>
      </c>
      <c r="BI194" s="3">
        <f>I194*(教育人数!$M$7+教育人数!$M$8)/教育人数!$M$34</f>
        <v>2710.9004739336492</v>
      </c>
      <c r="BJ194" s="3">
        <f>J194*(教育人数!$M$7+教育人数!$M$8)/教育人数!$M$34</f>
        <v>2710.9004739336492</v>
      </c>
      <c r="BK194" s="3">
        <f>K194*(教育人数!$M$7+教育人数!$M$8)/教育人数!$M$34</f>
        <v>2710.9004739336492</v>
      </c>
      <c r="BL194" s="3">
        <f>L194*(教育人数!$M$7+教育人数!$M$8)/教育人数!$M$34</f>
        <v>2710.9004739336492</v>
      </c>
      <c r="BM194" s="3">
        <f>M194*(教育人数!$M$7+教育人数!$M$8)/教育人数!$M$34</f>
        <v>2710.9004739336492</v>
      </c>
      <c r="BN194" s="3">
        <f>N194*(教育人数!$M$7+教育人数!$M$8)/教育人数!$M$34</f>
        <v>2834.1232227488154</v>
      </c>
      <c r="BO194" s="3">
        <f>O194*(教育人数!$M$7+教育人数!$M$8)/教育人数!$M$34</f>
        <v>3080.5687203791472</v>
      </c>
      <c r="BP194" s="217">
        <f>AVERAGE(BE194:BO194)+AVERAGE(BE195:BO195)</f>
        <v>4570.4437742352429</v>
      </c>
      <c r="BT194" s="3">
        <f>T194*(教育人数!$M$7+教育人数!$M$8)/教育人数!$M$34</f>
        <v>291052.1327014218</v>
      </c>
      <c r="BU194" s="3">
        <f>U194*(教育人数!$M$7+教育人数!$M$8)/教育人数!$M$34</f>
        <v>299061.6113744076</v>
      </c>
      <c r="BV194" s="3">
        <f>V194*(教育人数!$M$7+教育人数!$M$8)/教育人数!$M$34</f>
        <v>300663.50710900477</v>
      </c>
      <c r="BW194" s="3">
        <f>W194*(教育人数!$M$7+教育人数!$M$8)/教育人数!$M$34</f>
        <v>302758.29383886256</v>
      </c>
      <c r="BX194" s="3">
        <f>X194*(教育人数!$M$7+教育人数!$M$8)/教育人数!$M$34</f>
        <v>297582.93838862563</v>
      </c>
      <c r="BY194" s="3">
        <f>Y194*(教育人数!$M$7+教育人数!$M$8)/教育人数!$M$34</f>
        <v>298568.72037914692</v>
      </c>
      <c r="BZ194" s="3">
        <f>Z194*(教育人数!$M$7+教育人数!$M$8)/教育人数!$M$34</f>
        <v>297706.16113744077</v>
      </c>
      <c r="CA194" s="3">
        <f>AA194*(教育人数!$M$7+教育人数!$M$8)/教育人数!$M$34</f>
        <v>298815.16587677726</v>
      </c>
      <c r="CB194" s="3">
        <f>AB194*(教育人数!$M$7+教育人数!$M$8)/教育人数!$M$34</f>
        <v>301895.73459715641</v>
      </c>
      <c r="CC194" s="3">
        <f>AC194*(教育人数!$M$7+教育人数!$M$8)/教育人数!$M$34</f>
        <v>314710.90047393367</v>
      </c>
      <c r="CD194" s="3">
        <f>AD194*(教育人数!$M$7+教育人数!$M$8)/教育人数!$M$34</f>
        <v>339601.89573459717</v>
      </c>
      <c r="CE194" s="217">
        <f t="shared" ref="CE194" si="105">ROUNDDOWN((AVERAGE(BT194:CD194)+AVERAGE(BT195:CD195))*$CH$2*12/16,-2)</f>
        <v>218200</v>
      </c>
    </row>
    <row r="195" spans="1:83" ht="18.75" customHeight="1">
      <c r="A195" s="32" t="s">
        <v>83</v>
      </c>
      <c r="B195" s="33" t="s">
        <v>115</v>
      </c>
      <c r="C195" s="237"/>
      <c r="D195" s="34" t="s">
        <v>106</v>
      </c>
      <c r="E195" s="38">
        <v>280</v>
      </c>
      <c r="F195" s="36">
        <v>290</v>
      </c>
      <c r="G195" s="36">
        <v>290</v>
      </c>
      <c r="H195" s="36">
        <v>290</v>
      </c>
      <c r="I195" s="36">
        <v>290</v>
      </c>
      <c r="J195" s="36">
        <v>290</v>
      </c>
      <c r="K195" s="36">
        <v>290</v>
      </c>
      <c r="L195" s="36">
        <v>290</v>
      </c>
      <c r="M195" s="39">
        <v>300</v>
      </c>
      <c r="N195" s="39">
        <v>310</v>
      </c>
      <c r="O195" s="40">
        <v>340</v>
      </c>
      <c r="P195" s="111"/>
      <c r="Q195" s="111"/>
      <c r="R195" s="111"/>
      <c r="S195" s="111"/>
      <c r="T195" s="35">
        <v>30260</v>
      </c>
      <c r="U195" s="36">
        <v>31170</v>
      </c>
      <c r="V195" s="36">
        <v>31370</v>
      </c>
      <c r="W195" s="36">
        <v>31610</v>
      </c>
      <c r="X195" s="36">
        <v>31280</v>
      </c>
      <c r="Y195" s="36">
        <v>31370</v>
      </c>
      <c r="Z195" s="36">
        <v>31280</v>
      </c>
      <c r="AA195" s="36">
        <v>31400</v>
      </c>
      <c r="AB195" s="37">
        <v>31750</v>
      </c>
      <c r="AC195" s="37">
        <v>33160</v>
      </c>
      <c r="AD195" s="37">
        <v>35990</v>
      </c>
      <c r="AE195" s="111"/>
      <c r="AF195" s="4">
        <f>E195/E$263</f>
        <v>1.037037037037037</v>
      </c>
      <c r="AG195" s="4">
        <f>F195/E$263</f>
        <v>1.0740740740740742</v>
      </c>
      <c r="AH195" s="4">
        <f>G195/E$263</f>
        <v>1.0740740740740742</v>
      </c>
      <c r="AI195" s="4">
        <f>H195/E$263</f>
        <v>1.0740740740740742</v>
      </c>
      <c r="AJ195" s="4">
        <f>I195/E$263</f>
        <v>1.0740740740740742</v>
      </c>
      <c r="AK195" s="4">
        <f>J195/E$263</f>
        <v>1.0740740740740742</v>
      </c>
      <c r="AL195" s="4">
        <f>K195/E$263</f>
        <v>1.0740740740740742</v>
      </c>
      <c r="AM195" s="4">
        <f>L195/E$263</f>
        <v>1.0740740740740742</v>
      </c>
      <c r="AN195" s="4">
        <f>M195/E$263</f>
        <v>1.1111111111111112</v>
      </c>
      <c r="AO195" s="4">
        <f>N195/E$263</f>
        <v>1.1481481481481481</v>
      </c>
      <c r="AP195" s="4">
        <f>O195/E$263</f>
        <v>1.2592592592592593</v>
      </c>
      <c r="AQ195" s="218"/>
      <c r="AR195" s="218"/>
      <c r="AS195" s="218"/>
      <c r="AT195" s="218"/>
      <c r="AU195" s="218"/>
      <c r="AV195" s="218"/>
      <c r="AW195" s="218"/>
      <c r="AX195" s="218"/>
      <c r="AY195" s="218"/>
      <c r="AZ195" s="218"/>
      <c r="BA195" s="218"/>
      <c r="BB195" s="87">
        <f t="shared" si="90"/>
        <v>1.0799206588629635</v>
      </c>
      <c r="BE195" s="3">
        <f>E195*教育人数!$M$6/教育人数!$M$34</f>
        <v>1725.1184834123223</v>
      </c>
      <c r="BF195" s="3">
        <f>F195*教育人数!$M$6/教育人数!$M$34</f>
        <v>1786.7298578199052</v>
      </c>
      <c r="BG195" s="3">
        <f>G195*教育人数!$M$6/教育人数!$M$34</f>
        <v>1786.7298578199052</v>
      </c>
      <c r="BH195" s="3">
        <f>H195*教育人数!$M$6/教育人数!$M$34</f>
        <v>1786.7298578199052</v>
      </c>
      <c r="BI195" s="3">
        <f>I195*教育人数!$M$6/教育人数!$M$34</f>
        <v>1786.7298578199052</v>
      </c>
      <c r="BJ195" s="3">
        <f>J195*教育人数!$M$6/教育人数!$M$34</f>
        <v>1786.7298578199052</v>
      </c>
      <c r="BK195" s="3">
        <f>K195*教育人数!$M$6/教育人数!$M$34</f>
        <v>1786.7298578199052</v>
      </c>
      <c r="BL195" s="3">
        <f>L195*教育人数!$M$6/教育人数!$M$34</f>
        <v>1786.7298578199052</v>
      </c>
      <c r="BM195" s="3">
        <f>M195*教育人数!$M$6/教育人数!$M$34</f>
        <v>1848.3412322274883</v>
      </c>
      <c r="BN195" s="3">
        <f>N195*教育人数!$M$6/教育人数!$M$34</f>
        <v>1909.9526066350711</v>
      </c>
      <c r="BO195" s="3">
        <f>O195*教育人数!$M$6/教育人数!$M$34</f>
        <v>2094.7867298578199</v>
      </c>
      <c r="BP195" s="217"/>
      <c r="BT195" s="3">
        <f>T195*教育人数!$M$6/教育人数!$M$34</f>
        <v>186436.01895734598</v>
      </c>
      <c r="BU195" s="3">
        <f>U195*教育人数!$M$6/教育人数!$M$34</f>
        <v>192042.65402843602</v>
      </c>
      <c r="BV195" s="3">
        <f>V195*教育人数!$M$6/教育人数!$M$34</f>
        <v>193274.88151658769</v>
      </c>
      <c r="BW195" s="3">
        <f>W195*教育人数!$M$6/教育人数!$M$34</f>
        <v>194753.55450236966</v>
      </c>
      <c r="BX195" s="3">
        <f>X195*教育人数!$M$6/教育人数!$M$34</f>
        <v>192720.37914691944</v>
      </c>
      <c r="BY195" s="3">
        <f>Y195*教育人数!$M$6/教育人数!$M$34</f>
        <v>193274.88151658769</v>
      </c>
      <c r="BZ195" s="3">
        <f>Z195*教育人数!$M$6/教育人数!$M$34</f>
        <v>192720.37914691944</v>
      </c>
      <c r="CA195" s="3">
        <f>AA195*教育人数!$M$6/教育人数!$M$34</f>
        <v>193459.71563981043</v>
      </c>
      <c r="CB195" s="3">
        <f>AB195*教育人数!$M$6/教育人数!$M$34</f>
        <v>195616.11374407585</v>
      </c>
      <c r="CC195" s="3">
        <f>AC195*教育人数!$M$6/教育人数!$M$34</f>
        <v>204303.31753554504</v>
      </c>
      <c r="CD195" s="3">
        <f>AD195*教育人数!$M$6/教育人数!$M$34</f>
        <v>221739.33649289099</v>
      </c>
      <c r="CE195" s="217"/>
    </row>
    <row r="196" spans="1:83" ht="18.75" customHeight="1">
      <c r="A196" s="32" t="s">
        <v>83</v>
      </c>
      <c r="B196" s="33" t="s">
        <v>116</v>
      </c>
      <c r="C196" s="237" t="s">
        <v>104</v>
      </c>
      <c r="D196" s="34" t="s">
        <v>105</v>
      </c>
      <c r="E196" s="38">
        <v>210</v>
      </c>
      <c r="F196" s="36">
        <v>210</v>
      </c>
      <c r="G196" s="36">
        <v>220</v>
      </c>
      <c r="H196" s="36">
        <v>220</v>
      </c>
      <c r="I196" s="36">
        <v>210</v>
      </c>
      <c r="J196" s="36">
        <v>220</v>
      </c>
      <c r="K196" s="36">
        <v>210</v>
      </c>
      <c r="L196" s="36">
        <v>220</v>
      </c>
      <c r="M196" s="39">
        <v>220</v>
      </c>
      <c r="N196" s="39">
        <v>230</v>
      </c>
      <c r="O196" s="40">
        <v>250</v>
      </c>
      <c r="P196" s="111"/>
      <c r="Q196" s="111"/>
      <c r="R196" s="111"/>
      <c r="S196" s="111"/>
      <c r="T196" s="35">
        <v>23030</v>
      </c>
      <c r="U196" s="36">
        <v>23660</v>
      </c>
      <c r="V196" s="36">
        <v>23800</v>
      </c>
      <c r="W196" s="36">
        <v>23960</v>
      </c>
      <c r="X196" s="36">
        <v>23600</v>
      </c>
      <c r="Y196" s="36">
        <v>23680</v>
      </c>
      <c r="Z196" s="36">
        <v>23610</v>
      </c>
      <c r="AA196" s="36">
        <v>23700</v>
      </c>
      <c r="AB196" s="37">
        <v>23940</v>
      </c>
      <c r="AC196" s="37">
        <v>24970</v>
      </c>
      <c r="AD196" s="37">
        <v>26960</v>
      </c>
      <c r="AE196" s="111"/>
      <c r="AF196" s="4">
        <f>E196/E$264</f>
        <v>1.05</v>
      </c>
      <c r="AG196" s="4">
        <f>F196/E$264</f>
        <v>1.05</v>
      </c>
      <c r="AH196" s="4">
        <f>G196/E$264</f>
        <v>1.1000000000000001</v>
      </c>
      <c r="AI196" s="4">
        <f>H196/E$264</f>
        <v>1.1000000000000001</v>
      </c>
      <c r="AJ196" s="4">
        <f>I196/E$264</f>
        <v>1.05</v>
      </c>
      <c r="AK196" s="4">
        <f>J196/E$264</f>
        <v>1.1000000000000001</v>
      </c>
      <c r="AL196" s="4">
        <f>K196/E$264</f>
        <v>1.05</v>
      </c>
      <c r="AM196" s="4">
        <f>L196/E$264</f>
        <v>1.1000000000000001</v>
      </c>
      <c r="AN196" s="4">
        <f>M196/E$264</f>
        <v>1.1000000000000001</v>
      </c>
      <c r="AO196" s="4">
        <f>N196/E$264</f>
        <v>1.1499999999999999</v>
      </c>
      <c r="AP196" s="4">
        <f>O196/E$264</f>
        <v>1.25</v>
      </c>
      <c r="AQ196" s="218"/>
      <c r="AR196" s="218"/>
      <c r="AS196" s="218"/>
      <c r="AT196" s="218"/>
      <c r="AU196" s="218"/>
      <c r="AV196" s="218"/>
      <c r="AW196" s="218"/>
      <c r="AX196" s="218"/>
      <c r="AY196" s="218"/>
      <c r="AZ196" s="218"/>
      <c r="BA196" s="218"/>
      <c r="BB196" s="87">
        <f t="shared" si="90"/>
        <v>1.0799206588629635</v>
      </c>
      <c r="BE196" s="3">
        <f>E196*(教育人数!$N$7+教育人数!$N$8)/教育人数!$N$34</f>
        <v>2524.563634261935</v>
      </c>
      <c r="BF196" s="3">
        <f>F196*(教育人数!$N$7+教育人数!$N$8)/教育人数!$N$34</f>
        <v>2524.563634261935</v>
      </c>
      <c r="BG196" s="3">
        <f>G196*(教育人数!$N$7+教育人数!$N$8)/教育人数!$N$34</f>
        <v>2644.7809501791703</v>
      </c>
      <c r="BH196" s="3">
        <f>H196*(教育人数!$N$7+教育人数!$N$8)/教育人数!$N$34</f>
        <v>2644.7809501791703</v>
      </c>
      <c r="BI196" s="3">
        <f>I196*(教育人数!$N$7+教育人数!$N$8)/教育人数!$N$34</f>
        <v>2524.563634261935</v>
      </c>
      <c r="BJ196" s="3">
        <f>J196*(教育人数!$N$7+教育人数!$N$8)/教育人数!$N$34</f>
        <v>2644.7809501791703</v>
      </c>
      <c r="BK196" s="3">
        <f>K196*(教育人数!$N$7+教育人数!$N$8)/教育人数!$N$34</f>
        <v>2524.563634261935</v>
      </c>
      <c r="BL196" s="3">
        <f>L196*(教育人数!$N$7+教育人数!$N$8)/教育人数!$N$34</f>
        <v>2644.7809501791703</v>
      </c>
      <c r="BM196" s="3">
        <f>M196*(教育人数!$N$7+教育人数!$N$8)/教育人数!$N$34</f>
        <v>2644.7809501791703</v>
      </c>
      <c r="BN196" s="3">
        <f>N196*(教育人数!$N$7+教育人数!$N$8)/教育人数!$N$34</f>
        <v>2764.9982660964051</v>
      </c>
      <c r="BO196" s="3">
        <f>O196*(教育人数!$N$7+教育人数!$N$8)/教育人数!$N$34</f>
        <v>3005.4328979308752</v>
      </c>
      <c r="BP196" s="217">
        <f>AVERAGE(BE196:BO196)+AVERAGE(BE197:BO197)</f>
        <v>4404.3253013314279</v>
      </c>
      <c r="BT196" s="3">
        <f>T196*(教育人数!$N$7+教育人数!$N$8)/教育人数!$N$34</f>
        <v>276860.4785573922</v>
      </c>
      <c r="BU196" s="3">
        <f>U196*(教育人数!$N$7+教育人数!$N$8)/教育人数!$N$34</f>
        <v>284434.169460178</v>
      </c>
      <c r="BV196" s="3">
        <f>V196*(教育人数!$N$7+教育人数!$N$8)/教育人数!$N$34</f>
        <v>286117.21188301931</v>
      </c>
      <c r="BW196" s="3">
        <f>W196*(教育人数!$N$7+教育人数!$N$8)/教育人数!$N$34</f>
        <v>288040.68893769506</v>
      </c>
      <c r="BX196" s="3">
        <f>X196*(教育人数!$N$7+教育人数!$N$8)/教育人数!$N$34</f>
        <v>283712.8655646746</v>
      </c>
      <c r="BY196" s="3">
        <f>Y196*(教育人数!$N$7+教育人数!$N$8)/教育人数!$N$34</f>
        <v>284674.60409201251</v>
      </c>
      <c r="BZ196" s="3">
        <f>Z196*(教育人数!$N$7+教育人数!$N$8)/教育人数!$N$34</f>
        <v>283833.08288059186</v>
      </c>
      <c r="CA196" s="3">
        <f>AA196*(教育人数!$N$7+教育人数!$N$8)/教育人数!$N$34</f>
        <v>284915.03872384696</v>
      </c>
      <c r="CB196" s="3">
        <f>AB196*(教育人数!$N$7+教育人数!$N$8)/教育人数!$N$34</f>
        <v>287800.25430586061</v>
      </c>
      <c r="CC196" s="3">
        <f>AC196*(教育人数!$N$7+教育人数!$N$8)/教育人数!$N$34</f>
        <v>300182.63784533582</v>
      </c>
      <c r="CD196" s="3">
        <f>AD196*(教育人数!$N$7+教育人数!$N$8)/教育人数!$N$34</f>
        <v>324105.88371286559</v>
      </c>
      <c r="CE196" s="217">
        <f t="shared" ref="CE196" si="106">ROUNDDOWN((AVERAGE(BT196:CD196)+AVERAGE(BT197:CD197))*$CH$2*12/16,-2)</f>
        <v>208400</v>
      </c>
    </row>
    <row r="197" spans="1:83" ht="18.75" customHeight="1">
      <c r="A197" s="32" t="s">
        <v>83</v>
      </c>
      <c r="B197" s="33" t="s">
        <v>116</v>
      </c>
      <c r="C197" s="237"/>
      <c r="D197" s="34" t="s">
        <v>106</v>
      </c>
      <c r="E197" s="38">
        <v>280</v>
      </c>
      <c r="F197" s="36">
        <v>280</v>
      </c>
      <c r="G197" s="36">
        <v>290</v>
      </c>
      <c r="H197" s="36">
        <v>290</v>
      </c>
      <c r="I197" s="36">
        <v>290</v>
      </c>
      <c r="J197" s="36">
        <v>290</v>
      </c>
      <c r="K197" s="36">
        <v>290</v>
      </c>
      <c r="L197" s="36">
        <v>290</v>
      </c>
      <c r="M197" s="39">
        <v>290</v>
      </c>
      <c r="N197" s="39">
        <v>300</v>
      </c>
      <c r="O197" s="40">
        <v>330</v>
      </c>
      <c r="P197" s="111"/>
      <c r="Q197" s="111"/>
      <c r="R197" s="111"/>
      <c r="S197" s="111"/>
      <c r="T197" s="35">
        <v>29670</v>
      </c>
      <c r="U197" s="36">
        <v>30560</v>
      </c>
      <c r="V197" s="36">
        <v>30770</v>
      </c>
      <c r="W197" s="36">
        <v>31000</v>
      </c>
      <c r="X197" s="36">
        <v>30730</v>
      </c>
      <c r="Y197" s="36">
        <v>30820</v>
      </c>
      <c r="Z197" s="36">
        <v>30730</v>
      </c>
      <c r="AA197" s="36">
        <v>30850</v>
      </c>
      <c r="AB197" s="37">
        <v>31190</v>
      </c>
      <c r="AC197" s="37">
        <v>32590</v>
      </c>
      <c r="AD197" s="37">
        <v>35390</v>
      </c>
      <c r="AE197" s="111"/>
      <c r="AF197" s="4">
        <f>E197/E$265</f>
        <v>1.0769230769230769</v>
      </c>
      <c r="AG197" s="4">
        <f>F197/E$265</f>
        <v>1.0769230769230769</v>
      </c>
      <c r="AH197" s="4">
        <f>G197/E$265</f>
        <v>1.1153846153846154</v>
      </c>
      <c r="AI197" s="4">
        <f>H197/E$265</f>
        <v>1.1153846153846154</v>
      </c>
      <c r="AJ197" s="4">
        <f>I197/E$265</f>
        <v>1.1153846153846154</v>
      </c>
      <c r="AK197" s="4">
        <f>J197/E$265</f>
        <v>1.1153846153846154</v>
      </c>
      <c r="AL197" s="4">
        <f>K197/E$265</f>
        <v>1.1153846153846154</v>
      </c>
      <c r="AM197" s="4">
        <f>L197/E$265</f>
        <v>1.1153846153846154</v>
      </c>
      <c r="AN197" s="4">
        <f>M197/E$265</f>
        <v>1.1153846153846154</v>
      </c>
      <c r="AO197" s="4">
        <f>N197/E$265</f>
        <v>1.1538461538461537</v>
      </c>
      <c r="AP197" s="4">
        <f>O197/E$265</f>
        <v>1.2692307692307692</v>
      </c>
      <c r="AQ197" s="218"/>
      <c r="AR197" s="218"/>
      <c r="AS197" s="218"/>
      <c r="AT197" s="218"/>
      <c r="AU197" s="218"/>
      <c r="AV197" s="218"/>
      <c r="AW197" s="218"/>
      <c r="AX197" s="218"/>
      <c r="AY197" s="218"/>
      <c r="AZ197" s="218"/>
      <c r="BA197" s="218"/>
      <c r="BB197" s="87">
        <f t="shared" si="90"/>
        <v>1.0799206588629635</v>
      </c>
      <c r="BE197" s="3">
        <f>E197*教育人数!$N$6/教育人数!$N$34</f>
        <v>1683.0424228412901</v>
      </c>
      <c r="BF197" s="3">
        <f>F197*教育人数!$N$6/教育人数!$N$34</f>
        <v>1683.0424228412901</v>
      </c>
      <c r="BG197" s="3">
        <f>G197*教育人数!$N$6/教育人数!$N$34</f>
        <v>1743.1510807999077</v>
      </c>
      <c r="BH197" s="3">
        <f>H197*教育人数!$N$6/教育人数!$N$34</f>
        <v>1743.1510807999077</v>
      </c>
      <c r="BI197" s="3">
        <f>I197*教育人数!$N$6/教育人数!$N$34</f>
        <v>1743.1510807999077</v>
      </c>
      <c r="BJ197" s="3">
        <f>J197*教育人数!$N$6/教育人数!$N$34</f>
        <v>1743.1510807999077</v>
      </c>
      <c r="BK197" s="3">
        <f>K197*教育人数!$N$6/教育人数!$N$34</f>
        <v>1743.1510807999077</v>
      </c>
      <c r="BL197" s="3">
        <f>L197*教育人数!$N$6/教育人数!$N$34</f>
        <v>1743.1510807999077</v>
      </c>
      <c r="BM197" s="3">
        <f>M197*教育人数!$N$6/教育人数!$N$34</f>
        <v>1743.1510807999077</v>
      </c>
      <c r="BN197" s="3">
        <f>N197*教育人数!$N$6/教育人数!$N$34</f>
        <v>1803.2597387585251</v>
      </c>
      <c r="BO197" s="3">
        <f>O197*教育人数!$N$6/教育人数!$N$34</f>
        <v>1983.5857126343776</v>
      </c>
      <c r="BP197" s="217"/>
      <c r="BT197" s="3">
        <f>T197*教育人数!$N$6/教育人数!$N$34</f>
        <v>178342.38816321813</v>
      </c>
      <c r="BU197" s="3">
        <f>U197*教育人数!$N$6/教育人数!$N$34</f>
        <v>183692.05872153508</v>
      </c>
      <c r="BV197" s="3">
        <f>V197*教育人数!$N$6/教育人数!$N$34</f>
        <v>184954.34053866606</v>
      </c>
      <c r="BW197" s="3">
        <f>W197*教育人数!$N$6/教育人数!$N$34</f>
        <v>186336.83967171426</v>
      </c>
      <c r="BX197" s="3">
        <f>X197*教育人数!$N$6/教育人数!$N$34</f>
        <v>184713.90590683158</v>
      </c>
      <c r="BY197" s="3">
        <f>Y197*教育人数!$N$6/教育人数!$N$34</f>
        <v>185254.88382845916</v>
      </c>
      <c r="BZ197" s="3">
        <f>Z197*教育人数!$N$6/教育人数!$N$34</f>
        <v>184713.90590683158</v>
      </c>
      <c r="CA197" s="3">
        <f>AA197*教育人数!$N$6/教育人数!$N$34</f>
        <v>185435.20980233501</v>
      </c>
      <c r="CB197" s="3">
        <f>AB197*教育人数!$N$6/教育人数!$N$34</f>
        <v>187478.90417292799</v>
      </c>
      <c r="CC197" s="3">
        <f>AC197*教育人数!$N$6/教育人数!$N$34</f>
        <v>195894.11628713444</v>
      </c>
      <c r="CD197" s="3">
        <f>AD197*教育人数!$N$6/教育人数!$N$34</f>
        <v>212724.54051554736</v>
      </c>
      <c r="CE197" s="217"/>
    </row>
    <row r="198" spans="1:83" ht="18.75" customHeight="1">
      <c r="A198" s="32" t="s">
        <v>83</v>
      </c>
      <c r="B198" s="33" t="s">
        <v>117</v>
      </c>
      <c r="C198" s="237" t="s">
        <v>104</v>
      </c>
      <c r="D198" s="34" t="s">
        <v>105</v>
      </c>
      <c r="E198" s="38">
        <v>200</v>
      </c>
      <c r="F198" s="36">
        <v>210</v>
      </c>
      <c r="G198" s="36">
        <v>210</v>
      </c>
      <c r="H198" s="36">
        <v>210</v>
      </c>
      <c r="I198" s="36">
        <v>210</v>
      </c>
      <c r="J198" s="36">
        <v>210</v>
      </c>
      <c r="K198" s="36">
        <v>210</v>
      </c>
      <c r="L198" s="36">
        <v>210</v>
      </c>
      <c r="M198" s="39">
        <v>210</v>
      </c>
      <c r="N198" s="39">
        <v>220</v>
      </c>
      <c r="O198" s="40">
        <v>240</v>
      </c>
      <c r="P198" s="111"/>
      <c r="Q198" s="111"/>
      <c r="R198" s="111"/>
      <c r="S198" s="111"/>
      <c r="T198" s="35">
        <v>22120</v>
      </c>
      <c r="U198" s="36">
        <v>22730</v>
      </c>
      <c r="V198" s="36">
        <v>22860</v>
      </c>
      <c r="W198" s="36">
        <v>23030</v>
      </c>
      <c r="X198" s="36">
        <v>22760</v>
      </c>
      <c r="Y198" s="36">
        <v>22830</v>
      </c>
      <c r="Z198" s="36">
        <v>22770</v>
      </c>
      <c r="AA198" s="36">
        <v>22850</v>
      </c>
      <c r="AB198" s="37">
        <v>23090</v>
      </c>
      <c r="AC198" s="37">
        <v>24100</v>
      </c>
      <c r="AD198" s="37">
        <v>26040</v>
      </c>
      <c r="AE198" s="111"/>
      <c r="AF198" s="4">
        <f>E198/E$266</f>
        <v>1.0526315789473684</v>
      </c>
      <c r="AG198" s="4">
        <f>F198/E$266</f>
        <v>1.1052631578947369</v>
      </c>
      <c r="AH198" s="4">
        <f>G198/E$266</f>
        <v>1.1052631578947369</v>
      </c>
      <c r="AI198" s="4">
        <f>H198/E$266</f>
        <v>1.1052631578947369</v>
      </c>
      <c r="AJ198" s="4">
        <f>I198/E$266</f>
        <v>1.1052631578947369</v>
      </c>
      <c r="AK198" s="4">
        <f>J198/E$266</f>
        <v>1.1052631578947369</v>
      </c>
      <c r="AL198" s="4">
        <f>K198/E$266</f>
        <v>1.1052631578947369</v>
      </c>
      <c r="AM198" s="4">
        <f>L198/E$266</f>
        <v>1.1052631578947369</v>
      </c>
      <c r="AN198" s="4">
        <f>M198/E$266</f>
        <v>1.1052631578947369</v>
      </c>
      <c r="AO198" s="4">
        <f>N198/E$266</f>
        <v>1.1578947368421053</v>
      </c>
      <c r="AP198" s="4">
        <f>O198/E$266</f>
        <v>1.263157894736842</v>
      </c>
      <c r="AQ198" s="218"/>
      <c r="AR198" s="218"/>
      <c r="AS198" s="218"/>
      <c r="AT198" s="218"/>
      <c r="AU198" s="218"/>
      <c r="AV198" s="218"/>
      <c r="AW198" s="218"/>
      <c r="AX198" s="218"/>
      <c r="AY198" s="218"/>
      <c r="AZ198" s="218"/>
      <c r="BA198" s="218"/>
      <c r="BB198" s="87">
        <f t="shared" si="90"/>
        <v>1.0799206588629635</v>
      </c>
      <c r="BE198" s="3">
        <f>E198*(教育人数!$O$7+教育人数!$O$8)/教育人数!$O$34</f>
        <v>2571.6051926643318</v>
      </c>
      <c r="BF198" s="3">
        <f>F198*(教育人数!$O$7+教育人数!$O$8)/教育人数!$O$34</f>
        <v>2700.1854522975482</v>
      </c>
      <c r="BG198" s="3">
        <f>G198*(教育人数!$O$7+教育人数!$O$8)/教育人数!$O$34</f>
        <v>2700.1854522975482</v>
      </c>
      <c r="BH198" s="3">
        <f>H198*(教育人数!$O$7+教育人数!$O$8)/教育人数!$O$34</f>
        <v>2700.1854522975482</v>
      </c>
      <c r="BI198" s="3">
        <f>I198*(教育人数!$O$7+教育人数!$O$8)/教育人数!$O$34</f>
        <v>2700.1854522975482</v>
      </c>
      <c r="BJ198" s="3">
        <f>J198*(教育人数!$O$7+教育人数!$O$8)/教育人数!$O$34</f>
        <v>2700.1854522975482</v>
      </c>
      <c r="BK198" s="3">
        <f>K198*(教育人数!$O$7+教育人数!$O$8)/教育人数!$O$34</f>
        <v>2700.1854522975482</v>
      </c>
      <c r="BL198" s="3">
        <f>L198*(教育人数!$O$7+教育人数!$O$8)/教育人数!$O$34</f>
        <v>2700.1854522975482</v>
      </c>
      <c r="BM198" s="3">
        <f>M198*(教育人数!$O$7+教育人数!$O$8)/教育人数!$O$34</f>
        <v>2700.1854522975482</v>
      </c>
      <c r="BN198" s="3">
        <f>N198*(教育人数!$O$7+教育人数!$O$8)/教育人数!$O$34</f>
        <v>2828.7657119307646</v>
      </c>
      <c r="BO198" s="3">
        <f>O198*(教育人数!$O$7+教育人数!$O$8)/教育人数!$O$34</f>
        <v>3085.9262311971979</v>
      </c>
      <c r="BP198" s="217">
        <f>AVERAGE(BE198:BO198)+AVERAGE(BE199:BO199)</f>
        <v>4552.9101024670781</v>
      </c>
      <c r="BT198" s="3">
        <f>T198*(教育人数!$O$7+教育人数!$O$8)/教育人数!$O$34</f>
        <v>284419.53430867509</v>
      </c>
      <c r="BU198" s="3">
        <f>U198*(教育人数!$O$7+教育人数!$O$8)/教育人数!$O$34</f>
        <v>292262.93014630128</v>
      </c>
      <c r="BV198" s="3">
        <f>V198*(教育人数!$O$7+教育人数!$O$8)/教育人数!$O$34</f>
        <v>293934.47352153307</v>
      </c>
      <c r="BW198" s="3">
        <f>W198*(教育人数!$O$7+教育人数!$O$8)/教育人数!$O$34</f>
        <v>296120.33793529775</v>
      </c>
      <c r="BX198" s="3">
        <f>X198*(教育人数!$O$7+教育人数!$O$8)/教育人数!$O$34</f>
        <v>292648.67092520092</v>
      </c>
      <c r="BY198" s="3">
        <f>Y198*(教育人数!$O$7+教育人数!$O$8)/教育人数!$O$34</f>
        <v>293548.73274263344</v>
      </c>
      <c r="BZ198" s="3">
        <f>Z198*(教育人数!$O$7+教育人数!$O$8)/教育人数!$O$34</f>
        <v>292777.25118483417</v>
      </c>
      <c r="CA198" s="3">
        <f>AA198*(教育人数!$O$7+教育人数!$O$8)/教育人数!$O$34</f>
        <v>293805.89326189988</v>
      </c>
      <c r="CB198" s="3">
        <f>AB198*(教育人数!$O$7+教育人数!$O$8)/教育人数!$O$34</f>
        <v>296891.81949309708</v>
      </c>
      <c r="CC198" s="3">
        <f>AC198*(教育人数!$O$7+教育人数!$O$8)/教育人数!$O$34</f>
        <v>309878.42571605195</v>
      </c>
      <c r="CD198" s="3">
        <f>AD198*(教育人数!$O$7+教育人数!$O$8)/教育人数!$O$34</f>
        <v>334822.99608489597</v>
      </c>
      <c r="CE198" s="217">
        <f t="shared" ref="CE198" si="107">ROUNDDOWN((AVERAGE(BT198:CD198)+AVERAGE(BT199:CD199))*$CH$2*12/16,-2)</f>
        <v>215400</v>
      </c>
    </row>
    <row r="199" spans="1:83" ht="18.75" customHeight="1">
      <c r="A199" s="32" t="s">
        <v>83</v>
      </c>
      <c r="B199" s="33" t="s">
        <v>117</v>
      </c>
      <c r="C199" s="237"/>
      <c r="D199" s="34" t="s">
        <v>106</v>
      </c>
      <c r="E199" s="38">
        <v>270</v>
      </c>
      <c r="F199" s="36">
        <v>270</v>
      </c>
      <c r="G199" s="36">
        <v>280</v>
      </c>
      <c r="H199" s="36">
        <v>280</v>
      </c>
      <c r="I199" s="36">
        <v>280</v>
      </c>
      <c r="J199" s="36">
        <v>280</v>
      </c>
      <c r="K199" s="36">
        <v>280</v>
      </c>
      <c r="L199" s="36">
        <v>280</v>
      </c>
      <c r="M199" s="39">
        <v>280</v>
      </c>
      <c r="N199" s="39">
        <v>290</v>
      </c>
      <c r="O199" s="40">
        <v>320</v>
      </c>
      <c r="P199" s="111"/>
      <c r="Q199" s="111"/>
      <c r="R199" s="111"/>
      <c r="S199" s="111"/>
      <c r="T199" s="35">
        <v>28760</v>
      </c>
      <c r="U199" s="36">
        <v>29630</v>
      </c>
      <c r="V199" s="36">
        <v>29830</v>
      </c>
      <c r="W199" s="36">
        <v>30070</v>
      </c>
      <c r="X199" s="36">
        <v>29890</v>
      </c>
      <c r="Y199" s="36">
        <v>29970</v>
      </c>
      <c r="Z199" s="36">
        <v>29890</v>
      </c>
      <c r="AA199" s="36">
        <v>30000</v>
      </c>
      <c r="AB199" s="37">
        <v>30340</v>
      </c>
      <c r="AC199" s="37">
        <v>31720</v>
      </c>
      <c r="AD199" s="37">
        <v>34470</v>
      </c>
      <c r="AE199" s="111"/>
      <c r="AF199" s="4">
        <f>E199/E$267</f>
        <v>1.08</v>
      </c>
      <c r="AG199" s="4">
        <f>F199/E$267</f>
        <v>1.08</v>
      </c>
      <c r="AH199" s="4">
        <f>G199/E$267</f>
        <v>1.1200000000000001</v>
      </c>
      <c r="AI199" s="4">
        <f>H199/E$267</f>
        <v>1.1200000000000001</v>
      </c>
      <c r="AJ199" s="4">
        <f>I199/E$267</f>
        <v>1.1200000000000001</v>
      </c>
      <c r="AK199" s="4">
        <f>J199/E$267</f>
        <v>1.1200000000000001</v>
      </c>
      <c r="AL199" s="4">
        <f>K199/E$267</f>
        <v>1.1200000000000001</v>
      </c>
      <c r="AM199" s="4">
        <f>L199/E$267</f>
        <v>1.1200000000000001</v>
      </c>
      <c r="AN199" s="4">
        <f>M199/E$267</f>
        <v>1.1200000000000001</v>
      </c>
      <c r="AO199" s="4">
        <f>N199/E$267</f>
        <v>1.1599999999999999</v>
      </c>
      <c r="AP199" s="4">
        <f>O199/E$267</f>
        <v>1.28</v>
      </c>
      <c r="AQ199" s="218"/>
      <c r="AR199" s="218"/>
      <c r="AS199" s="218"/>
      <c r="AT199" s="218"/>
      <c r="AU199" s="218"/>
      <c r="AV199" s="218"/>
      <c r="AW199" s="218"/>
      <c r="AX199" s="218"/>
      <c r="AY199" s="218"/>
      <c r="AZ199" s="218"/>
      <c r="BA199" s="218"/>
      <c r="BB199" s="87">
        <f t="shared" si="90"/>
        <v>1.0799206588629635</v>
      </c>
      <c r="BE199" s="3">
        <f>E199*教育人数!$O$6/教育人数!$O$34</f>
        <v>1735.8335050484238</v>
      </c>
      <c r="BF199" s="3">
        <f>F199*教育人数!$O$6/教育人数!$O$34</f>
        <v>1735.8335050484238</v>
      </c>
      <c r="BG199" s="3">
        <f>G199*教育人数!$O$6/教育人数!$O$34</f>
        <v>1800.123634865032</v>
      </c>
      <c r="BH199" s="3">
        <f>H199*教育人数!$O$6/教育人数!$O$34</f>
        <v>1800.123634865032</v>
      </c>
      <c r="BI199" s="3">
        <f>I199*教育人数!$O$6/教育人数!$O$34</f>
        <v>1800.123634865032</v>
      </c>
      <c r="BJ199" s="3">
        <f>J199*教育人数!$O$6/教育人数!$O$34</f>
        <v>1800.123634865032</v>
      </c>
      <c r="BK199" s="3">
        <f>K199*教育人数!$O$6/教育人数!$O$34</f>
        <v>1800.123634865032</v>
      </c>
      <c r="BL199" s="3">
        <f>L199*教育人数!$O$6/教育人数!$O$34</f>
        <v>1800.123634865032</v>
      </c>
      <c r="BM199" s="3">
        <f>M199*教育人数!$O$6/教育人数!$O$34</f>
        <v>1800.123634865032</v>
      </c>
      <c r="BN199" s="3">
        <f>N199*教育人数!$O$6/教育人数!$O$34</f>
        <v>1864.4137646816403</v>
      </c>
      <c r="BO199" s="3">
        <f>O199*教育人数!$O$6/教育人数!$O$34</f>
        <v>2057.2841541314651</v>
      </c>
      <c r="BP199" s="217"/>
      <c r="BT199" s="3">
        <f>T199*教育人数!$O$6/教育人数!$O$34</f>
        <v>184898.41335256543</v>
      </c>
      <c r="BU199" s="3">
        <f>U199*教育人数!$O$6/教育人数!$O$34</f>
        <v>190491.65464661035</v>
      </c>
      <c r="BV199" s="3">
        <f>V199*教育人数!$O$6/教育人数!$O$34</f>
        <v>191777.45724294253</v>
      </c>
      <c r="BW199" s="3">
        <f>W199*教育人数!$O$6/教育人数!$O$34</f>
        <v>193320.42035854113</v>
      </c>
      <c r="BX199" s="3">
        <f>X199*教育人数!$O$6/教育人数!$O$34</f>
        <v>192163.19802184217</v>
      </c>
      <c r="BY199" s="3">
        <f>Y199*教育人数!$O$6/教育人数!$O$34</f>
        <v>192677.51906037505</v>
      </c>
      <c r="BZ199" s="3">
        <f>Z199*教育人数!$O$6/教育人数!$O$34</f>
        <v>192163.19802184217</v>
      </c>
      <c r="CA199" s="3">
        <f>AA199*教育人数!$O$6/教育人数!$O$34</f>
        <v>192870.38944982487</v>
      </c>
      <c r="CB199" s="3">
        <f>AB199*教育人数!$O$6/教育人数!$O$34</f>
        <v>195056.25386358955</v>
      </c>
      <c r="CC199" s="3">
        <f>AC199*教育人数!$O$6/教育人数!$O$34</f>
        <v>203928.29177828151</v>
      </c>
      <c r="CD199" s="3">
        <f>AD199*教育人数!$O$6/教育人数!$O$34</f>
        <v>221608.07747784877</v>
      </c>
      <c r="CE199" s="217"/>
    </row>
    <row r="200" spans="1:83" ht="18.75" customHeight="1">
      <c r="A200" s="32" t="s">
        <v>83</v>
      </c>
      <c r="B200" s="33" t="s">
        <v>118</v>
      </c>
      <c r="C200" s="237" t="s">
        <v>104</v>
      </c>
      <c r="D200" s="34" t="s">
        <v>105</v>
      </c>
      <c r="E200" s="38">
        <v>190</v>
      </c>
      <c r="F200" s="36">
        <v>200</v>
      </c>
      <c r="G200" s="36">
        <v>200</v>
      </c>
      <c r="H200" s="36">
        <v>200</v>
      </c>
      <c r="I200" s="36">
        <v>200</v>
      </c>
      <c r="J200" s="36">
        <v>200</v>
      </c>
      <c r="K200" s="36">
        <v>200</v>
      </c>
      <c r="L200" s="36">
        <v>200</v>
      </c>
      <c r="M200" s="39">
        <v>200</v>
      </c>
      <c r="N200" s="39">
        <v>210</v>
      </c>
      <c r="O200" s="40">
        <v>230</v>
      </c>
      <c r="P200" s="111"/>
      <c r="Q200" s="111"/>
      <c r="R200" s="111"/>
      <c r="S200" s="111"/>
      <c r="T200" s="35">
        <v>21450</v>
      </c>
      <c r="U200" s="36">
        <v>22040</v>
      </c>
      <c r="V200" s="36">
        <v>22180</v>
      </c>
      <c r="W200" s="36">
        <v>22340</v>
      </c>
      <c r="X200" s="36">
        <v>22140</v>
      </c>
      <c r="Y200" s="36">
        <v>22210</v>
      </c>
      <c r="Z200" s="36">
        <v>22150</v>
      </c>
      <c r="AA200" s="36">
        <v>22230</v>
      </c>
      <c r="AB200" s="37">
        <v>22470</v>
      </c>
      <c r="AC200" s="37">
        <v>23470</v>
      </c>
      <c r="AD200" s="37">
        <v>25370</v>
      </c>
      <c r="AE200" s="111"/>
      <c r="AF200" s="4">
        <f>E200/E$268</f>
        <v>1.0555555555555556</v>
      </c>
      <c r="AG200" s="4">
        <f>F200/E$268</f>
        <v>1.1111111111111112</v>
      </c>
      <c r="AH200" s="4">
        <f>G200/E$268</f>
        <v>1.1111111111111112</v>
      </c>
      <c r="AI200" s="4">
        <f>H200/E$268</f>
        <v>1.1111111111111112</v>
      </c>
      <c r="AJ200" s="4">
        <f>I200/E$268</f>
        <v>1.1111111111111112</v>
      </c>
      <c r="AK200" s="4">
        <f>J200/E$268</f>
        <v>1.1111111111111112</v>
      </c>
      <c r="AL200" s="4">
        <f>K200/E$268</f>
        <v>1.1111111111111112</v>
      </c>
      <c r="AM200" s="4">
        <f>L200/E$268</f>
        <v>1.1111111111111112</v>
      </c>
      <c r="AN200" s="4">
        <f>M200/E$268</f>
        <v>1.1111111111111112</v>
      </c>
      <c r="AO200" s="4">
        <f>N200/E$268</f>
        <v>1.1666666666666667</v>
      </c>
      <c r="AP200" s="4">
        <f>O200/E$268</f>
        <v>1.2777777777777777</v>
      </c>
      <c r="AQ200" s="218"/>
      <c r="AR200" s="218"/>
      <c r="AS200" s="218"/>
      <c r="AT200" s="218"/>
      <c r="AU200" s="218"/>
      <c r="AV200" s="218"/>
      <c r="AW200" s="218"/>
      <c r="AX200" s="218"/>
      <c r="AY200" s="218"/>
      <c r="AZ200" s="218"/>
      <c r="BA200" s="218"/>
      <c r="BB200" s="87">
        <f t="shared" si="90"/>
        <v>1.0799206588629635</v>
      </c>
      <c r="BE200" s="3">
        <f>E200*(教育人数!$P$7+教育人数!$P$8)/教育人数!$P$34</f>
        <v>2570.7647988105196</v>
      </c>
      <c r="BF200" s="3">
        <f>F200*(教育人数!$P$7+教育人数!$P$8)/教育人数!$P$34</f>
        <v>2706.0682092742313</v>
      </c>
      <c r="BG200" s="3">
        <f>G200*(教育人数!$P$7+教育人数!$P$8)/教育人数!$P$34</f>
        <v>2706.0682092742313</v>
      </c>
      <c r="BH200" s="3">
        <f>H200*(教育人数!$P$7+教育人数!$P$8)/教育人数!$P$34</f>
        <v>2706.0682092742313</v>
      </c>
      <c r="BI200" s="3">
        <f>I200*(教育人数!$P$7+教育人数!$P$8)/教育人数!$P$34</f>
        <v>2706.0682092742313</v>
      </c>
      <c r="BJ200" s="3">
        <f>J200*(教育人数!$P$7+教育人数!$P$8)/教育人数!$P$34</f>
        <v>2706.0682092742313</v>
      </c>
      <c r="BK200" s="3">
        <f>K200*(教育人数!$P$7+教育人数!$P$8)/教育人数!$P$34</f>
        <v>2706.0682092742313</v>
      </c>
      <c r="BL200" s="3">
        <f>L200*(教育人数!$P$7+教育人数!$P$8)/教育人数!$P$34</f>
        <v>2706.0682092742313</v>
      </c>
      <c r="BM200" s="3">
        <f>M200*(教育人数!$P$7+教育人数!$P$8)/教育人数!$P$34</f>
        <v>2706.0682092742313</v>
      </c>
      <c r="BN200" s="3">
        <f>N200*(教育人数!$P$7+教育人数!$P$8)/教育人数!$P$34</f>
        <v>2841.3716197379426</v>
      </c>
      <c r="BO200" s="3">
        <f>O200*(教育人数!$P$7+教育人数!$P$8)/教育人数!$P$34</f>
        <v>3111.9784406653662</v>
      </c>
      <c r="BP200" s="217">
        <f>AVERAGE(BE200:BO200)+AVERAGE(BE201:BO201)</f>
        <v>4606.4661107872707</v>
      </c>
      <c r="BT200" s="3">
        <f>T200*(教育人数!$P$7+教育人数!$P$8)/教育人数!$P$34</f>
        <v>290225.8154446613</v>
      </c>
      <c r="BU200" s="3">
        <f>U200*(教育人数!$P$7+教育人数!$P$8)/教育人数!$P$34</f>
        <v>298208.71666202031</v>
      </c>
      <c r="BV200" s="3">
        <f>V200*(教育人数!$P$7+教育人数!$P$8)/教育人数!$P$34</f>
        <v>300102.96440851223</v>
      </c>
      <c r="BW200" s="3">
        <f>W200*(教育人数!$P$7+教育人数!$P$8)/教育人数!$P$34</f>
        <v>302267.81897593162</v>
      </c>
      <c r="BX200" s="3">
        <f>X200*(教育人数!$P$7+教育人数!$P$8)/教育人数!$P$34</f>
        <v>299561.75076665741</v>
      </c>
      <c r="BY200" s="3">
        <f>Y200*(教育人数!$P$7+教育人数!$P$8)/教育人数!$P$34</f>
        <v>300508.87463990337</v>
      </c>
      <c r="BZ200" s="3">
        <f>Z200*(教育人数!$P$7+教育人数!$P$8)/教育人数!$P$34</f>
        <v>299697.05417712114</v>
      </c>
      <c r="CA200" s="3">
        <f>AA200*(教育人数!$P$7+教育人数!$P$8)/教育人数!$P$34</f>
        <v>300779.48146083078</v>
      </c>
      <c r="CB200" s="3">
        <f>AB200*(教育人数!$P$7+教育人数!$P$8)/教育人数!$P$34</f>
        <v>304026.76331195986</v>
      </c>
      <c r="CC200" s="3">
        <f>AC200*(教育人数!$P$7+教育人数!$P$8)/教育人数!$P$34</f>
        <v>317557.10435833107</v>
      </c>
      <c r="CD200" s="3">
        <f>AD200*(教育人数!$P$7+教育人数!$P$8)/教育人数!$P$34</f>
        <v>343264.75234643626</v>
      </c>
      <c r="CE200" s="217">
        <f t="shared" ref="CE200" si="108">ROUNDDOWN((AVERAGE(BT200:CD200)+AVERAGE(BT201:CD201))*$CH$2*12/16,-2)</f>
        <v>220900</v>
      </c>
    </row>
    <row r="201" spans="1:83" ht="18.75" customHeight="1">
      <c r="A201" s="32" t="s">
        <v>83</v>
      </c>
      <c r="B201" s="33" t="s">
        <v>118</v>
      </c>
      <c r="C201" s="237"/>
      <c r="D201" s="34" t="s">
        <v>106</v>
      </c>
      <c r="E201" s="38">
        <v>260</v>
      </c>
      <c r="F201" s="36">
        <v>270</v>
      </c>
      <c r="G201" s="36">
        <v>270</v>
      </c>
      <c r="H201" s="36">
        <v>270</v>
      </c>
      <c r="I201" s="36">
        <v>270</v>
      </c>
      <c r="J201" s="36">
        <v>270</v>
      </c>
      <c r="K201" s="36">
        <v>270</v>
      </c>
      <c r="L201" s="36">
        <v>270</v>
      </c>
      <c r="M201" s="39">
        <v>280</v>
      </c>
      <c r="N201" s="39">
        <v>290</v>
      </c>
      <c r="O201" s="40">
        <v>310</v>
      </c>
      <c r="P201" s="111"/>
      <c r="Q201" s="111"/>
      <c r="R201" s="111"/>
      <c r="S201" s="111"/>
      <c r="T201" s="35">
        <v>28090</v>
      </c>
      <c r="U201" s="36">
        <v>28940</v>
      </c>
      <c r="V201" s="36">
        <v>29150</v>
      </c>
      <c r="W201" s="36">
        <v>29380</v>
      </c>
      <c r="X201" s="36">
        <v>29270</v>
      </c>
      <c r="Y201" s="36">
        <v>29350</v>
      </c>
      <c r="Z201" s="36">
        <v>29270</v>
      </c>
      <c r="AA201" s="36">
        <v>29380</v>
      </c>
      <c r="AB201" s="37">
        <v>29720</v>
      </c>
      <c r="AC201" s="37">
        <v>31090</v>
      </c>
      <c r="AD201" s="37">
        <v>33800</v>
      </c>
      <c r="AE201" s="111"/>
      <c r="AF201" s="4">
        <f>E201/E$269</f>
        <v>1.04</v>
      </c>
      <c r="AG201" s="4">
        <f>F201/E$269</f>
        <v>1.08</v>
      </c>
      <c r="AH201" s="4">
        <f>G201/E$269</f>
        <v>1.08</v>
      </c>
      <c r="AI201" s="4">
        <f>H201/E$269</f>
        <v>1.08</v>
      </c>
      <c r="AJ201" s="4">
        <f>I201/E$269</f>
        <v>1.08</v>
      </c>
      <c r="AK201" s="4">
        <f>J201/E$269</f>
        <v>1.08</v>
      </c>
      <c r="AL201" s="4">
        <f>K201/E$269</f>
        <v>1.08</v>
      </c>
      <c r="AM201" s="4">
        <f>L201/E$269</f>
        <v>1.08</v>
      </c>
      <c r="AN201" s="4">
        <f>M201/E$269</f>
        <v>1.1200000000000001</v>
      </c>
      <c r="AO201" s="4">
        <f>N201/E$269</f>
        <v>1.1599999999999999</v>
      </c>
      <c r="AP201" s="4">
        <f>O201/E$269</f>
        <v>1.24</v>
      </c>
      <c r="AQ201" s="218"/>
      <c r="AR201" s="218"/>
      <c r="AS201" s="218"/>
      <c r="AT201" s="218"/>
      <c r="AU201" s="218"/>
      <c r="AV201" s="218"/>
      <c r="AW201" s="218"/>
      <c r="AX201" s="218"/>
      <c r="AY201" s="218"/>
      <c r="AZ201" s="218"/>
      <c r="BA201" s="218"/>
      <c r="BB201" s="87">
        <f t="shared" si="90"/>
        <v>1.0799206588629635</v>
      </c>
      <c r="BE201" s="3">
        <f>E201*教育人数!$P$6/教育人数!$P$34</f>
        <v>1758.9443360282503</v>
      </c>
      <c r="BF201" s="3">
        <f>F201*教育人数!$P$6/教育人数!$P$34</f>
        <v>1826.5960412601062</v>
      </c>
      <c r="BG201" s="3">
        <f>G201*教育人数!$P$6/教育人数!$P$34</f>
        <v>1826.5960412601062</v>
      </c>
      <c r="BH201" s="3">
        <f>H201*教育人数!$P$6/教育人数!$P$34</f>
        <v>1826.5960412601062</v>
      </c>
      <c r="BI201" s="3">
        <f>I201*教育人数!$P$6/教育人数!$P$34</f>
        <v>1826.5960412601062</v>
      </c>
      <c r="BJ201" s="3">
        <f>J201*教育人数!$P$6/教育人数!$P$34</f>
        <v>1826.5960412601062</v>
      </c>
      <c r="BK201" s="3">
        <f>K201*教育人数!$P$6/教育人数!$P$34</f>
        <v>1826.5960412601062</v>
      </c>
      <c r="BL201" s="3">
        <f>L201*教育人数!$P$6/教育人数!$P$34</f>
        <v>1826.5960412601062</v>
      </c>
      <c r="BM201" s="3">
        <f>M201*教育人数!$P$6/教育人数!$P$34</f>
        <v>1894.2477464919618</v>
      </c>
      <c r="BN201" s="3">
        <f>N201*教育人数!$P$6/教育人数!$P$34</f>
        <v>1961.8994517238177</v>
      </c>
      <c r="BO201" s="3">
        <f>O201*教育人数!$P$6/教育人数!$P$34</f>
        <v>2097.2028621875293</v>
      </c>
      <c r="BP201" s="217"/>
      <c r="BT201" s="3">
        <f>T201*教育人数!$P$6/教育人数!$P$34</f>
        <v>190033.6399962829</v>
      </c>
      <c r="BU201" s="3">
        <f>U201*教育人数!$P$6/教育人数!$P$34</f>
        <v>195784.03494099062</v>
      </c>
      <c r="BV201" s="3">
        <f>V201*教育人数!$P$6/教育人数!$P$34</f>
        <v>197204.72075085962</v>
      </c>
      <c r="BW201" s="3">
        <f>W201*教育人数!$P$6/教育人数!$P$34</f>
        <v>198760.70997119229</v>
      </c>
      <c r="BX201" s="3">
        <f>X201*教育人数!$P$6/教育人数!$P$34</f>
        <v>198016.54121364187</v>
      </c>
      <c r="BY201" s="3">
        <f>Y201*教育人数!$P$6/教育人数!$P$34</f>
        <v>198557.75485549672</v>
      </c>
      <c r="BZ201" s="3">
        <f>Z201*教育人数!$P$6/教育人数!$P$34</f>
        <v>198016.54121364187</v>
      </c>
      <c r="CA201" s="3">
        <f>AA201*教育人数!$P$6/教育人数!$P$34</f>
        <v>198760.70997119229</v>
      </c>
      <c r="CB201" s="3">
        <f>AB201*教育人数!$P$6/教育人数!$P$34</f>
        <v>201060.86794907539</v>
      </c>
      <c r="CC201" s="3">
        <f>AC201*教育人数!$P$6/教育人数!$P$34</f>
        <v>210329.15156583962</v>
      </c>
      <c r="CD201" s="3">
        <f>AD201*教育人数!$P$6/教育人数!$P$34</f>
        <v>228662.76368367256</v>
      </c>
      <c r="CE201" s="217"/>
    </row>
    <row r="202" spans="1:83" ht="18.75" customHeight="1">
      <c r="A202" s="32" t="s">
        <v>83</v>
      </c>
      <c r="B202" s="33" t="s">
        <v>119</v>
      </c>
      <c r="C202" s="237" t="s">
        <v>104</v>
      </c>
      <c r="D202" s="34" t="s">
        <v>105</v>
      </c>
      <c r="E202" s="38">
        <v>190</v>
      </c>
      <c r="F202" s="36">
        <v>190</v>
      </c>
      <c r="G202" s="36">
        <v>200</v>
      </c>
      <c r="H202" s="36">
        <v>200</v>
      </c>
      <c r="I202" s="36">
        <v>200</v>
      </c>
      <c r="J202" s="36">
        <v>200</v>
      </c>
      <c r="K202" s="36">
        <v>200</v>
      </c>
      <c r="L202" s="36">
        <v>200</v>
      </c>
      <c r="M202" s="39">
        <v>200</v>
      </c>
      <c r="N202" s="39">
        <v>210</v>
      </c>
      <c r="O202" s="40">
        <v>220</v>
      </c>
      <c r="P202" s="111"/>
      <c r="Q202" s="111"/>
      <c r="R202" s="111"/>
      <c r="S202" s="111"/>
      <c r="T202" s="35">
        <v>20960</v>
      </c>
      <c r="U202" s="36">
        <v>21550</v>
      </c>
      <c r="V202" s="36">
        <v>21690</v>
      </c>
      <c r="W202" s="36">
        <v>21840</v>
      </c>
      <c r="X202" s="36">
        <v>21690</v>
      </c>
      <c r="Y202" s="36">
        <v>21760</v>
      </c>
      <c r="Z202" s="36">
        <v>21700</v>
      </c>
      <c r="AA202" s="36">
        <v>21780</v>
      </c>
      <c r="AB202" s="37">
        <v>22010</v>
      </c>
      <c r="AC202" s="37">
        <v>23000</v>
      </c>
      <c r="AD202" s="37">
        <v>24880</v>
      </c>
      <c r="AE202" s="111"/>
      <c r="AF202" s="4">
        <f>E202/E$270</f>
        <v>1.0555555555555556</v>
      </c>
      <c r="AG202" s="4">
        <f>F202/E$270</f>
        <v>1.0555555555555556</v>
      </c>
      <c r="AH202" s="4">
        <f>G202/E$270</f>
        <v>1.1111111111111112</v>
      </c>
      <c r="AI202" s="4">
        <f>H202/E$270</f>
        <v>1.1111111111111112</v>
      </c>
      <c r="AJ202" s="4">
        <f>I202/E$270</f>
        <v>1.1111111111111112</v>
      </c>
      <c r="AK202" s="4">
        <f>J202/E$270</f>
        <v>1.1111111111111112</v>
      </c>
      <c r="AL202" s="4">
        <f>K202/E$270</f>
        <v>1.1111111111111112</v>
      </c>
      <c r="AM202" s="4">
        <f>L202/E$270</f>
        <v>1.1111111111111112</v>
      </c>
      <c r="AN202" s="4">
        <f>M202/E$270</f>
        <v>1.1111111111111112</v>
      </c>
      <c r="AO202" s="4">
        <f>N202/E$270</f>
        <v>1.1666666666666667</v>
      </c>
      <c r="AP202" s="4">
        <f>O202/E$270</f>
        <v>1.2222222222222223</v>
      </c>
      <c r="AQ202" s="218"/>
      <c r="AR202" s="218"/>
      <c r="AS202" s="218"/>
      <c r="AT202" s="218"/>
      <c r="AU202" s="218"/>
      <c r="AV202" s="218"/>
      <c r="AW202" s="218"/>
      <c r="AX202" s="218"/>
      <c r="AY202" s="218"/>
      <c r="AZ202" s="218"/>
      <c r="BA202" s="218"/>
      <c r="BB202" s="87">
        <f t="shared" si="90"/>
        <v>1.0799206588629635</v>
      </c>
      <c r="BE202" s="3">
        <f>E202*(教育人数!$Q$7+教育人数!$Q$8)/教育人数!$Q$34</f>
        <v>2675.6939742721738</v>
      </c>
      <c r="BF202" s="3">
        <f>F202*(教育人数!$Q$7+教育人数!$Q$8)/教育人数!$Q$34</f>
        <v>2675.6939742721738</v>
      </c>
      <c r="BG202" s="3">
        <f>G202*(教育人数!$Q$7+教育人数!$Q$8)/教育人数!$Q$34</f>
        <v>2816.5199729180777</v>
      </c>
      <c r="BH202" s="3">
        <f>H202*(教育人数!$Q$7+教育人数!$Q$8)/教育人数!$Q$34</f>
        <v>2816.5199729180777</v>
      </c>
      <c r="BI202" s="3">
        <f>I202*(教育人数!$Q$7+教育人数!$Q$8)/教育人数!$Q$34</f>
        <v>2816.5199729180777</v>
      </c>
      <c r="BJ202" s="3">
        <f>J202*(教育人数!$Q$7+教育人数!$Q$8)/教育人数!$Q$34</f>
        <v>2816.5199729180777</v>
      </c>
      <c r="BK202" s="3">
        <f>K202*(教育人数!$Q$7+教育人数!$Q$8)/教育人数!$Q$34</f>
        <v>2816.5199729180777</v>
      </c>
      <c r="BL202" s="3">
        <f>L202*(教育人数!$Q$7+教育人数!$Q$8)/教育人数!$Q$34</f>
        <v>2816.5199729180777</v>
      </c>
      <c r="BM202" s="3">
        <f>M202*(教育人数!$Q$7+教育人数!$Q$8)/教育人数!$Q$34</f>
        <v>2816.5199729180777</v>
      </c>
      <c r="BN202" s="3">
        <f>N202*(教育人数!$Q$7+教育人数!$Q$8)/教育人数!$Q$34</f>
        <v>2957.3459715639815</v>
      </c>
      <c r="BO202" s="3">
        <f>O202*(教育人数!$Q$7+教育人数!$Q$8)/教育人数!$Q$34</f>
        <v>3098.1719702098853</v>
      </c>
      <c r="BP202" s="217">
        <f>AVERAGE(BE202:BO202)+AVERAGE(BE203:BO203)</f>
        <v>4736.8744999076771</v>
      </c>
      <c r="BT202" s="3">
        <f>T202*(教育人数!$Q$7+教育人数!$Q$8)/教育人数!$Q$34</f>
        <v>295171.29316181451</v>
      </c>
      <c r="BU202" s="3">
        <f>U202*(教育人数!$Q$7+教育人数!$Q$8)/教育人数!$Q$34</f>
        <v>303480.02708192286</v>
      </c>
      <c r="BV202" s="3">
        <f>V202*(教育人数!$Q$7+教育人数!$Q$8)/教育人数!$Q$34</f>
        <v>305451.59106296551</v>
      </c>
      <c r="BW202" s="3">
        <f>W202*(教育人数!$Q$7+教育人数!$Q$8)/教育人数!$Q$34</f>
        <v>307563.98104265408</v>
      </c>
      <c r="BX202" s="3">
        <f>X202*(教育人数!$Q$7+教育人数!$Q$8)/教育人数!$Q$34</f>
        <v>305451.59106296551</v>
      </c>
      <c r="BY202" s="3">
        <f>Y202*(教育人数!$Q$7+教育人数!$Q$8)/教育人数!$Q$34</f>
        <v>306437.37305348681</v>
      </c>
      <c r="BZ202" s="3">
        <f>Z202*(教育人数!$Q$7+教育人数!$Q$8)/教育人数!$Q$34</f>
        <v>305592.41706161143</v>
      </c>
      <c r="CA202" s="3">
        <f>AA202*(教育人数!$Q$7+教育人数!$Q$8)/教育人数!$Q$34</f>
        <v>306719.02505077864</v>
      </c>
      <c r="CB202" s="3">
        <f>AB202*(教育人数!$Q$7+教育人数!$Q$8)/教育人数!$Q$34</f>
        <v>309958.02301963442</v>
      </c>
      <c r="CC202" s="3">
        <f>AC202*(教育人数!$Q$7+教育人数!$Q$8)/教育人数!$Q$34</f>
        <v>323899.79688557889</v>
      </c>
      <c r="CD202" s="3">
        <f>AD202*(教育人数!$Q$7+教育人数!$Q$8)/教育人数!$Q$34</f>
        <v>350375.08463100885</v>
      </c>
      <c r="CE202" s="217">
        <f t="shared" ref="CE202" si="109">ROUNDDOWN((AVERAGE(BT202:CD202)+AVERAGE(BT203:CD203))*$CH$2*12/16,-2)</f>
        <v>225600</v>
      </c>
    </row>
    <row r="203" spans="1:83" ht="18.75" customHeight="1">
      <c r="A203" s="32" t="s">
        <v>83</v>
      </c>
      <c r="B203" s="33" t="s">
        <v>119</v>
      </c>
      <c r="C203" s="237"/>
      <c r="D203" s="34" t="s">
        <v>106</v>
      </c>
      <c r="E203" s="38">
        <v>250</v>
      </c>
      <c r="F203" s="36">
        <v>260</v>
      </c>
      <c r="G203" s="36">
        <v>260</v>
      </c>
      <c r="H203" s="36">
        <v>270</v>
      </c>
      <c r="I203" s="36">
        <v>270</v>
      </c>
      <c r="J203" s="36">
        <v>270</v>
      </c>
      <c r="K203" s="36">
        <v>270</v>
      </c>
      <c r="L203" s="36">
        <v>270</v>
      </c>
      <c r="M203" s="39">
        <v>270</v>
      </c>
      <c r="N203" s="39">
        <v>280</v>
      </c>
      <c r="O203" s="40">
        <v>310</v>
      </c>
      <c r="P203" s="111"/>
      <c r="Q203" s="111"/>
      <c r="R203" s="111"/>
      <c r="S203" s="111"/>
      <c r="T203" s="35">
        <v>27600</v>
      </c>
      <c r="U203" s="36">
        <v>28450</v>
      </c>
      <c r="V203" s="36">
        <v>28660</v>
      </c>
      <c r="W203" s="36">
        <v>28880</v>
      </c>
      <c r="X203" s="36">
        <v>28820</v>
      </c>
      <c r="Y203" s="36">
        <v>28900</v>
      </c>
      <c r="Z203" s="36">
        <v>28820</v>
      </c>
      <c r="AA203" s="36">
        <v>28930</v>
      </c>
      <c r="AB203" s="37">
        <v>29260</v>
      </c>
      <c r="AC203" s="37">
        <v>30620</v>
      </c>
      <c r="AD203" s="37">
        <v>33310</v>
      </c>
      <c r="AE203" s="111"/>
      <c r="AF203" s="4">
        <f>E203/E$271</f>
        <v>1.0416666666666667</v>
      </c>
      <c r="AG203" s="4">
        <f>F203/E$271</f>
        <v>1.0833333333333333</v>
      </c>
      <c r="AH203" s="4">
        <f>G203/E$271</f>
        <v>1.0833333333333333</v>
      </c>
      <c r="AI203" s="4">
        <f>H203/E$271</f>
        <v>1.125</v>
      </c>
      <c r="AJ203" s="4">
        <f>I203/E$271</f>
        <v>1.125</v>
      </c>
      <c r="AK203" s="4">
        <f>J203/E$271</f>
        <v>1.125</v>
      </c>
      <c r="AL203" s="4">
        <f>K203/E$271</f>
        <v>1.125</v>
      </c>
      <c r="AM203" s="4">
        <f>L203/E$271</f>
        <v>1.125</v>
      </c>
      <c r="AN203" s="4">
        <f>M203/E$271</f>
        <v>1.125</v>
      </c>
      <c r="AO203" s="4">
        <f>N203/E$271</f>
        <v>1.1666666666666667</v>
      </c>
      <c r="AP203" s="4">
        <f>O203/E$271</f>
        <v>1.2916666666666667</v>
      </c>
      <c r="AQ203" s="218"/>
      <c r="AR203" s="218"/>
      <c r="AS203" s="218"/>
      <c r="AT203" s="218"/>
      <c r="AU203" s="218"/>
      <c r="AV203" s="218"/>
      <c r="AW203" s="218"/>
      <c r="AX203" s="218"/>
      <c r="AY203" s="218"/>
      <c r="AZ203" s="218"/>
      <c r="BA203" s="218"/>
      <c r="BB203" s="87">
        <f t="shared" si="90"/>
        <v>1.0799206588629635</v>
      </c>
      <c r="BE203" s="3">
        <f>E203*教育人数!$Q$6/教育人数!$Q$34</f>
        <v>1760.3249830737984</v>
      </c>
      <c r="BF203" s="3">
        <f>F203*教育人数!$Q$6/教育人数!$Q$34</f>
        <v>1830.7379823967503</v>
      </c>
      <c r="BG203" s="3">
        <f>G203*教育人数!$Q$6/教育人数!$Q$34</f>
        <v>1830.7379823967503</v>
      </c>
      <c r="BH203" s="3">
        <f>H203*教育人数!$Q$6/教育人数!$Q$34</f>
        <v>1901.1509817197023</v>
      </c>
      <c r="BI203" s="3">
        <f>I203*教育人数!$Q$6/教育人数!$Q$34</f>
        <v>1901.1509817197023</v>
      </c>
      <c r="BJ203" s="3">
        <f>J203*教育人数!$Q$6/教育人数!$Q$34</f>
        <v>1901.1509817197023</v>
      </c>
      <c r="BK203" s="3">
        <f>K203*教育人数!$Q$6/教育人数!$Q$34</f>
        <v>1901.1509817197023</v>
      </c>
      <c r="BL203" s="3">
        <f>L203*教育人数!$Q$6/教育人数!$Q$34</f>
        <v>1901.1509817197023</v>
      </c>
      <c r="BM203" s="3">
        <f>M203*教育人数!$Q$6/教育人数!$Q$34</f>
        <v>1901.1509817197023</v>
      </c>
      <c r="BN203" s="3">
        <f>N203*教育人数!$Q$6/教育人数!$Q$34</f>
        <v>1971.5639810426542</v>
      </c>
      <c r="BO203" s="3">
        <f>O203*教育人数!$Q$6/教育人数!$Q$34</f>
        <v>2182.8029790115102</v>
      </c>
      <c r="BP203" s="217"/>
      <c r="BT203" s="3">
        <f>T203*教育人数!$Q$6/教育人数!$Q$34</f>
        <v>194339.87813134736</v>
      </c>
      <c r="BU203" s="3">
        <f>U203*教育人数!$Q$6/教育人数!$Q$34</f>
        <v>200324.98307379827</v>
      </c>
      <c r="BV203" s="3">
        <f>V203*教育人数!$Q$6/教育人数!$Q$34</f>
        <v>201803.65605958024</v>
      </c>
      <c r="BW203" s="3">
        <f>W203*教育人数!$Q$6/教育人数!$Q$34</f>
        <v>203352.7420446852</v>
      </c>
      <c r="BX203" s="3">
        <f>X203*教育人数!$Q$6/教育人数!$Q$34</f>
        <v>202930.26404874749</v>
      </c>
      <c r="BY203" s="3">
        <f>Y203*教育人数!$Q$6/教育人数!$Q$34</f>
        <v>203493.56804333109</v>
      </c>
      <c r="BZ203" s="3">
        <f>Z203*教育人数!$Q$6/教育人数!$Q$34</f>
        <v>202930.26404874749</v>
      </c>
      <c r="CA203" s="3">
        <f>AA203*教育人数!$Q$6/教育人数!$Q$34</f>
        <v>203704.80704129997</v>
      </c>
      <c r="CB203" s="3">
        <f>AB203*教育人数!$Q$6/教育人数!$Q$34</f>
        <v>206028.43601895738</v>
      </c>
      <c r="CC203" s="3">
        <f>AC203*教育人数!$Q$6/教育人数!$Q$34</f>
        <v>215604.60392687883</v>
      </c>
      <c r="CD203" s="3">
        <f>AD203*教育人数!$Q$6/教育人数!$Q$34</f>
        <v>234545.70074475292</v>
      </c>
      <c r="CE203" s="217"/>
    </row>
    <row r="204" spans="1:83" ht="18.75" customHeight="1">
      <c r="A204" s="32" t="s">
        <v>83</v>
      </c>
      <c r="B204" s="33" t="s">
        <v>120</v>
      </c>
      <c r="C204" s="237" t="s">
        <v>104</v>
      </c>
      <c r="D204" s="34" t="s">
        <v>105</v>
      </c>
      <c r="E204" s="38">
        <v>180</v>
      </c>
      <c r="F204" s="36">
        <v>190</v>
      </c>
      <c r="G204" s="36">
        <v>190</v>
      </c>
      <c r="H204" s="36">
        <v>190</v>
      </c>
      <c r="I204" s="36">
        <v>190</v>
      </c>
      <c r="J204" s="36">
        <v>190</v>
      </c>
      <c r="K204" s="36">
        <v>190</v>
      </c>
      <c r="L204" s="36">
        <v>190</v>
      </c>
      <c r="M204" s="39">
        <v>190</v>
      </c>
      <c r="N204" s="39">
        <v>200</v>
      </c>
      <c r="O204" s="40">
        <v>220</v>
      </c>
      <c r="P204" s="111"/>
      <c r="Q204" s="111"/>
      <c r="R204" s="111"/>
      <c r="S204" s="111"/>
      <c r="T204" s="35">
        <v>20580</v>
      </c>
      <c r="U204" s="36">
        <v>21160</v>
      </c>
      <c r="V204" s="36">
        <v>21300</v>
      </c>
      <c r="W204" s="36">
        <v>21460</v>
      </c>
      <c r="X204" s="36">
        <v>21340</v>
      </c>
      <c r="Y204" s="36">
        <v>21410</v>
      </c>
      <c r="Z204" s="36">
        <v>21350</v>
      </c>
      <c r="AA204" s="36">
        <v>21430</v>
      </c>
      <c r="AB204" s="37">
        <v>21660</v>
      </c>
      <c r="AC204" s="37">
        <v>22640</v>
      </c>
      <c r="AD204" s="37">
        <v>24500</v>
      </c>
      <c r="AE204" s="111"/>
      <c r="AF204" s="4">
        <f>E204/E$272</f>
        <v>1</v>
      </c>
      <c r="AG204" s="4">
        <f>F204/E$272</f>
        <v>1.0555555555555556</v>
      </c>
      <c r="AH204" s="4">
        <f>G204/E$272</f>
        <v>1.0555555555555556</v>
      </c>
      <c r="AI204" s="4">
        <f>H204/E$272</f>
        <v>1.0555555555555556</v>
      </c>
      <c r="AJ204" s="4">
        <f>I204/E$272</f>
        <v>1.0555555555555556</v>
      </c>
      <c r="AK204" s="4">
        <f>J204/E$272</f>
        <v>1.0555555555555556</v>
      </c>
      <c r="AL204" s="4">
        <f>K204/E$272</f>
        <v>1.0555555555555556</v>
      </c>
      <c r="AM204" s="4">
        <f>L204/E$272</f>
        <v>1.0555555555555556</v>
      </c>
      <c r="AN204" s="4">
        <f>M204/E$272</f>
        <v>1.0555555555555556</v>
      </c>
      <c r="AO204" s="4">
        <f>N204/E$272</f>
        <v>1.1111111111111112</v>
      </c>
      <c r="AP204" s="4">
        <f>O204/E$272</f>
        <v>1.2222222222222223</v>
      </c>
      <c r="AQ204" s="218"/>
      <c r="AR204" s="218"/>
      <c r="AS204" s="218"/>
      <c r="AT204" s="218"/>
      <c r="AU204" s="218"/>
      <c r="AV204" s="218"/>
      <c r="AW204" s="218"/>
      <c r="AX204" s="218"/>
      <c r="AY204" s="218"/>
      <c r="AZ204" s="218"/>
      <c r="BA204" s="218"/>
      <c r="BB204" s="87">
        <f t="shared" si="90"/>
        <v>1.0799206588629635</v>
      </c>
      <c r="BE204" s="3">
        <f>E204*(教育人数!$R$7+教育人数!$R$8)/教育人数!$R$34</f>
        <v>2419.6467040068937</v>
      </c>
      <c r="BF204" s="3">
        <f>F204*(教育人数!$R$7+教育人数!$R$8)/教育人数!$R$34</f>
        <v>2554.0715208961656</v>
      </c>
      <c r="BG204" s="3">
        <f>G204*(教育人数!$R$7+教育人数!$R$8)/教育人数!$R$34</f>
        <v>2554.0715208961656</v>
      </c>
      <c r="BH204" s="3">
        <f>H204*(教育人数!$R$7+教育人数!$R$8)/教育人数!$R$34</f>
        <v>2554.0715208961656</v>
      </c>
      <c r="BI204" s="3">
        <f>I204*(教育人数!$R$7+教育人数!$R$8)/教育人数!$R$34</f>
        <v>2554.0715208961656</v>
      </c>
      <c r="BJ204" s="3">
        <f>J204*(教育人数!$R$7+教育人数!$R$8)/教育人数!$R$34</f>
        <v>2554.0715208961656</v>
      </c>
      <c r="BK204" s="3">
        <f>K204*(教育人数!$R$7+教育人数!$R$8)/教育人数!$R$34</f>
        <v>2554.0715208961656</v>
      </c>
      <c r="BL204" s="3">
        <f>L204*(教育人数!$R$7+教育人数!$R$8)/教育人数!$R$34</f>
        <v>2554.0715208961656</v>
      </c>
      <c r="BM204" s="3">
        <f>M204*(教育人数!$R$7+教育人数!$R$8)/教育人数!$R$34</f>
        <v>2554.0715208961656</v>
      </c>
      <c r="BN204" s="3">
        <f>N204*(教育人数!$R$7+教育人数!$R$8)/教育人数!$R$34</f>
        <v>2688.4963377854374</v>
      </c>
      <c r="BO204" s="3">
        <f>O204*(教育人数!$R$7+教育人数!$R$8)/教育人数!$R$34</f>
        <v>2957.345971563981</v>
      </c>
      <c r="BP204" s="217">
        <f>AVERAGE(BE204:BO204)+AVERAGE(BE205:BO205)</f>
        <v>4374.9167678508475</v>
      </c>
      <c r="BT204" s="3">
        <f>T204*(教育人数!$R$7+教育人数!$R$8)/教育人数!$R$34</f>
        <v>276646.2731581215</v>
      </c>
      <c r="BU204" s="3">
        <f>U204*(教育人数!$R$7+教育人数!$R$8)/教育人数!$R$34</f>
        <v>284442.91253769927</v>
      </c>
      <c r="BV204" s="3">
        <f>V204*(教育人数!$R$7+教育人数!$R$8)/教育人数!$R$34</f>
        <v>286324.85997414909</v>
      </c>
      <c r="BW204" s="3">
        <f>W204*(教育人数!$R$7+教育人数!$R$8)/教育人数!$R$34</f>
        <v>288475.65704437741</v>
      </c>
      <c r="BX204" s="3">
        <f>X204*(教育人数!$R$7+教育人数!$R$8)/教育人数!$R$34</f>
        <v>286862.55924170616</v>
      </c>
      <c r="BY204" s="3">
        <f>Y204*(教育人数!$R$7+教育人数!$R$8)/教育人数!$R$34</f>
        <v>287803.53295993106</v>
      </c>
      <c r="BZ204" s="3">
        <f>Z204*(教育人数!$R$7+教育人数!$R$8)/教育人数!$R$34</f>
        <v>286996.98405859544</v>
      </c>
      <c r="CA204" s="3">
        <f>AA204*(教育人数!$R$7+教育人数!$R$8)/教育人数!$R$34</f>
        <v>288072.38259370963</v>
      </c>
      <c r="CB204" s="3">
        <f>AB204*(教育人数!$R$7+教育人数!$R$8)/教育人数!$R$34</f>
        <v>291164.15338216285</v>
      </c>
      <c r="CC204" s="3">
        <f>AC204*(教育人数!$R$7+教育人数!$R$8)/教育人数!$R$34</f>
        <v>304337.78543731151</v>
      </c>
      <c r="CD204" s="3">
        <f>AD204*(教育人数!$R$7+教育人数!$R$8)/教育人数!$R$34</f>
        <v>329340.80137871607</v>
      </c>
      <c r="CE204" s="217">
        <f t="shared" ref="CE204" si="110">ROUNDDOWN((AVERAGE(BT204:CD204)+AVERAGE(BT205:CD205))*$CH$2*12/16,-2)</f>
        <v>212100</v>
      </c>
    </row>
    <row r="205" spans="1:83" ht="18.75" customHeight="1">
      <c r="A205" s="32" t="s">
        <v>83</v>
      </c>
      <c r="B205" s="33" t="s">
        <v>120</v>
      </c>
      <c r="C205" s="237"/>
      <c r="D205" s="34" t="s">
        <v>106</v>
      </c>
      <c r="E205" s="38">
        <v>250</v>
      </c>
      <c r="F205" s="36">
        <v>260</v>
      </c>
      <c r="G205" s="36">
        <v>260</v>
      </c>
      <c r="H205" s="36">
        <v>260</v>
      </c>
      <c r="I205" s="36">
        <v>260</v>
      </c>
      <c r="J205" s="36">
        <v>260</v>
      </c>
      <c r="K205" s="36">
        <v>260</v>
      </c>
      <c r="L205" s="36">
        <v>260</v>
      </c>
      <c r="M205" s="39">
        <v>270</v>
      </c>
      <c r="N205" s="39">
        <v>280</v>
      </c>
      <c r="O205" s="40">
        <v>300</v>
      </c>
      <c r="P205" s="111"/>
      <c r="Q205" s="111"/>
      <c r="R205" s="111"/>
      <c r="S205" s="111"/>
      <c r="T205" s="35">
        <v>27220</v>
      </c>
      <c r="U205" s="36">
        <v>28060</v>
      </c>
      <c r="V205" s="36">
        <v>28270</v>
      </c>
      <c r="W205" s="36">
        <v>28500</v>
      </c>
      <c r="X205" s="36">
        <v>28470</v>
      </c>
      <c r="Y205" s="36">
        <v>28550</v>
      </c>
      <c r="Z205" s="36">
        <v>28470</v>
      </c>
      <c r="AA205" s="36">
        <v>28580</v>
      </c>
      <c r="AB205" s="37">
        <v>28910</v>
      </c>
      <c r="AC205" s="37">
        <v>30260</v>
      </c>
      <c r="AD205" s="37">
        <v>32930</v>
      </c>
      <c r="AE205" s="111"/>
      <c r="AF205" s="4">
        <f>E205/E$273</f>
        <v>1.0416666666666667</v>
      </c>
      <c r="AG205" s="4">
        <f>F205/E$273</f>
        <v>1.0833333333333333</v>
      </c>
      <c r="AH205" s="4">
        <f>G205/E$273</f>
        <v>1.0833333333333333</v>
      </c>
      <c r="AI205" s="4">
        <f>H205/E$273</f>
        <v>1.0833333333333333</v>
      </c>
      <c r="AJ205" s="4">
        <f>I205/E$273</f>
        <v>1.0833333333333333</v>
      </c>
      <c r="AK205" s="4">
        <f>J205/E$273</f>
        <v>1.0833333333333333</v>
      </c>
      <c r="AL205" s="4">
        <f>K205/E$273</f>
        <v>1.0833333333333333</v>
      </c>
      <c r="AM205" s="4">
        <f>L205/E$273</f>
        <v>1.0833333333333333</v>
      </c>
      <c r="AN205" s="4">
        <f>M205/E$273</f>
        <v>1.125</v>
      </c>
      <c r="AO205" s="4">
        <f>N205/E$273</f>
        <v>1.1666666666666667</v>
      </c>
      <c r="AP205" s="4">
        <f>O205/E$273</f>
        <v>1.25</v>
      </c>
      <c r="AQ205" s="218"/>
      <c r="AR205" s="218"/>
      <c r="AS205" s="218"/>
      <c r="AT205" s="218"/>
      <c r="AU205" s="218"/>
      <c r="AV205" s="218"/>
      <c r="AW205" s="218"/>
      <c r="AX205" s="218"/>
      <c r="AY205" s="218"/>
      <c r="AZ205" s="218"/>
      <c r="BA205" s="218"/>
      <c r="BB205" s="87">
        <f t="shared" si="90"/>
        <v>1.0799206588629635</v>
      </c>
      <c r="BE205" s="3">
        <f>E205*教育人数!$R$6/教育人数!$R$34</f>
        <v>1680.3102111158983</v>
      </c>
      <c r="BF205" s="3">
        <f>F205*教育人数!$R$6/教育人数!$R$34</f>
        <v>1747.5226195605342</v>
      </c>
      <c r="BG205" s="3">
        <f>G205*教育人数!$R$6/教育人数!$R$34</f>
        <v>1747.5226195605342</v>
      </c>
      <c r="BH205" s="3">
        <f>H205*教育人数!$R$6/教育人数!$R$34</f>
        <v>1747.5226195605342</v>
      </c>
      <c r="BI205" s="3">
        <f>I205*教育人数!$R$6/教育人数!$R$34</f>
        <v>1747.5226195605342</v>
      </c>
      <c r="BJ205" s="3">
        <f>J205*教育人数!$R$6/教育人数!$R$34</f>
        <v>1747.5226195605342</v>
      </c>
      <c r="BK205" s="3">
        <f>K205*教育人数!$R$6/教育人数!$R$34</f>
        <v>1747.5226195605342</v>
      </c>
      <c r="BL205" s="3">
        <f>L205*教育人数!$R$6/教育人数!$R$34</f>
        <v>1747.5226195605342</v>
      </c>
      <c r="BM205" s="3">
        <f>M205*教育人数!$R$6/教育人数!$R$34</f>
        <v>1814.7350280051701</v>
      </c>
      <c r="BN205" s="3">
        <f>N205*教育人数!$R$6/教育人数!$R$34</f>
        <v>1881.9474364498062</v>
      </c>
      <c r="BO205" s="3">
        <f>O205*教育人数!$R$6/教育人数!$R$34</f>
        <v>2016.372253339078</v>
      </c>
      <c r="BP205" s="217"/>
      <c r="BT205" s="3">
        <f>T205*教育人数!$R$6/教育人数!$R$34</f>
        <v>182952.17578629902</v>
      </c>
      <c r="BU205" s="3">
        <f>U205*教育人数!$R$6/教育人数!$R$34</f>
        <v>188598.01809564844</v>
      </c>
      <c r="BV205" s="3">
        <f>V205*教育人数!$R$6/教育人数!$R$34</f>
        <v>190009.47867298577</v>
      </c>
      <c r="BW205" s="3">
        <f>W205*教育人数!$R$6/教育人数!$R$34</f>
        <v>191555.36406721242</v>
      </c>
      <c r="BX205" s="3">
        <f>X205*教育人数!$R$6/教育人数!$R$34</f>
        <v>191353.7268418785</v>
      </c>
      <c r="BY205" s="3">
        <f>Y205*教育人数!$R$6/教育人数!$R$34</f>
        <v>191891.42610943559</v>
      </c>
      <c r="BZ205" s="3">
        <f>Z205*教育人数!$R$6/教育人数!$R$34</f>
        <v>191353.7268418785</v>
      </c>
      <c r="CA205" s="3">
        <f>AA205*教育人数!$R$6/教育人数!$R$34</f>
        <v>192093.06333476951</v>
      </c>
      <c r="CB205" s="3">
        <f>AB205*教育人数!$R$6/教育人数!$R$34</f>
        <v>194311.07281344247</v>
      </c>
      <c r="CC205" s="3">
        <f>AC205*教育人数!$R$6/教育人数!$R$34</f>
        <v>203384.74795346832</v>
      </c>
      <c r="CD205" s="3">
        <f>AD205*教育人数!$R$6/教育人数!$R$34</f>
        <v>221330.46100818613</v>
      </c>
      <c r="CE205" s="217"/>
    </row>
    <row r="206" spans="1:83" ht="18.75" customHeight="1">
      <c r="A206" s="32" t="s">
        <v>83</v>
      </c>
      <c r="B206" s="33" t="s">
        <v>121</v>
      </c>
      <c r="C206" s="237" t="s">
        <v>104</v>
      </c>
      <c r="D206" s="34" t="s">
        <v>105</v>
      </c>
      <c r="E206" s="38">
        <v>180</v>
      </c>
      <c r="F206" s="36">
        <v>190</v>
      </c>
      <c r="G206" s="36">
        <v>190</v>
      </c>
      <c r="H206" s="36">
        <v>190</v>
      </c>
      <c r="I206" s="36">
        <v>190</v>
      </c>
      <c r="J206" s="36">
        <v>190</v>
      </c>
      <c r="K206" s="36">
        <v>190</v>
      </c>
      <c r="L206" s="36">
        <v>190</v>
      </c>
      <c r="M206" s="39">
        <v>190</v>
      </c>
      <c r="N206" s="39">
        <v>200</v>
      </c>
      <c r="O206" s="40">
        <v>220</v>
      </c>
      <c r="P206" s="111"/>
      <c r="Q206" s="111"/>
      <c r="R206" s="111"/>
      <c r="S206" s="111"/>
      <c r="T206" s="35">
        <v>20280</v>
      </c>
      <c r="U206" s="36">
        <v>20850</v>
      </c>
      <c r="V206" s="36">
        <v>20990</v>
      </c>
      <c r="W206" s="36">
        <v>21150</v>
      </c>
      <c r="X206" s="36">
        <v>21060</v>
      </c>
      <c r="Y206" s="36">
        <v>21130</v>
      </c>
      <c r="Z206" s="36">
        <v>21070</v>
      </c>
      <c r="AA206" s="36">
        <v>21150</v>
      </c>
      <c r="AB206" s="37">
        <v>21370</v>
      </c>
      <c r="AC206" s="37">
        <v>22350</v>
      </c>
      <c r="AD206" s="37">
        <v>24190</v>
      </c>
      <c r="AE206" s="111"/>
      <c r="AF206" s="4">
        <f>E206/E$274</f>
        <v>1.0588235294117647</v>
      </c>
      <c r="AG206" s="4">
        <f>F206/E$274</f>
        <v>1.1176470588235294</v>
      </c>
      <c r="AH206" s="4">
        <f>G206/E$274</f>
        <v>1.1176470588235294</v>
      </c>
      <c r="AI206" s="4">
        <f>H206/E$274</f>
        <v>1.1176470588235294</v>
      </c>
      <c r="AJ206" s="4">
        <f>I206/E$274</f>
        <v>1.1176470588235294</v>
      </c>
      <c r="AK206" s="4">
        <f>J206/E$274</f>
        <v>1.1176470588235294</v>
      </c>
      <c r="AL206" s="4">
        <f>K206/E$274</f>
        <v>1.1176470588235294</v>
      </c>
      <c r="AM206" s="4">
        <f>L206/E$274</f>
        <v>1.1176470588235294</v>
      </c>
      <c r="AN206" s="4">
        <f>M206/E$274</f>
        <v>1.1176470588235294</v>
      </c>
      <c r="AO206" s="4">
        <f>N206/E$274</f>
        <v>1.1764705882352942</v>
      </c>
      <c r="AP206" s="4">
        <f>O206/E$274</f>
        <v>1.2941176470588236</v>
      </c>
      <c r="AQ206" s="218"/>
      <c r="AR206" s="218"/>
      <c r="AS206" s="218"/>
      <c r="AT206" s="218"/>
      <c r="AU206" s="218"/>
      <c r="AV206" s="218"/>
      <c r="AW206" s="218"/>
      <c r="AX206" s="218"/>
      <c r="AY206" s="218"/>
      <c r="AZ206" s="218"/>
      <c r="BA206" s="218"/>
      <c r="BB206" s="87">
        <f t="shared" si="90"/>
        <v>1.0799206588629635</v>
      </c>
      <c r="BE206" s="3">
        <f>E206*(教育人数!$S$7+教育人数!$S$8)/教育人数!$S$34</f>
        <v>2499.1656097723785</v>
      </c>
      <c r="BF206" s="3">
        <f>F206*(教育人数!$S$7+教育人数!$S$8)/教育人数!$S$34</f>
        <v>2638.0081436486216</v>
      </c>
      <c r="BG206" s="3">
        <f>G206*(教育人数!$S$7+教育人数!$S$8)/教育人数!$S$34</f>
        <v>2638.0081436486216</v>
      </c>
      <c r="BH206" s="3">
        <f>H206*(教育人数!$S$7+教育人数!$S$8)/教育人数!$S$34</f>
        <v>2638.0081436486216</v>
      </c>
      <c r="BI206" s="3">
        <f>I206*(教育人数!$S$7+教育人数!$S$8)/教育人数!$S$34</f>
        <v>2638.0081436486216</v>
      </c>
      <c r="BJ206" s="3">
        <f>J206*(教育人数!$S$7+教育人数!$S$8)/教育人数!$S$34</f>
        <v>2638.0081436486216</v>
      </c>
      <c r="BK206" s="3">
        <f>K206*(教育人数!$S$7+教育人数!$S$8)/教育人数!$S$34</f>
        <v>2638.0081436486216</v>
      </c>
      <c r="BL206" s="3">
        <f>L206*(教育人数!$S$7+教育人数!$S$8)/教育人数!$S$34</f>
        <v>2638.0081436486216</v>
      </c>
      <c r="BM206" s="3">
        <f>M206*(教育人数!$S$7+教育人数!$S$8)/教育人数!$S$34</f>
        <v>2638.0081436486216</v>
      </c>
      <c r="BN206" s="3">
        <f>N206*(教育人数!$S$7+教育人数!$S$8)/教育人数!$S$34</f>
        <v>2776.8506775248648</v>
      </c>
      <c r="BO206" s="3">
        <f>O206*(教育人数!$S$7+教育人数!$S$8)/教育人数!$S$34</f>
        <v>3054.5357452773515</v>
      </c>
      <c r="BP206" s="217">
        <f>AVERAGE(BE206:BO206)+AVERAGE(BE207:BO207)</f>
        <v>4512.3823509779058</v>
      </c>
      <c r="BT206" s="3">
        <f>T206*(教育人数!$S$7+教育人数!$S$8)/教育人数!$S$34</f>
        <v>281572.65870102128</v>
      </c>
      <c r="BU206" s="3">
        <f>U206*(教育人数!$S$7+教育人数!$S$8)/教育人数!$S$34</f>
        <v>289486.68313196715</v>
      </c>
      <c r="BV206" s="3">
        <f>V206*(教育人数!$S$7+教育人数!$S$8)/教育人数!$S$34</f>
        <v>291430.4786062346</v>
      </c>
      <c r="BW206" s="3">
        <f>W206*(教育人数!$S$7+教育人数!$S$8)/教育人数!$S$34</f>
        <v>293651.95914825448</v>
      </c>
      <c r="BX206" s="3">
        <f>X206*(教育人数!$S$7+教育人数!$S$8)/教育人数!$S$34</f>
        <v>292402.37634336826</v>
      </c>
      <c r="BY206" s="3">
        <f>Y206*(教育人数!$S$7+教育人数!$S$8)/教育人数!$S$34</f>
        <v>293374.27408050199</v>
      </c>
      <c r="BZ206" s="3">
        <f>Z206*(教育人数!$S$7+教育人数!$S$8)/教育人数!$S$34</f>
        <v>292541.21887724451</v>
      </c>
      <c r="CA206" s="3">
        <f>AA206*(教育人数!$S$7+教育人数!$S$8)/教育人数!$S$34</f>
        <v>293651.95914825448</v>
      </c>
      <c r="CB206" s="3">
        <f>AB206*(教育人数!$S$7+教育人数!$S$8)/教育人数!$S$34</f>
        <v>296706.49489353184</v>
      </c>
      <c r="CC206" s="3">
        <f>AC206*(教育人数!$S$7+教育人数!$S$8)/教育人数!$S$34</f>
        <v>310313.06321340363</v>
      </c>
      <c r="CD206" s="3">
        <f>AD206*(教育人数!$S$7+教育人数!$S$8)/教育人数!$S$34</f>
        <v>335860.08944663242</v>
      </c>
      <c r="CE206" s="217">
        <f t="shared" ref="CE206" si="111">ROUNDDOWN((AVERAGE(BT206:CD206)+AVERAGE(BT207:CD207))*$CH$2*12/16,-2)</f>
        <v>216400</v>
      </c>
    </row>
    <row r="207" spans="1:83" ht="18.75" customHeight="1">
      <c r="A207" s="32" t="s">
        <v>83</v>
      </c>
      <c r="B207" s="33" t="s">
        <v>121</v>
      </c>
      <c r="C207" s="237"/>
      <c r="D207" s="34" t="s">
        <v>106</v>
      </c>
      <c r="E207" s="38">
        <v>250</v>
      </c>
      <c r="F207" s="36">
        <v>260</v>
      </c>
      <c r="G207" s="36">
        <v>260</v>
      </c>
      <c r="H207" s="36">
        <v>260</v>
      </c>
      <c r="I207" s="36">
        <v>260</v>
      </c>
      <c r="J207" s="36">
        <v>260</v>
      </c>
      <c r="K207" s="36">
        <v>260</v>
      </c>
      <c r="L207" s="36">
        <v>260</v>
      </c>
      <c r="M207" s="39">
        <v>260</v>
      </c>
      <c r="N207" s="39">
        <v>280</v>
      </c>
      <c r="O207" s="40">
        <v>300</v>
      </c>
      <c r="P207" s="111"/>
      <c r="Q207" s="111"/>
      <c r="R207" s="111"/>
      <c r="S207" s="111"/>
      <c r="T207" s="35">
        <v>26920</v>
      </c>
      <c r="U207" s="36">
        <v>27750</v>
      </c>
      <c r="V207" s="36">
        <v>27960</v>
      </c>
      <c r="W207" s="36">
        <v>28190</v>
      </c>
      <c r="X207" s="36">
        <v>28190</v>
      </c>
      <c r="Y207" s="36">
        <v>28270</v>
      </c>
      <c r="Z207" s="36">
        <v>28190</v>
      </c>
      <c r="AA207" s="36">
        <v>28300</v>
      </c>
      <c r="AB207" s="37">
        <v>28620</v>
      </c>
      <c r="AC207" s="37">
        <v>29970</v>
      </c>
      <c r="AD207" s="37">
        <v>32620</v>
      </c>
      <c r="AE207" s="111"/>
      <c r="AF207" s="4">
        <f>E207/E$275</f>
        <v>1.0416666666666667</v>
      </c>
      <c r="AG207" s="4">
        <f>F207/E$275</f>
        <v>1.0833333333333333</v>
      </c>
      <c r="AH207" s="4">
        <f>G207/E$275</f>
        <v>1.0833333333333333</v>
      </c>
      <c r="AI207" s="4">
        <f>H207/E$275</f>
        <v>1.0833333333333333</v>
      </c>
      <c r="AJ207" s="4">
        <f>I207/E$275</f>
        <v>1.0833333333333333</v>
      </c>
      <c r="AK207" s="4">
        <f>J207/E$275</f>
        <v>1.0833333333333333</v>
      </c>
      <c r="AL207" s="4">
        <f>K207/E$275</f>
        <v>1.0833333333333333</v>
      </c>
      <c r="AM207" s="4">
        <f>L207/E$275</f>
        <v>1.0833333333333333</v>
      </c>
      <c r="AN207" s="4">
        <f>M207/E$275</f>
        <v>1.0833333333333333</v>
      </c>
      <c r="AO207" s="4">
        <f>N207/E$275</f>
        <v>1.1666666666666667</v>
      </c>
      <c r="AP207" s="4">
        <f>O207/E$275</f>
        <v>1.25</v>
      </c>
      <c r="AQ207" s="218"/>
      <c r="AR207" s="218"/>
      <c r="AS207" s="218"/>
      <c r="AT207" s="218"/>
      <c r="AU207" s="218"/>
      <c r="AV207" s="218"/>
      <c r="AW207" s="218"/>
      <c r="AX207" s="218"/>
      <c r="AY207" s="218"/>
      <c r="AZ207" s="218"/>
      <c r="BA207" s="218"/>
      <c r="BB207" s="87">
        <f t="shared" si="90"/>
        <v>1.0799206588629635</v>
      </c>
      <c r="BE207" s="3">
        <f>E207*教育人数!$S$6/教育人数!$S$34</f>
        <v>1735.5316734530406</v>
      </c>
      <c r="BF207" s="3">
        <f>F207*教育人数!$S$6/教育人数!$S$34</f>
        <v>1804.9529403911622</v>
      </c>
      <c r="BG207" s="3">
        <f>G207*教育人数!$S$6/教育人数!$S$34</f>
        <v>1804.9529403911622</v>
      </c>
      <c r="BH207" s="3">
        <f>H207*教育人数!$S$6/教育人数!$S$34</f>
        <v>1804.9529403911622</v>
      </c>
      <c r="BI207" s="3">
        <f>I207*教育人数!$S$6/教育人数!$S$34</f>
        <v>1804.9529403911622</v>
      </c>
      <c r="BJ207" s="3">
        <f>J207*教育人数!$S$6/教育人数!$S$34</f>
        <v>1804.9529403911622</v>
      </c>
      <c r="BK207" s="3">
        <f>K207*教育人数!$S$6/教育人数!$S$34</f>
        <v>1804.9529403911622</v>
      </c>
      <c r="BL207" s="3">
        <f>L207*教育人数!$S$6/教育人数!$S$34</f>
        <v>1804.9529403911622</v>
      </c>
      <c r="BM207" s="3">
        <f>M207*教育人数!$S$6/教育人数!$S$34</f>
        <v>1804.9529403911622</v>
      </c>
      <c r="BN207" s="3">
        <f>N207*教育人数!$S$6/教育人数!$S$34</f>
        <v>1943.7954742674053</v>
      </c>
      <c r="BO207" s="3">
        <f>O207*教育人数!$S$6/教育人数!$S$34</f>
        <v>2082.6380081436487</v>
      </c>
      <c r="BP207" s="217"/>
      <c r="BT207" s="3">
        <f>T207*教育人数!$S$6/教育人数!$S$34</f>
        <v>186882.0505974234</v>
      </c>
      <c r="BU207" s="3">
        <f>U207*教育人数!$S$6/教育人数!$S$34</f>
        <v>192644.0157532875</v>
      </c>
      <c r="BV207" s="3">
        <f>V207*教育人数!$S$6/教育人数!$S$34</f>
        <v>194101.86235898806</v>
      </c>
      <c r="BW207" s="3">
        <f>W207*教育人数!$S$6/教育人数!$S$34</f>
        <v>195698.55149856486</v>
      </c>
      <c r="BX207" s="3">
        <f>X207*教育人数!$S$6/教育人数!$S$34</f>
        <v>195698.55149856486</v>
      </c>
      <c r="BY207" s="3">
        <f>Y207*教育人数!$S$6/教育人数!$S$34</f>
        <v>196253.92163406982</v>
      </c>
      <c r="BZ207" s="3">
        <f>Z207*教育人数!$S$6/教育人数!$S$34</f>
        <v>195698.55149856486</v>
      </c>
      <c r="CA207" s="3">
        <f>AA207*教育人数!$S$6/教育人数!$S$34</f>
        <v>196462.18543488419</v>
      </c>
      <c r="CB207" s="3">
        <f>AB207*教育人数!$S$6/教育人数!$S$34</f>
        <v>198683.66597690407</v>
      </c>
      <c r="CC207" s="3">
        <f>AC207*教育人数!$S$6/教育人数!$S$34</f>
        <v>208055.53701355049</v>
      </c>
      <c r="CD207" s="3">
        <f>AD207*教育人数!$S$6/教育人数!$S$34</f>
        <v>226452.17275215272</v>
      </c>
      <c r="CE207" s="217"/>
    </row>
    <row r="208" spans="1:83" ht="18.75" customHeight="1">
      <c r="A208" s="32" t="s">
        <v>83</v>
      </c>
      <c r="B208" s="33" t="s">
        <v>78</v>
      </c>
      <c r="C208" s="237" t="s">
        <v>104</v>
      </c>
      <c r="D208" s="34" t="s">
        <v>105</v>
      </c>
      <c r="E208" s="38">
        <v>180</v>
      </c>
      <c r="F208" s="36">
        <v>180</v>
      </c>
      <c r="G208" s="36">
        <v>190</v>
      </c>
      <c r="H208" s="36">
        <v>190</v>
      </c>
      <c r="I208" s="36">
        <v>190</v>
      </c>
      <c r="J208" s="36">
        <v>190</v>
      </c>
      <c r="K208" s="36">
        <v>190</v>
      </c>
      <c r="L208" s="36">
        <v>190</v>
      </c>
      <c r="M208" s="39">
        <v>190</v>
      </c>
      <c r="N208" s="39">
        <v>200</v>
      </c>
      <c r="O208" s="40">
        <v>220</v>
      </c>
      <c r="P208" s="111"/>
      <c r="Q208" s="111"/>
      <c r="R208" s="111"/>
      <c r="S208" s="111"/>
      <c r="T208" s="35">
        <v>20030</v>
      </c>
      <c r="U208" s="36">
        <v>20600</v>
      </c>
      <c r="V208" s="36">
        <v>20740</v>
      </c>
      <c r="W208" s="36">
        <v>20890</v>
      </c>
      <c r="X208" s="36">
        <v>20830</v>
      </c>
      <c r="Y208" s="36">
        <v>20900</v>
      </c>
      <c r="Z208" s="36">
        <v>20840</v>
      </c>
      <c r="AA208" s="36">
        <v>20920</v>
      </c>
      <c r="AB208" s="37">
        <v>21140</v>
      </c>
      <c r="AC208" s="37">
        <v>22120</v>
      </c>
      <c r="AD208" s="37">
        <v>23940</v>
      </c>
      <c r="AE208" s="111"/>
      <c r="AF208" s="4">
        <f>E208/E$276</f>
        <v>1.0588235294117647</v>
      </c>
      <c r="AG208" s="4">
        <f>F208/E$276</f>
        <v>1.0588235294117647</v>
      </c>
      <c r="AH208" s="4">
        <f>G208/E$276</f>
        <v>1.1176470588235294</v>
      </c>
      <c r="AI208" s="4">
        <f>H208/E$276</f>
        <v>1.1176470588235294</v>
      </c>
      <c r="AJ208" s="4">
        <f>I208/E$276</f>
        <v>1.1176470588235294</v>
      </c>
      <c r="AK208" s="4">
        <f>J208/E$276</f>
        <v>1.1176470588235294</v>
      </c>
      <c r="AL208" s="4">
        <f>K208/E$276</f>
        <v>1.1176470588235294</v>
      </c>
      <c r="AM208" s="4">
        <f>L208/E$276</f>
        <v>1.1176470588235294</v>
      </c>
      <c r="AN208" s="4">
        <f>M208/E$276</f>
        <v>1.1176470588235294</v>
      </c>
      <c r="AO208" s="4">
        <f>N208/E$276</f>
        <v>1.1764705882352942</v>
      </c>
      <c r="AP208" s="4">
        <f>O208/E$276</f>
        <v>1.2941176470588236</v>
      </c>
      <c r="AQ208" s="218"/>
      <c r="AR208" s="218"/>
      <c r="AS208" s="218"/>
      <c r="AT208" s="218"/>
      <c r="AU208" s="218"/>
      <c r="AV208" s="218"/>
      <c r="AW208" s="218"/>
      <c r="AX208" s="218"/>
      <c r="AY208" s="218"/>
      <c r="AZ208" s="218"/>
      <c r="BA208" s="218"/>
      <c r="BB208" s="87">
        <f t="shared" si="90"/>
        <v>1.0799206588629635</v>
      </c>
      <c r="BE208" s="3">
        <f>E208*(教育人数!$S$7+教育人数!$S$8)/教育人数!$S$34</f>
        <v>2499.1656097723785</v>
      </c>
      <c r="BF208" s="3">
        <f>F208*(教育人数!$S$7+教育人数!$S$8)/教育人数!$S$34</f>
        <v>2499.1656097723785</v>
      </c>
      <c r="BG208" s="3">
        <f>G208*(教育人数!$S$7+教育人数!$S$8)/教育人数!$S$34</f>
        <v>2638.0081436486216</v>
      </c>
      <c r="BH208" s="3">
        <f>H208*(教育人数!$S$7+教育人数!$S$8)/教育人数!$S$34</f>
        <v>2638.0081436486216</v>
      </c>
      <c r="BI208" s="3">
        <f>I208*(教育人数!$S$7+教育人数!$S$8)/教育人数!$S$34</f>
        <v>2638.0081436486216</v>
      </c>
      <c r="BJ208" s="3">
        <f>J208*(教育人数!$S$7+教育人数!$S$8)/教育人数!$S$34</f>
        <v>2638.0081436486216</v>
      </c>
      <c r="BK208" s="3">
        <f>K208*(教育人数!$S$7+教育人数!$S$8)/教育人数!$S$34</f>
        <v>2638.0081436486216</v>
      </c>
      <c r="BL208" s="3">
        <f>L208*(教育人数!$S$7+教育人数!$S$8)/教育人数!$S$34</f>
        <v>2638.0081436486216</v>
      </c>
      <c r="BM208" s="3">
        <f>M208*(教育人数!$S$7+教育人数!$S$8)/教育人数!$S$34</f>
        <v>2638.0081436486216</v>
      </c>
      <c r="BN208" s="3">
        <f>N208*(教育人数!$S$7+教育人数!$S$8)/教育人数!$S$34</f>
        <v>2776.8506775248648</v>
      </c>
      <c r="BO208" s="3">
        <f>O208*(教育人数!$S$7+教育人数!$S$8)/教育人数!$S$34</f>
        <v>3054.5357452773515</v>
      </c>
      <c r="BP208" s="217">
        <f>AVERAGE(BE208:BO208)+AVERAGE(BE209:BO209)</f>
        <v>4487.1382539094975</v>
      </c>
      <c r="BT208" s="3">
        <f>T208*(教育人数!$S$7+教育人数!$S$8)/教育人数!$S$34</f>
        <v>278101.59535411524</v>
      </c>
      <c r="BU208" s="3">
        <f>U208*(教育人数!$S$7+教育人数!$S$8)/教育人数!$S$34</f>
        <v>286015.61978506111</v>
      </c>
      <c r="BV208" s="3">
        <f>V208*(教育人数!$S$7+教育人数!$S$8)/教育人数!$S$34</f>
        <v>287959.4152593285</v>
      </c>
      <c r="BW208" s="3">
        <f>W208*(教育人数!$S$7+教育人数!$S$8)/教育人数!$S$34</f>
        <v>290042.05326747213</v>
      </c>
      <c r="BX208" s="3">
        <f>X208*(教育人数!$S$7+教育人数!$S$8)/教育人数!$S$34</f>
        <v>289208.99806421465</v>
      </c>
      <c r="BY208" s="3">
        <f>Y208*(教育人数!$S$7+教育人数!$S$8)/教育人数!$S$34</f>
        <v>290180.89580134838</v>
      </c>
      <c r="BZ208" s="3">
        <f>Z208*(教育人数!$S$7+教育人数!$S$8)/教育人数!$S$34</f>
        <v>289347.8405980909</v>
      </c>
      <c r="CA208" s="3">
        <f>AA208*(教育人数!$S$7+教育人数!$S$8)/教育人数!$S$34</f>
        <v>290458.58086910087</v>
      </c>
      <c r="CB208" s="3">
        <f>AB208*(教育人数!$S$7+教育人数!$S$8)/教育人数!$S$34</f>
        <v>293513.11661437823</v>
      </c>
      <c r="CC208" s="3">
        <f>AC208*(教育人数!$S$7+教育人数!$S$8)/教育人数!$S$34</f>
        <v>307119.68493425008</v>
      </c>
      <c r="CD208" s="3">
        <f>AD208*(教育人数!$S$7+教育人数!$S$8)/教育人数!$S$34</f>
        <v>332389.02609972632</v>
      </c>
      <c r="CE208" s="217">
        <f t="shared" ref="CE208" si="112">ROUNDDOWN((AVERAGE(BT208:CD208)+AVERAGE(BT209:CD209))*$CH$2*12/16,-2)</f>
        <v>214200</v>
      </c>
    </row>
    <row r="209" spans="1:83" ht="18.75" customHeight="1" thickBot="1">
      <c r="A209" s="32" t="s">
        <v>83</v>
      </c>
      <c r="B209" s="42" t="s">
        <v>78</v>
      </c>
      <c r="C209" s="241"/>
      <c r="D209" s="61" t="s">
        <v>106</v>
      </c>
      <c r="E209" s="65">
        <v>250</v>
      </c>
      <c r="F209" s="63">
        <v>250</v>
      </c>
      <c r="G209" s="63">
        <v>260</v>
      </c>
      <c r="H209" s="63">
        <v>260</v>
      </c>
      <c r="I209" s="63">
        <v>260</v>
      </c>
      <c r="J209" s="63">
        <v>260</v>
      </c>
      <c r="K209" s="63">
        <v>260</v>
      </c>
      <c r="L209" s="63">
        <v>260</v>
      </c>
      <c r="M209" s="66">
        <v>260</v>
      </c>
      <c r="N209" s="66">
        <v>270</v>
      </c>
      <c r="O209" s="67">
        <v>300</v>
      </c>
      <c r="P209" s="111"/>
      <c r="Q209" s="111"/>
      <c r="R209" s="111"/>
      <c r="S209" s="111"/>
      <c r="T209" s="62">
        <v>26670</v>
      </c>
      <c r="U209" s="63">
        <v>27500</v>
      </c>
      <c r="V209" s="63">
        <v>27710</v>
      </c>
      <c r="W209" s="63">
        <v>27930</v>
      </c>
      <c r="X209" s="63">
        <v>27960</v>
      </c>
      <c r="Y209" s="63">
        <v>28040</v>
      </c>
      <c r="Z209" s="63">
        <v>27960</v>
      </c>
      <c r="AA209" s="63">
        <v>28070</v>
      </c>
      <c r="AB209" s="64">
        <v>28390</v>
      </c>
      <c r="AC209" s="64">
        <v>29740</v>
      </c>
      <c r="AD209" s="64">
        <v>32370</v>
      </c>
      <c r="AE209" s="111"/>
      <c r="AF209" s="4">
        <f>E209/E$277</f>
        <v>1.0869565217391304</v>
      </c>
      <c r="AG209" s="4">
        <f>F209/E$277</f>
        <v>1.0869565217391304</v>
      </c>
      <c r="AH209" s="4">
        <f>G209/E$277</f>
        <v>1.1304347826086956</v>
      </c>
      <c r="AI209" s="4">
        <f>H209/E$277</f>
        <v>1.1304347826086956</v>
      </c>
      <c r="AJ209" s="4">
        <f>I209/E$277</f>
        <v>1.1304347826086956</v>
      </c>
      <c r="AK209" s="4">
        <f>J209/E$277</f>
        <v>1.1304347826086956</v>
      </c>
      <c r="AL209" s="4">
        <f>K209/E$277</f>
        <v>1.1304347826086956</v>
      </c>
      <c r="AM209" s="4">
        <f>L209/E$277</f>
        <v>1.1304347826086956</v>
      </c>
      <c r="AN209" s="4">
        <f>M209/E$277</f>
        <v>1.1304347826086956</v>
      </c>
      <c r="AO209" s="4">
        <f>N209/E$277</f>
        <v>1.173913043478261</v>
      </c>
      <c r="AP209" s="4">
        <f>O209/E$277</f>
        <v>1.3043478260869565</v>
      </c>
      <c r="AQ209" s="218"/>
      <c r="AR209" s="218"/>
      <c r="AS209" s="218"/>
      <c r="AT209" s="218"/>
      <c r="AU209" s="218"/>
      <c r="AV209" s="218"/>
      <c r="AW209" s="218"/>
      <c r="AX209" s="218"/>
      <c r="AY209" s="218"/>
      <c r="AZ209" s="218"/>
      <c r="BA209" s="218"/>
      <c r="BB209" s="87">
        <f t="shared" si="90"/>
        <v>1.0799206588629635</v>
      </c>
      <c r="BE209" s="3">
        <f>E209*教育人数!$S$6/教育人数!$S$34</f>
        <v>1735.5316734530406</v>
      </c>
      <c r="BF209" s="3">
        <f>F209*教育人数!$S$6/教育人数!$S$34</f>
        <v>1735.5316734530406</v>
      </c>
      <c r="BG209" s="3">
        <f>G209*教育人数!$S$6/教育人数!$S$34</f>
        <v>1804.9529403911622</v>
      </c>
      <c r="BH209" s="3">
        <f>H209*教育人数!$S$6/教育人数!$S$34</f>
        <v>1804.9529403911622</v>
      </c>
      <c r="BI209" s="3">
        <f>I209*教育人数!$S$6/教育人数!$S$34</f>
        <v>1804.9529403911622</v>
      </c>
      <c r="BJ209" s="3">
        <f>J209*教育人数!$S$6/教育人数!$S$34</f>
        <v>1804.9529403911622</v>
      </c>
      <c r="BK209" s="3">
        <f>K209*教育人数!$S$6/教育人数!$S$34</f>
        <v>1804.9529403911622</v>
      </c>
      <c r="BL209" s="3">
        <f>L209*教育人数!$S$6/教育人数!$S$34</f>
        <v>1804.9529403911622</v>
      </c>
      <c r="BM209" s="3">
        <f>M209*教育人数!$S$6/教育人数!$S$34</f>
        <v>1804.9529403911622</v>
      </c>
      <c r="BN209" s="3">
        <f>N209*教育人数!$S$6/教育人数!$S$34</f>
        <v>1874.3742073292838</v>
      </c>
      <c r="BO209" s="3">
        <f>O209*教育人数!$S$6/教育人数!$S$34</f>
        <v>2082.6380081436487</v>
      </c>
      <c r="BP209" s="217"/>
      <c r="BT209" s="3">
        <f>T209*教育人数!$S$6/教育人数!$S$34</f>
        <v>185146.51892397038</v>
      </c>
      <c r="BU209" s="3">
        <f>U209*教育人数!$S$6/教育人数!$S$34</f>
        <v>190908.48407983445</v>
      </c>
      <c r="BV209" s="3">
        <f>V209*教育人数!$S$6/教育人数!$S$34</f>
        <v>192366.33068553501</v>
      </c>
      <c r="BW209" s="3">
        <f>W209*教育人数!$S$6/教育人数!$S$34</f>
        <v>193893.59855817369</v>
      </c>
      <c r="BX209" s="3">
        <f>X209*教育人数!$S$6/教育人数!$S$34</f>
        <v>194101.86235898806</v>
      </c>
      <c r="BY209" s="3">
        <f>Y209*教育人数!$S$6/教育人数!$S$34</f>
        <v>194657.23249449302</v>
      </c>
      <c r="BZ209" s="3">
        <f>Z209*教育人数!$S$6/教育人数!$S$34</f>
        <v>194101.86235898806</v>
      </c>
      <c r="CA209" s="3">
        <f>AA209*教育人数!$S$6/教育人数!$S$34</f>
        <v>194865.49629530738</v>
      </c>
      <c r="CB209" s="3">
        <f>AB209*教育人数!$S$6/教育人数!$S$34</f>
        <v>197086.9768373273</v>
      </c>
      <c r="CC209" s="3">
        <f>AC209*教育人数!$S$6/教育人数!$S$34</f>
        <v>206458.84787397372</v>
      </c>
      <c r="CD209" s="3">
        <f>AD209*教育人数!$S$6/教育人数!$S$34</f>
        <v>224716.6410786997</v>
      </c>
      <c r="CE209" s="217"/>
    </row>
    <row r="210" spans="1:83" ht="18.75" customHeight="1">
      <c r="A210" s="22" t="s">
        <v>84</v>
      </c>
      <c r="B210" s="23" t="s">
        <v>103</v>
      </c>
      <c r="C210" s="240" t="s">
        <v>104</v>
      </c>
      <c r="D210" s="24" t="s">
        <v>105</v>
      </c>
      <c r="E210" s="28">
        <v>770</v>
      </c>
      <c r="F210" s="26">
        <v>790</v>
      </c>
      <c r="G210" s="26">
        <v>790</v>
      </c>
      <c r="H210" s="26">
        <v>800</v>
      </c>
      <c r="I210" s="26">
        <v>750</v>
      </c>
      <c r="J210" s="26">
        <v>750</v>
      </c>
      <c r="K210" s="26">
        <v>750</v>
      </c>
      <c r="L210" s="26">
        <v>750</v>
      </c>
      <c r="M210" s="29">
        <v>760</v>
      </c>
      <c r="N210" s="29">
        <v>780</v>
      </c>
      <c r="O210" s="30">
        <v>840</v>
      </c>
      <c r="P210" s="111"/>
      <c r="Q210" s="111"/>
      <c r="R210" s="111"/>
      <c r="S210" s="111"/>
      <c r="T210" s="25">
        <v>78770</v>
      </c>
      <c r="U210" s="26">
        <v>80960</v>
      </c>
      <c r="V210" s="26">
        <v>81610</v>
      </c>
      <c r="W210" s="26">
        <v>82120</v>
      </c>
      <c r="X210" s="26">
        <v>77020</v>
      </c>
      <c r="Y210" s="26">
        <v>77160</v>
      </c>
      <c r="Z210" s="26">
        <v>76950</v>
      </c>
      <c r="AA210" s="26">
        <v>77240</v>
      </c>
      <c r="AB210" s="27">
        <v>77980</v>
      </c>
      <c r="AC210" s="27">
        <v>80610</v>
      </c>
      <c r="AD210" s="27">
        <v>86740</v>
      </c>
      <c r="AE210" s="111"/>
      <c r="AF210" s="4">
        <f>E210/E$244</f>
        <v>1.0266666666666666</v>
      </c>
      <c r="AG210" s="4">
        <f>F210/E$244</f>
        <v>1.0533333333333332</v>
      </c>
      <c r="AH210" s="4">
        <f>G210/E$244</f>
        <v>1.0533333333333332</v>
      </c>
      <c r="AI210" s="4">
        <f>H210/E$244</f>
        <v>1.0666666666666667</v>
      </c>
      <c r="AJ210" s="4">
        <f>I210/E$244</f>
        <v>1</v>
      </c>
      <c r="AK210" s="4">
        <f>J210/E$244</f>
        <v>1</v>
      </c>
      <c r="AL210" s="4">
        <f>K210/E$244</f>
        <v>1</v>
      </c>
      <c r="AM210" s="4">
        <f>L210/E$244</f>
        <v>1</v>
      </c>
      <c r="AN210" s="4">
        <f>M210/E$244</f>
        <v>1.0133333333333334</v>
      </c>
      <c r="AO210" s="4">
        <f>N210/E$244</f>
        <v>1.04</v>
      </c>
      <c r="AP210" s="4">
        <f>O210/E$244</f>
        <v>1.1200000000000001</v>
      </c>
      <c r="AQ210" s="227">
        <f t="shared" ref="AQ210:BA210" si="113">AVERAGE(AF210:AF243)</f>
        <v>1.0241621543787942</v>
      </c>
      <c r="AR210" s="227">
        <f t="shared" si="113"/>
        <v>1.0563677798998741</v>
      </c>
      <c r="AS210" s="227">
        <f t="shared" si="113"/>
        <v>1.0646179950700665</v>
      </c>
      <c r="AT210" s="227">
        <f t="shared" si="113"/>
        <v>1.0723897866679901</v>
      </c>
      <c r="AU210" s="227">
        <f t="shared" si="113"/>
        <v>1.0592240770601358</v>
      </c>
      <c r="AV210" s="227">
        <f t="shared" si="113"/>
        <v>1.0654958864374817</v>
      </c>
      <c r="AW210" s="227">
        <f t="shared" si="113"/>
        <v>1.0592240770601358</v>
      </c>
      <c r="AX210" s="227">
        <f t="shared" si="113"/>
        <v>1.0654958864374817</v>
      </c>
      <c r="AY210" s="227">
        <f t="shared" si="113"/>
        <v>1.0774200037412578</v>
      </c>
      <c r="AZ210" s="227">
        <f t="shared" si="113"/>
        <v>1.1214475111185256</v>
      </c>
      <c r="BA210" s="227">
        <f t="shared" si="113"/>
        <v>1.2132820896208556</v>
      </c>
      <c r="BB210" s="87">
        <f t="shared" si="90"/>
        <v>1.0799206588629635</v>
      </c>
      <c r="BC210" s="3">
        <f>ROUNDDOWN($BC$244/$BB$244*BB210,-2)</f>
        <v>11900</v>
      </c>
      <c r="BE210" s="3">
        <f>E210*(教育人数!$D$7+教育人数!$D$8)/教育人数!$D$34</f>
        <v>2372.0379146919431</v>
      </c>
      <c r="BF210" s="3">
        <f>F210*(教育人数!$D$7+教育人数!$D$8)/教育人数!$D$34</f>
        <v>2433.649289099526</v>
      </c>
      <c r="BG210" s="3">
        <f>G210*(教育人数!$D$7+教育人数!$D$8)/教育人数!$D$34</f>
        <v>2433.649289099526</v>
      </c>
      <c r="BH210" s="3">
        <f>H210*(教育人数!$D$7+教育人数!$D$8)/教育人数!$D$34</f>
        <v>2464.4549763033174</v>
      </c>
      <c r="BI210" s="3">
        <f>I210*(教育人数!$D$7+教育人数!$D$8)/教育人数!$D$34</f>
        <v>2310.4265402843603</v>
      </c>
      <c r="BJ210" s="3">
        <f>J210*(教育人数!$D$7+教育人数!$D$8)/教育人数!$D$34</f>
        <v>2310.4265402843603</v>
      </c>
      <c r="BK210" s="3">
        <f>K210*(教育人数!$D$7+教育人数!$D$8)/教育人数!$D$34</f>
        <v>2310.4265402843603</v>
      </c>
      <c r="BL210" s="3">
        <f>L210*(教育人数!$D$7+教育人数!$D$8)/教育人数!$D$34</f>
        <v>2310.4265402843603</v>
      </c>
      <c r="BM210" s="3">
        <f>M210*(教育人数!$D$7+教育人数!$D$8)/教育人数!$D$34</f>
        <v>2341.2322274881517</v>
      </c>
      <c r="BN210" s="3">
        <f>N210*(教育人数!$D$7+教育人数!$D$8)/教育人数!$D$34</f>
        <v>2402.8436018957345</v>
      </c>
      <c r="BO210" s="3">
        <f>O210*(教育人数!$D$7+教育人数!$D$8)/教育人数!$D$34</f>
        <v>2587.6777251184835</v>
      </c>
      <c r="BP210" s="217">
        <f>AVERAGE(BE210:BO210)+AVERAGE(BE211:BO211)</f>
        <v>3693.8819474364491</v>
      </c>
      <c r="BT210" s="3">
        <f>T210*(教育人数!$D$7+教育人数!$D$8)/教育人数!$D$34</f>
        <v>242656.39810426539</v>
      </c>
      <c r="BU210" s="3">
        <f>U210*(教育人数!$D$7+教育人数!$D$8)/教育人数!$D$34</f>
        <v>249402.84360189573</v>
      </c>
      <c r="BV210" s="3">
        <f>V210*(教育人数!$D$7+教育人数!$D$8)/教育人数!$D$34</f>
        <v>251405.21327014218</v>
      </c>
      <c r="BW210" s="3">
        <f>W210*(教育人数!$D$7+教育人数!$D$8)/教育人数!$D$34</f>
        <v>252976.30331753555</v>
      </c>
      <c r="BX210" s="3">
        <f>X210*(教育人数!$D$7+教育人数!$D$8)/教育人数!$D$34</f>
        <v>237265.40284360189</v>
      </c>
      <c r="BY210" s="3">
        <f>Y210*(教育人数!$D$7+教育人数!$D$8)/教育人数!$D$34</f>
        <v>237696.68246445496</v>
      </c>
      <c r="BZ210" s="3">
        <f>Z210*(教育人数!$D$7+教育人数!$D$8)/教育人数!$D$34</f>
        <v>237049.76303317535</v>
      </c>
      <c r="CA210" s="3">
        <f>AA210*(教育人数!$D$7+教育人数!$D$8)/教育人数!$D$34</f>
        <v>237943.1279620853</v>
      </c>
      <c r="CB210" s="3">
        <f>AB210*(教育人数!$D$7+教育人数!$D$8)/教育人数!$D$34</f>
        <v>240222.74881516586</v>
      </c>
      <c r="CC210" s="3">
        <f>AC210*(教育人数!$D$7+教育人数!$D$8)/教育人数!$D$34</f>
        <v>248324.64454976303</v>
      </c>
      <c r="CD210" s="3">
        <f>AD210*(教育人数!$D$7+教育人数!$D$8)/教育人数!$D$34</f>
        <v>267208.53080568719</v>
      </c>
      <c r="CE210" s="217">
        <f t="shared" ref="CE210" si="114">ROUNDDOWN((AVERAGE(BT210:CD210)+AVERAGE(BT211:CD211))*$CH$2*12/16,-2)</f>
        <v>165400</v>
      </c>
    </row>
    <row r="211" spans="1:83" ht="18.75" customHeight="1">
      <c r="A211" s="32" t="s">
        <v>84</v>
      </c>
      <c r="B211" s="33" t="s">
        <v>103</v>
      </c>
      <c r="C211" s="237"/>
      <c r="D211" s="34" t="s">
        <v>106</v>
      </c>
      <c r="E211" s="38">
        <v>830</v>
      </c>
      <c r="F211" s="36">
        <v>860</v>
      </c>
      <c r="G211" s="36">
        <v>860</v>
      </c>
      <c r="H211" s="36">
        <v>870</v>
      </c>
      <c r="I211" s="36">
        <v>820</v>
      </c>
      <c r="J211" s="36">
        <v>820</v>
      </c>
      <c r="K211" s="36">
        <v>820</v>
      </c>
      <c r="L211" s="36">
        <v>820</v>
      </c>
      <c r="M211" s="39">
        <v>830</v>
      </c>
      <c r="N211" s="39">
        <v>860</v>
      </c>
      <c r="O211" s="40">
        <v>930</v>
      </c>
      <c r="P211" s="111"/>
      <c r="Q211" s="111"/>
      <c r="R211" s="111"/>
      <c r="S211" s="111"/>
      <c r="T211" s="35">
        <v>85250</v>
      </c>
      <c r="U211" s="36">
        <v>87680</v>
      </c>
      <c r="V211" s="36">
        <v>88400</v>
      </c>
      <c r="W211" s="36">
        <v>88980</v>
      </c>
      <c r="X211" s="36">
        <v>83970</v>
      </c>
      <c r="Y211" s="36">
        <v>84120</v>
      </c>
      <c r="Z211" s="36">
        <v>83880</v>
      </c>
      <c r="AA211" s="36">
        <v>84200</v>
      </c>
      <c r="AB211" s="37">
        <v>85040</v>
      </c>
      <c r="AC211" s="37">
        <v>88030</v>
      </c>
      <c r="AD211" s="37">
        <v>94950</v>
      </c>
      <c r="AE211" s="111"/>
      <c r="AF211" s="4">
        <f>E211/E$245</f>
        <v>1.0246913580246915</v>
      </c>
      <c r="AG211" s="4">
        <f>F211/E$245</f>
        <v>1.0617283950617284</v>
      </c>
      <c r="AH211" s="4">
        <f>G211/E$245</f>
        <v>1.0617283950617284</v>
      </c>
      <c r="AI211" s="4">
        <f>H211/E$245</f>
        <v>1.0740740740740742</v>
      </c>
      <c r="AJ211" s="4">
        <f>I211/E$245</f>
        <v>1.0123456790123457</v>
      </c>
      <c r="AK211" s="4">
        <f>J211/E$245</f>
        <v>1.0123456790123457</v>
      </c>
      <c r="AL211" s="4">
        <f>K211/E$245</f>
        <v>1.0123456790123457</v>
      </c>
      <c r="AM211" s="4">
        <f>L211/E$245</f>
        <v>1.0123456790123457</v>
      </c>
      <c r="AN211" s="4">
        <f>M211/E$245</f>
        <v>1.0246913580246915</v>
      </c>
      <c r="AO211" s="4">
        <f>N211/E$245</f>
        <v>1.0617283950617284</v>
      </c>
      <c r="AP211" s="4">
        <f>O211/E$245</f>
        <v>1.1481481481481481</v>
      </c>
      <c r="AQ211" s="218"/>
      <c r="AR211" s="218"/>
      <c r="AS211" s="218"/>
      <c r="AT211" s="218"/>
      <c r="AU211" s="218"/>
      <c r="AV211" s="218"/>
      <c r="AW211" s="218"/>
      <c r="AX211" s="218"/>
      <c r="AY211" s="218"/>
      <c r="AZ211" s="218"/>
      <c r="BA211" s="218"/>
      <c r="BB211" s="87">
        <f t="shared" si="90"/>
        <v>1.055861921904331</v>
      </c>
      <c r="BE211" s="3">
        <f>E211*教育人数!$D$6/教育人数!$D$34</f>
        <v>1278.4360189573461</v>
      </c>
      <c r="BF211" s="3">
        <f>F211*教育人数!$D$6/教育人数!$D$34</f>
        <v>1324.6445497630332</v>
      </c>
      <c r="BG211" s="3">
        <f>G211*教育人数!$D$6/教育人数!$D$34</f>
        <v>1324.6445497630332</v>
      </c>
      <c r="BH211" s="3">
        <f>H211*教育人数!$D$6/教育人数!$D$34</f>
        <v>1340.0473933649289</v>
      </c>
      <c r="BI211" s="3">
        <f>I211*教育人数!$D$6/教育人数!$D$34</f>
        <v>1263.0331753554503</v>
      </c>
      <c r="BJ211" s="3">
        <f>J211*教育人数!$D$6/教育人数!$D$34</f>
        <v>1263.0331753554503</v>
      </c>
      <c r="BK211" s="3">
        <f>K211*教育人数!$D$6/教育人数!$D$34</f>
        <v>1263.0331753554503</v>
      </c>
      <c r="BL211" s="3">
        <f>L211*教育人数!$D$6/教育人数!$D$34</f>
        <v>1263.0331753554503</v>
      </c>
      <c r="BM211" s="3">
        <f>M211*教育人数!$D$6/教育人数!$D$34</f>
        <v>1278.4360189573461</v>
      </c>
      <c r="BN211" s="3">
        <f>N211*教育人数!$D$6/教育人数!$D$34</f>
        <v>1324.6445497630332</v>
      </c>
      <c r="BO211" s="3">
        <f>O211*教育人数!$D$6/教育人数!$D$34</f>
        <v>1432.4644549763034</v>
      </c>
      <c r="BP211" s="217"/>
      <c r="BT211" s="3">
        <f>T211*教育人数!$D$6/教育人数!$D$34</f>
        <v>131309.24170616115</v>
      </c>
      <c r="BU211" s="3">
        <f>U211*教育人数!$D$6/教育人数!$D$34</f>
        <v>135052.1327014218</v>
      </c>
      <c r="BV211" s="3">
        <f>V211*教育人数!$D$6/教育人数!$D$34</f>
        <v>136161.13744075829</v>
      </c>
      <c r="BW211" s="3">
        <f>W211*教育人数!$D$6/教育人数!$D$34</f>
        <v>137054.50236966825</v>
      </c>
      <c r="BX211" s="3">
        <f>X211*教育人数!$D$6/教育人数!$D$34</f>
        <v>129337.67772511848</v>
      </c>
      <c r="BY211" s="3">
        <f>Y211*教育人数!$D$6/教育人数!$D$34</f>
        <v>129568.72037914692</v>
      </c>
      <c r="BZ211" s="3">
        <f>Z211*教育人数!$D$6/教育人数!$D$34</f>
        <v>129199.05213270143</v>
      </c>
      <c r="CA211" s="3">
        <f>AA211*教育人数!$D$6/教育人数!$D$34</f>
        <v>129691.94312796209</v>
      </c>
      <c r="CB211" s="3">
        <f>AB211*教育人数!$D$6/教育人数!$D$34</f>
        <v>130985.78199052133</v>
      </c>
      <c r="CC211" s="3">
        <f>AC211*教育人数!$D$6/教育人数!$D$34</f>
        <v>135591.23222748816</v>
      </c>
      <c r="CD211" s="3">
        <f>AD211*教育人数!$D$6/教育人数!$D$34</f>
        <v>146250</v>
      </c>
      <c r="CE211" s="217"/>
    </row>
    <row r="212" spans="1:83" ht="18.75" customHeight="1">
      <c r="A212" s="32" t="s">
        <v>84</v>
      </c>
      <c r="B212" s="33" t="s">
        <v>107</v>
      </c>
      <c r="C212" s="237" t="s">
        <v>104</v>
      </c>
      <c r="D212" s="34" t="s">
        <v>105</v>
      </c>
      <c r="E212" s="38">
        <v>470</v>
      </c>
      <c r="F212" s="36">
        <v>480</v>
      </c>
      <c r="G212" s="36">
        <v>480</v>
      </c>
      <c r="H212" s="36">
        <v>490</v>
      </c>
      <c r="I212" s="36">
        <v>460</v>
      </c>
      <c r="J212" s="36">
        <v>460</v>
      </c>
      <c r="K212" s="36">
        <v>460</v>
      </c>
      <c r="L212" s="36">
        <v>460</v>
      </c>
      <c r="M212" s="39">
        <v>460</v>
      </c>
      <c r="N212" s="39">
        <v>480</v>
      </c>
      <c r="O212" s="40">
        <v>510</v>
      </c>
      <c r="P212" s="111"/>
      <c r="Q212" s="111"/>
      <c r="R212" s="111"/>
      <c r="S212" s="111"/>
      <c r="T212" s="35">
        <v>48950</v>
      </c>
      <c r="U212" s="36">
        <v>50260</v>
      </c>
      <c r="V212" s="36">
        <v>50650</v>
      </c>
      <c r="W212" s="36">
        <v>50960</v>
      </c>
      <c r="X212" s="36">
        <v>47900</v>
      </c>
      <c r="Y212" s="36">
        <v>48000</v>
      </c>
      <c r="Z212" s="36">
        <v>47880</v>
      </c>
      <c r="AA212" s="36">
        <v>48050</v>
      </c>
      <c r="AB212" s="37">
        <v>48500</v>
      </c>
      <c r="AC212" s="37">
        <v>50150</v>
      </c>
      <c r="AD212" s="37">
        <v>53860</v>
      </c>
      <c r="AE212" s="111"/>
      <c r="AF212" s="4">
        <f>E212/E$246</f>
        <v>1.0217391304347827</v>
      </c>
      <c r="AG212" s="4">
        <f>F212/E$246</f>
        <v>1.0434782608695652</v>
      </c>
      <c r="AH212" s="4">
        <f>G212/E$246</f>
        <v>1.0434782608695652</v>
      </c>
      <c r="AI212" s="4">
        <f>H212/E$246</f>
        <v>1.0652173913043479</v>
      </c>
      <c r="AJ212" s="4">
        <f>I212/E$246</f>
        <v>1</v>
      </c>
      <c r="AK212" s="4">
        <f>J212/E$246</f>
        <v>1</v>
      </c>
      <c r="AL212" s="4">
        <f>K212/E$246</f>
        <v>1</v>
      </c>
      <c r="AM212" s="4">
        <f>L212/E$246</f>
        <v>1</v>
      </c>
      <c r="AN212" s="4">
        <f>M212/E$246</f>
        <v>1</v>
      </c>
      <c r="AO212" s="4">
        <f>N212/E$246</f>
        <v>1.0434782608695652</v>
      </c>
      <c r="AP212" s="4">
        <f>O212/E$246</f>
        <v>1.1086956521739131</v>
      </c>
      <c r="AQ212" s="218"/>
      <c r="AR212" s="218"/>
      <c r="AS212" s="218"/>
      <c r="AT212" s="218"/>
      <c r="AU212" s="218"/>
      <c r="AV212" s="218"/>
      <c r="AW212" s="218"/>
      <c r="AX212" s="218"/>
      <c r="AY212" s="218"/>
      <c r="AZ212" s="218"/>
      <c r="BA212" s="218"/>
      <c r="BB212" s="87">
        <f t="shared" si="90"/>
        <v>1.055861921904331</v>
      </c>
      <c r="BE212" s="3">
        <f>E212*(教育人数!$E$7+教育人数!$E$8)/教育人数!$E$34</f>
        <v>2606.1611374407585</v>
      </c>
      <c r="BF212" s="3">
        <f>F212*(教育人数!$E$7+教育人数!$E$8)/教育人数!$E$34</f>
        <v>2661.6113744075828</v>
      </c>
      <c r="BG212" s="3">
        <f>G212*(教育人数!$E$7+教育人数!$E$8)/教育人数!$E$34</f>
        <v>2661.6113744075828</v>
      </c>
      <c r="BH212" s="3">
        <f>H212*(教育人数!$E$7+教育人数!$E$8)/教育人数!$E$34</f>
        <v>2717.0616113744077</v>
      </c>
      <c r="BI212" s="3">
        <f>I212*(教育人数!$E$7+教育人数!$E$8)/教育人数!$E$34</f>
        <v>2550.7109004739336</v>
      </c>
      <c r="BJ212" s="3">
        <f>J212*(教育人数!$E$7+教育人数!$E$8)/教育人数!$E$34</f>
        <v>2550.7109004739336</v>
      </c>
      <c r="BK212" s="3">
        <f>K212*(教育人数!$E$7+教育人数!$E$8)/教育人数!$E$34</f>
        <v>2550.7109004739336</v>
      </c>
      <c r="BL212" s="3">
        <f>L212*(教育人数!$E$7+教育人数!$E$8)/教育人数!$E$34</f>
        <v>2550.7109004739336</v>
      </c>
      <c r="BM212" s="3">
        <f>M212*(教育人数!$E$7+教育人数!$E$8)/教育人数!$E$34</f>
        <v>2550.7109004739336</v>
      </c>
      <c r="BN212" s="3">
        <f>N212*(教育人数!$E$7+教育人数!$E$8)/教育人数!$E$34</f>
        <v>2661.6113744075828</v>
      </c>
      <c r="BO212" s="3">
        <f>O212*(教育人数!$E$7+教育人数!$E$8)/教育人数!$E$34</f>
        <v>2827.9620853080569</v>
      </c>
      <c r="BP212" s="217">
        <f>AVERAGE(BE212:BO212)+AVERAGE(BE213:BO213)</f>
        <v>3800.5816458423087</v>
      </c>
      <c r="BT212" s="3">
        <f>T212*(教育人数!$E$7+教育人数!$E$8)/教育人数!$E$34</f>
        <v>271428.90995260666</v>
      </c>
      <c r="BU212" s="3">
        <f>U212*(教育人数!$E$7+教育人数!$E$8)/教育人数!$E$34</f>
        <v>278692.89099526068</v>
      </c>
      <c r="BV212" s="3">
        <f>V212*(教育人数!$E$7+教育人数!$E$8)/教育人数!$E$34</f>
        <v>280855.45023696683</v>
      </c>
      <c r="BW212" s="3">
        <f>W212*(教育人数!$E$7+教育人数!$E$8)/教育人数!$E$34</f>
        <v>282574.40758293838</v>
      </c>
      <c r="BX212" s="3">
        <f>X212*(教育人数!$E$7+教育人数!$E$8)/教育人数!$E$34</f>
        <v>265606.63507109007</v>
      </c>
      <c r="BY212" s="3">
        <f>Y212*(教育人数!$E$7+教育人数!$E$8)/教育人数!$E$34</f>
        <v>266161.13744075829</v>
      </c>
      <c r="BZ212" s="3">
        <f>Z212*(教育人数!$E$7+教育人数!$E$8)/教育人数!$E$34</f>
        <v>265495.73459715641</v>
      </c>
      <c r="CA212" s="3">
        <f>AA212*(教育人数!$E$7+教育人数!$E$8)/教育人数!$E$34</f>
        <v>266438.3886255924</v>
      </c>
      <c r="CB212" s="3">
        <f>AB212*(教育人数!$E$7+教育人数!$E$8)/教育人数!$E$34</f>
        <v>268933.6492890995</v>
      </c>
      <c r="CC212" s="3">
        <f>AC212*(教育人数!$E$7+教育人数!$E$8)/教育人数!$E$34</f>
        <v>278082.93838862557</v>
      </c>
      <c r="CD212" s="3">
        <f>AD212*(教育人数!$E$7+教育人数!$E$8)/教育人数!$E$34</f>
        <v>298654.97630331753</v>
      </c>
      <c r="CE212" s="217">
        <f t="shared" ref="CE212" si="115">ROUNDDOWN((AVERAGE(BT212:CD212)+AVERAGE(BT213:CD213))*$CH$2*12/16,-2)</f>
        <v>173100</v>
      </c>
    </row>
    <row r="213" spans="1:83" ht="18.75" customHeight="1">
      <c r="A213" s="32" t="s">
        <v>84</v>
      </c>
      <c r="B213" s="33" t="s">
        <v>107</v>
      </c>
      <c r="C213" s="237"/>
      <c r="D213" s="34" t="s">
        <v>106</v>
      </c>
      <c r="E213" s="38">
        <v>530</v>
      </c>
      <c r="F213" s="36">
        <v>550</v>
      </c>
      <c r="G213" s="36">
        <v>550</v>
      </c>
      <c r="H213" s="36">
        <v>560</v>
      </c>
      <c r="I213" s="36">
        <v>530</v>
      </c>
      <c r="J213" s="36">
        <v>530</v>
      </c>
      <c r="K213" s="36">
        <v>530</v>
      </c>
      <c r="L213" s="36">
        <v>530</v>
      </c>
      <c r="M213" s="39">
        <v>530</v>
      </c>
      <c r="N213" s="39">
        <v>550</v>
      </c>
      <c r="O213" s="40">
        <v>600</v>
      </c>
      <c r="P213" s="111"/>
      <c r="Q213" s="111"/>
      <c r="R213" s="111"/>
      <c r="S213" s="111"/>
      <c r="T213" s="35">
        <v>55430</v>
      </c>
      <c r="U213" s="36">
        <v>56980</v>
      </c>
      <c r="V213" s="36">
        <v>57440</v>
      </c>
      <c r="W213" s="36">
        <v>57820</v>
      </c>
      <c r="X213" s="36">
        <v>54850</v>
      </c>
      <c r="Y213" s="36">
        <v>54960</v>
      </c>
      <c r="Z213" s="36">
        <v>54810</v>
      </c>
      <c r="AA213" s="36">
        <v>55010</v>
      </c>
      <c r="AB213" s="37">
        <v>55560</v>
      </c>
      <c r="AC213" s="37">
        <v>57570</v>
      </c>
      <c r="AD213" s="37">
        <v>62070</v>
      </c>
      <c r="AE213" s="111"/>
      <c r="AF213" s="4">
        <f>E213/E$247</f>
        <v>1.0192307692307692</v>
      </c>
      <c r="AG213" s="4">
        <f>F213/E$247</f>
        <v>1.0576923076923077</v>
      </c>
      <c r="AH213" s="4">
        <f>G213/E$247</f>
        <v>1.0576923076923077</v>
      </c>
      <c r="AI213" s="4">
        <f>H213/E$247</f>
        <v>1.0769230769230769</v>
      </c>
      <c r="AJ213" s="4">
        <f>I213/E$247</f>
        <v>1.0192307692307692</v>
      </c>
      <c r="AK213" s="4">
        <f>J213/E$247</f>
        <v>1.0192307692307692</v>
      </c>
      <c r="AL213" s="4">
        <f>K213/E$247</f>
        <v>1.0192307692307692</v>
      </c>
      <c r="AM213" s="4">
        <f>L213/E$247</f>
        <v>1.0192307692307692</v>
      </c>
      <c r="AN213" s="4">
        <f>M213/E$247</f>
        <v>1.0192307692307692</v>
      </c>
      <c r="AO213" s="4">
        <f>N213/E$247</f>
        <v>1.0576923076923077</v>
      </c>
      <c r="AP213" s="4">
        <f>O213/E$247</f>
        <v>1.1538461538461537</v>
      </c>
      <c r="AQ213" s="218"/>
      <c r="AR213" s="218"/>
      <c r="AS213" s="218"/>
      <c r="AT213" s="218"/>
      <c r="AU213" s="218"/>
      <c r="AV213" s="218"/>
      <c r="AW213" s="218"/>
      <c r="AX213" s="218"/>
      <c r="AY213" s="218"/>
      <c r="AZ213" s="218"/>
      <c r="BA213" s="218"/>
      <c r="BB213" s="87">
        <f t="shared" si="90"/>
        <v>1.055861921904331</v>
      </c>
      <c r="BE213" s="3">
        <f>E213*教育人数!$E$6/教育人数!$E$34</f>
        <v>1142.8909952606634</v>
      </c>
      <c r="BF213" s="3">
        <f>F213*教育人数!$E$6/教育人数!$E$34</f>
        <v>1186.0189573459716</v>
      </c>
      <c r="BG213" s="3">
        <f>G213*教育人数!$E$6/教育人数!$E$34</f>
        <v>1186.0189573459716</v>
      </c>
      <c r="BH213" s="3">
        <f>H213*教育人数!$E$6/教育人数!$E$34</f>
        <v>1207.5829383886255</v>
      </c>
      <c r="BI213" s="3">
        <f>I213*教育人数!$E$6/教育人数!$E$34</f>
        <v>1142.8909952606634</v>
      </c>
      <c r="BJ213" s="3">
        <f>J213*教育人数!$E$6/教育人数!$E$34</f>
        <v>1142.8909952606634</v>
      </c>
      <c r="BK213" s="3">
        <f>K213*教育人数!$E$6/教育人数!$E$34</f>
        <v>1142.8909952606634</v>
      </c>
      <c r="BL213" s="3">
        <f>L213*教育人数!$E$6/教育人数!$E$34</f>
        <v>1142.8909952606634</v>
      </c>
      <c r="BM213" s="3">
        <f>M213*教育人数!$E$6/教育人数!$E$34</f>
        <v>1142.8909952606634</v>
      </c>
      <c r="BN213" s="3">
        <f>N213*教育人数!$E$6/教育人数!$E$34</f>
        <v>1186.0189573459716</v>
      </c>
      <c r="BO213" s="3">
        <f>O213*教育人数!$E$6/教育人数!$E$34</f>
        <v>1293.8388625592418</v>
      </c>
      <c r="BP213" s="217"/>
      <c r="BT213" s="3">
        <f>T213*教育人数!$E$6/教育人数!$E$34</f>
        <v>119529.14691943128</v>
      </c>
      <c r="BU213" s="3">
        <f>U213*教育人数!$E$6/教育人数!$E$34</f>
        <v>122871.56398104265</v>
      </c>
      <c r="BV213" s="3">
        <f>V213*教育人数!$E$6/教育人数!$E$34</f>
        <v>123863.50710900474</v>
      </c>
      <c r="BW213" s="3">
        <f>W213*教育人数!$E$6/教育人数!$E$34</f>
        <v>124682.9383886256</v>
      </c>
      <c r="BX213" s="3">
        <f>X213*教育人数!$E$6/教育人数!$E$34</f>
        <v>118278.43601895735</v>
      </c>
      <c r="BY213" s="3">
        <f>Y213*教育人数!$E$6/教育人数!$E$34</f>
        <v>118515.63981042654</v>
      </c>
      <c r="BZ213" s="3">
        <f>Z213*教育人数!$E$6/教育人数!$E$34</f>
        <v>118192.18009478673</v>
      </c>
      <c r="CA213" s="3">
        <f>AA213*教育人数!$E$6/教育人数!$E$34</f>
        <v>118623.45971563981</v>
      </c>
      <c r="CB213" s="3">
        <f>AB213*教育人数!$E$6/教育人数!$E$34</f>
        <v>119809.47867298579</v>
      </c>
      <c r="CC213" s="3">
        <f>AC213*教育人数!$E$6/教育人数!$E$34</f>
        <v>124143.83886255923</v>
      </c>
      <c r="CD213" s="3">
        <f>AD213*教育人数!$E$6/教育人数!$E$34</f>
        <v>133847.63033175355</v>
      </c>
      <c r="CE213" s="217"/>
    </row>
    <row r="214" spans="1:83" ht="18.75" customHeight="1">
      <c r="A214" s="32" t="s">
        <v>84</v>
      </c>
      <c r="B214" s="33" t="s">
        <v>108</v>
      </c>
      <c r="C214" s="237" t="s">
        <v>104</v>
      </c>
      <c r="D214" s="34" t="s">
        <v>105</v>
      </c>
      <c r="E214" s="38">
        <v>360</v>
      </c>
      <c r="F214" s="36">
        <v>370</v>
      </c>
      <c r="G214" s="36">
        <v>370</v>
      </c>
      <c r="H214" s="36">
        <v>370</v>
      </c>
      <c r="I214" s="36">
        <v>350</v>
      </c>
      <c r="J214" s="36">
        <v>350</v>
      </c>
      <c r="K214" s="36">
        <v>350</v>
      </c>
      <c r="L214" s="36">
        <v>350</v>
      </c>
      <c r="M214" s="39">
        <v>360</v>
      </c>
      <c r="N214" s="39">
        <v>370</v>
      </c>
      <c r="O214" s="40">
        <v>400</v>
      </c>
      <c r="P214" s="111"/>
      <c r="Q214" s="111"/>
      <c r="R214" s="111"/>
      <c r="S214" s="111"/>
      <c r="T214" s="35">
        <v>38050</v>
      </c>
      <c r="U214" s="36">
        <v>39060</v>
      </c>
      <c r="V214" s="36">
        <v>39360</v>
      </c>
      <c r="W214" s="36">
        <v>39600</v>
      </c>
      <c r="X214" s="36">
        <v>37440</v>
      </c>
      <c r="Y214" s="36">
        <v>37530</v>
      </c>
      <c r="Z214" s="36">
        <v>37430</v>
      </c>
      <c r="AA214" s="36">
        <v>37560</v>
      </c>
      <c r="AB214" s="37">
        <v>37920</v>
      </c>
      <c r="AC214" s="37">
        <v>39250</v>
      </c>
      <c r="AD214" s="37">
        <v>42150</v>
      </c>
      <c r="AE214" s="111"/>
      <c r="AF214" s="4">
        <f>E214/E$248</f>
        <v>1.0285714285714285</v>
      </c>
      <c r="AG214" s="4">
        <f>F214/E$248</f>
        <v>1.0571428571428572</v>
      </c>
      <c r="AH214" s="4">
        <f>G214/E$248</f>
        <v>1.0571428571428572</v>
      </c>
      <c r="AI214" s="4">
        <f>H214/E$248</f>
        <v>1.0571428571428572</v>
      </c>
      <c r="AJ214" s="4">
        <f>I214/E$248</f>
        <v>1</v>
      </c>
      <c r="AK214" s="4">
        <f>J214/E$248</f>
        <v>1</v>
      </c>
      <c r="AL214" s="4">
        <f>K214/E$248</f>
        <v>1</v>
      </c>
      <c r="AM214" s="4">
        <f>L214/E$248</f>
        <v>1</v>
      </c>
      <c r="AN214" s="4">
        <f>M214/E$248</f>
        <v>1.0285714285714285</v>
      </c>
      <c r="AO214" s="4">
        <f>N214/E$248</f>
        <v>1.0571428571428572</v>
      </c>
      <c r="AP214" s="4">
        <f>O214/E$248</f>
        <v>1.1428571428571428</v>
      </c>
      <c r="AQ214" s="218"/>
      <c r="AR214" s="218"/>
      <c r="AS214" s="218"/>
      <c r="AT214" s="218"/>
      <c r="AU214" s="218"/>
      <c r="AV214" s="218"/>
      <c r="AW214" s="218"/>
      <c r="AX214" s="218"/>
      <c r="AY214" s="218"/>
      <c r="AZ214" s="218"/>
      <c r="BA214" s="218"/>
      <c r="BB214" s="87">
        <f t="shared" si="90"/>
        <v>1.055861921904331</v>
      </c>
      <c r="BE214" s="3">
        <f>E214*(教育人数!$F$7+教育人数!$F$8)/教育人数!$F$34</f>
        <v>2661.6113744075828</v>
      </c>
      <c r="BF214" s="3">
        <f>F214*(教育人数!$F$7+教育人数!$F$8)/教育人数!$F$34</f>
        <v>2735.5450236966826</v>
      </c>
      <c r="BG214" s="3">
        <f>G214*(教育人数!$F$7+教育人数!$F$8)/教育人数!$F$34</f>
        <v>2735.5450236966826</v>
      </c>
      <c r="BH214" s="3">
        <f>H214*(教育人数!$F$7+教育人数!$F$8)/教育人数!$F$34</f>
        <v>2735.5450236966826</v>
      </c>
      <c r="BI214" s="3">
        <f>I214*(教育人数!$F$7+教育人数!$F$8)/教育人数!$F$34</f>
        <v>2587.6777251184835</v>
      </c>
      <c r="BJ214" s="3">
        <f>J214*(教育人数!$F$7+教育人数!$F$8)/教育人数!$F$34</f>
        <v>2587.6777251184835</v>
      </c>
      <c r="BK214" s="3">
        <f>K214*(教育人数!$F$7+教育人数!$F$8)/教育人数!$F$34</f>
        <v>2587.6777251184835</v>
      </c>
      <c r="BL214" s="3">
        <f>L214*(教育人数!$F$7+教育人数!$F$8)/教育人数!$F$34</f>
        <v>2587.6777251184835</v>
      </c>
      <c r="BM214" s="3">
        <f>M214*(教育人数!$F$7+教育人数!$F$8)/教育人数!$F$34</f>
        <v>2661.6113744075828</v>
      </c>
      <c r="BN214" s="3">
        <f>N214*(教育人数!$F$7+教育人数!$F$8)/教育人数!$F$34</f>
        <v>2735.5450236966826</v>
      </c>
      <c r="BO214" s="3">
        <f>O214*(教育人数!$F$7+教育人数!$F$8)/教育人数!$F$34</f>
        <v>2957.345971563981</v>
      </c>
      <c r="BP214" s="217">
        <f>AVERAGE(BE214:BO214)+AVERAGE(BE215:BO215)</f>
        <v>4157.9276174062898</v>
      </c>
      <c r="BT214" s="3">
        <f>T214*(教育人数!$F$7+教育人数!$F$8)/教育人数!$F$34</f>
        <v>281317.53554502368</v>
      </c>
      <c r="BU214" s="3">
        <f>U214*(教育人数!$F$7+教育人数!$F$8)/教育人数!$F$34</f>
        <v>288784.83412322274</v>
      </c>
      <c r="BV214" s="3">
        <f>V214*(教育人数!$F$7+教育人数!$F$8)/教育人数!$F$34</f>
        <v>291002.84360189573</v>
      </c>
      <c r="BW214" s="3">
        <f>W214*(教育人数!$F$7+教育人数!$F$8)/教育人数!$F$34</f>
        <v>292777.25118483411</v>
      </c>
      <c r="BX214" s="3">
        <f>X214*(教育人数!$F$7+教育人数!$F$8)/教育人数!$F$34</f>
        <v>276807.58293838863</v>
      </c>
      <c r="BY214" s="3">
        <f>Y214*(教育人数!$F$7+教育人数!$F$8)/教育人数!$F$34</f>
        <v>277472.98578199052</v>
      </c>
      <c r="BZ214" s="3">
        <f>Z214*(教育人数!$F$7+教育人数!$F$8)/教育人数!$F$34</f>
        <v>276733.6492890995</v>
      </c>
      <c r="CA214" s="3">
        <f>AA214*(教育人数!$F$7+教育人数!$F$8)/教育人数!$F$34</f>
        <v>277694.78672985779</v>
      </c>
      <c r="CB214" s="3">
        <f>AB214*(教育人数!$F$7+教育人数!$F$8)/教育人数!$F$34</f>
        <v>280356.39810426539</v>
      </c>
      <c r="CC214" s="3">
        <f>AC214*(教育人数!$F$7+教育人数!$F$8)/教育人数!$F$34</f>
        <v>290189.57345971564</v>
      </c>
      <c r="CD214" s="3">
        <f>AD214*(教育人数!$F$7+教育人数!$F$8)/教育人数!$F$34</f>
        <v>311630.33175355452</v>
      </c>
      <c r="CE214" s="217">
        <f t="shared" ref="CE214" si="116">ROUNDDOWN((AVERAGE(BT214:CD214)+AVERAGE(BT215:CD215))*$CH$2*12/16,-2)</f>
        <v>192300</v>
      </c>
    </row>
    <row r="215" spans="1:83" ht="18.75" customHeight="1">
      <c r="A215" s="32" t="s">
        <v>84</v>
      </c>
      <c r="B215" s="33" t="s">
        <v>108</v>
      </c>
      <c r="C215" s="237"/>
      <c r="D215" s="34" t="s">
        <v>106</v>
      </c>
      <c r="E215" s="38">
        <v>420</v>
      </c>
      <c r="F215" s="36">
        <v>440</v>
      </c>
      <c r="G215" s="36">
        <v>440</v>
      </c>
      <c r="H215" s="36">
        <v>440</v>
      </c>
      <c r="I215" s="36">
        <v>420</v>
      </c>
      <c r="J215" s="36">
        <v>420</v>
      </c>
      <c r="K215" s="36">
        <v>420</v>
      </c>
      <c r="L215" s="36">
        <v>420</v>
      </c>
      <c r="M215" s="39">
        <v>430</v>
      </c>
      <c r="N215" s="39">
        <v>440</v>
      </c>
      <c r="O215" s="40">
        <v>480</v>
      </c>
      <c r="P215" s="111"/>
      <c r="Q215" s="111"/>
      <c r="R215" s="111"/>
      <c r="S215" s="111"/>
      <c r="T215" s="35">
        <v>44530</v>
      </c>
      <c r="U215" s="36">
        <v>45780</v>
      </c>
      <c r="V215" s="36">
        <v>46150</v>
      </c>
      <c r="W215" s="36">
        <v>46460</v>
      </c>
      <c r="X215" s="36">
        <v>44390</v>
      </c>
      <c r="Y215" s="36">
        <v>44490</v>
      </c>
      <c r="Z215" s="36">
        <v>44360</v>
      </c>
      <c r="AA215" s="36">
        <v>44520</v>
      </c>
      <c r="AB215" s="37">
        <v>44980</v>
      </c>
      <c r="AC215" s="37">
        <v>46670</v>
      </c>
      <c r="AD215" s="37">
        <v>50360</v>
      </c>
      <c r="AE215" s="111"/>
      <c r="AF215" s="4">
        <f>E215/E$249</f>
        <v>1.024390243902439</v>
      </c>
      <c r="AG215" s="4">
        <f>F215/E$249</f>
        <v>1.0731707317073171</v>
      </c>
      <c r="AH215" s="4">
        <f>G215/E$249</f>
        <v>1.0731707317073171</v>
      </c>
      <c r="AI215" s="4">
        <f>H215/E$249</f>
        <v>1.0731707317073171</v>
      </c>
      <c r="AJ215" s="4">
        <f>I215/E$249</f>
        <v>1.024390243902439</v>
      </c>
      <c r="AK215" s="4">
        <f>J215/E$249</f>
        <v>1.024390243902439</v>
      </c>
      <c r="AL215" s="4">
        <f>K215/E$249</f>
        <v>1.024390243902439</v>
      </c>
      <c r="AM215" s="4">
        <f>L215/E$249</f>
        <v>1.024390243902439</v>
      </c>
      <c r="AN215" s="4">
        <f>M215/E$249</f>
        <v>1.0487804878048781</v>
      </c>
      <c r="AO215" s="4">
        <f>N215/E$249</f>
        <v>1.0731707317073171</v>
      </c>
      <c r="AP215" s="4">
        <f>O215/E$249</f>
        <v>1.1707317073170731</v>
      </c>
      <c r="AQ215" s="218"/>
      <c r="AR215" s="218"/>
      <c r="AS215" s="218"/>
      <c r="AT215" s="218"/>
      <c r="AU215" s="218"/>
      <c r="AV215" s="218"/>
      <c r="AW215" s="218"/>
      <c r="AX215" s="218"/>
      <c r="AY215" s="218"/>
      <c r="AZ215" s="218"/>
      <c r="BA215" s="218"/>
      <c r="BB215" s="87">
        <f t="shared" si="90"/>
        <v>1.055861921904331</v>
      </c>
      <c r="BE215" s="3">
        <f>E215*教育人数!$F$6/教育人数!$F$34</f>
        <v>1423.2227488151659</v>
      </c>
      <c r="BF215" s="3">
        <f>F215*教育人数!$F$6/教育人数!$F$34</f>
        <v>1490.995260663507</v>
      </c>
      <c r="BG215" s="3">
        <f>G215*教育人数!$F$6/教育人数!$F$34</f>
        <v>1490.995260663507</v>
      </c>
      <c r="BH215" s="3">
        <f>H215*教育人数!$F$6/教育人数!$F$34</f>
        <v>1490.995260663507</v>
      </c>
      <c r="BI215" s="3">
        <f>I215*教育人数!$F$6/教育人数!$F$34</f>
        <v>1423.2227488151659</v>
      </c>
      <c r="BJ215" s="3">
        <f>J215*教育人数!$F$6/教育人数!$F$34</f>
        <v>1423.2227488151659</v>
      </c>
      <c r="BK215" s="3">
        <f>K215*教育人数!$F$6/教育人数!$F$34</f>
        <v>1423.2227488151659</v>
      </c>
      <c r="BL215" s="3">
        <f>L215*教育人数!$F$6/教育人数!$F$34</f>
        <v>1423.2227488151659</v>
      </c>
      <c r="BM215" s="3">
        <f>M215*教育人数!$F$6/教育人数!$F$34</f>
        <v>1457.1090047393366</v>
      </c>
      <c r="BN215" s="3">
        <f>N215*教育人数!$F$6/教育人数!$F$34</f>
        <v>1490.995260663507</v>
      </c>
      <c r="BO215" s="3">
        <f>O215*教育人数!$F$6/教育人数!$F$34</f>
        <v>1626.5402843601896</v>
      </c>
      <c r="BP215" s="217"/>
      <c r="BT215" s="3">
        <f>T215*教育人数!$F$6/教育人数!$F$34</f>
        <v>150895.49763033175</v>
      </c>
      <c r="BU215" s="3">
        <f>U215*教育人数!$F$6/教育人数!$F$34</f>
        <v>155131.27962085308</v>
      </c>
      <c r="BV215" s="3">
        <f>V215*教育人数!$F$6/教育人数!$F$34</f>
        <v>156385.07109004739</v>
      </c>
      <c r="BW215" s="3">
        <f>W215*教育人数!$F$6/教育人数!$F$34</f>
        <v>157435.54502369667</v>
      </c>
      <c r="BX215" s="3">
        <f>X215*教育人数!$F$6/教育人数!$F$34</f>
        <v>150421.09004739337</v>
      </c>
      <c r="BY215" s="3">
        <f>Y215*教育人数!$F$6/教育人数!$F$34</f>
        <v>150759.95260663508</v>
      </c>
      <c r="BZ215" s="3">
        <f>Z215*教育人数!$F$6/教育人数!$F$34</f>
        <v>150319.43127962085</v>
      </c>
      <c r="CA215" s="3">
        <f>AA215*教育人数!$F$6/教育人数!$F$34</f>
        <v>150861.61137440757</v>
      </c>
      <c r="CB215" s="3">
        <f>AB215*教育人数!$F$6/教育人数!$F$34</f>
        <v>152420.37914691944</v>
      </c>
      <c r="CC215" s="3">
        <f>AC215*教育人数!$F$6/教育人数!$F$34</f>
        <v>158147.15639810427</v>
      </c>
      <c r="CD215" s="3">
        <f>AD215*教育人数!$F$6/教育人数!$F$34</f>
        <v>170651.18483412321</v>
      </c>
      <c r="CE215" s="217"/>
    </row>
    <row r="216" spans="1:83" ht="18.75" customHeight="1">
      <c r="A216" s="32" t="s">
        <v>84</v>
      </c>
      <c r="B216" s="33" t="s">
        <v>109</v>
      </c>
      <c r="C216" s="237" t="s">
        <v>104</v>
      </c>
      <c r="D216" s="34" t="s">
        <v>105</v>
      </c>
      <c r="E216" s="38">
        <v>290</v>
      </c>
      <c r="F216" s="36">
        <v>300</v>
      </c>
      <c r="G216" s="36">
        <v>310</v>
      </c>
      <c r="H216" s="36">
        <v>310</v>
      </c>
      <c r="I216" s="36">
        <v>310</v>
      </c>
      <c r="J216" s="36">
        <v>310</v>
      </c>
      <c r="K216" s="36">
        <v>310</v>
      </c>
      <c r="L216" s="36">
        <v>310</v>
      </c>
      <c r="M216" s="39">
        <v>310</v>
      </c>
      <c r="N216" s="39">
        <v>330</v>
      </c>
      <c r="O216" s="40">
        <v>350</v>
      </c>
      <c r="P216" s="111"/>
      <c r="Q216" s="111"/>
      <c r="R216" s="111"/>
      <c r="S216" s="111"/>
      <c r="T216" s="35">
        <v>31540</v>
      </c>
      <c r="U216" s="36">
        <v>32430</v>
      </c>
      <c r="V216" s="36">
        <v>32700</v>
      </c>
      <c r="W216" s="36">
        <v>32910</v>
      </c>
      <c r="X216" s="36">
        <v>33200</v>
      </c>
      <c r="Y216" s="36">
        <v>33290</v>
      </c>
      <c r="Z216" s="36">
        <v>33200</v>
      </c>
      <c r="AA216" s="36">
        <v>33320</v>
      </c>
      <c r="AB216" s="37">
        <v>33640</v>
      </c>
      <c r="AC216" s="37">
        <v>34880</v>
      </c>
      <c r="AD216" s="37">
        <v>37490</v>
      </c>
      <c r="AE216" s="111"/>
      <c r="AF216" s="4">
        <f>E216/E$250</f>
        <v>1</v>
      </c>
      <c r="AG216" s="4">
        <f>F216/E$250</f>
        <v>1.0344827586206897</v>
      </c>
      <c r="AH216" s="4">
        <f>G216/E$250</f>
        <v>1.0689655172413792</v>
      </c>
      <c r="AI216" s="4">
        <f>H216/E$250</f>
        <v>1.0689655172413792</v>
      </c>
      <c r="AJ216" s="4">
        <f>I216/E$250</f>
        <v>1.0689655172413792</v>
      </c>
      <c r="AK216" s="4">
        <f>J216/E$250</f>
        <v>1.0689655172413792</v>
      </c>
      <c r="AL216" s="4">
        <f>K216/E$250</f>
        <v>1.0689655172413792</v>
      </c>
      <c r="AM216" s="4">
        <f>L216/E$250</f>
        <v>1.0689655172413792</v>
      </c>
      <c r="AN216" s="4">
        <f>M216/E$250</f>
        <v>1.0689655172413792</v>
      </c>
      <c r="AO216" s="4">
        <f>N216/E$250</f>
        <v>1.1379310344827587</v>
      </c>
      <c r="AP216" s="4">
        <f>O216/E$250</f>
        <v>1.2068965517241379</v>
      </c>
      <c r="AQ216" s="218"/>
      <c r="AR216" s="218"/>
      <c r="AS216" s="218"/>
      <c r="AT216" s="218"/>
      <c r="AU216" s="218"/>
      <c r="AV216" s="218"/>
      <c r="AW216" s="218"/>
      <c r="AX216" s="218"/>
      <c r="AY216" s="218"/>
      <c r="AZ216" s="218"/>
      <c r="BA216" s="218"/>
      <c r="BB216" s="87">
        <f t="shared" si="90"/>
        <v>1.055861921904331</v>
      </c>
      <c r="BE216" s="3">
        <f>E216*(教育人数!$G$7+教育人数!$G$8)/教育人数!$G$34</f>
        <v>2041.9769803656061</v>
      </c>
      <c r="BF216" s="3">
        <f>F216*(教育人数!$G$7+教育人数!$G$8)/教育人数!$G$34</f>
        <v>2112.389979688558</v>
      </c>
      <c r="BG216" s="3">
        <f>G216*(教育人数!$G$7+教育人数!$G$8)/教育人数!$G$34</f>
        <v>2182.8029790115102</v>
      </c>
      <c r="BH216" s="3">
        <f>H216*(教育人数!$G$7+教育人数!$G$8)/教育人数!$G$34</f>
        <v>2182.8029790115102</v>
      </c>
      <c r="BI216" s="3">
        <f>I216*(教育人数!$G$7+教育人数!$G$8)/教育人数!$G$34</f>
        <v>2182.8029790115102</v>
      </c>
      <c r="BJ216" s="3">
        <f>J216*(教育人数!$G$7+教育人数!$G$8)/教育人数!$G$34</f>
        <v>2182.8029790115102</v>
      </c>
      <c r="BK216" s="3">
        <f>K216*(教育人数!$G$7+教育人数!$G$8)/教育人数!$G$34</f>
        <v>2182.8029790115102</v>
      </c>
      <c r="BL216" s="3">
        <f>L216*(教育人数!$G$7+教育人数!$G$8)/教育人数!$G$34</f>
        <v>2182.8029790115102</v>
      </c>
      <c r="BM216" s="3">
        <f>M216*(教育人数!$G$7+教育人数!$G$8)/教育人数!$G$34</f>
        <v>2182.8029790115102</v>
      </c>
      <c r="BN216" s="3">
        <f>N216*(教育人数!$G$7+教育人数!$G$8)/教育人数!$G$34</f>
        <v>2323.628977657414</v>
      </c>
      <c r="BO216" s="3">
        <f>O216*(教育人数!$G$7+教育人数!$G$8)/教育人数!$G$34</f>
        <v>2464.4549763033178</v>
      </c>
      <c r="BP216" s="217">
        <f>AVERAGE(BE216:BO216)+AVERAGE(BE217:BO217)</f>
        <v>3552.6558749307565</v>
      </c>
      <c r="BT216" s="3">
        <f>T216*(教育人数!$G$7+教育人数!$G$8)/教育人数!$G$34</f>
        <v>222082.59986459039</v>
      </c>
      <c r="BU216" s="3">
        <f>U216*(教育人数!$G$7+教育人数!$G$8)/教育人数!$G$34</f>
        <v>228349.35680433313</v>
      </c>
      <c r="BV216" s="3">
        <f>V216*(教育人数!$G$7+教育人数!$G$8)/教育人数!$G$34</f>
        <v>230250.50778605283</v>
      </c>
      <c r="BW216" s="3">
        <f>W216*(教育人数!$G$7+教育人数!$G$8)/教育人数!$G$34</f>
        <v>231729.18077183483</v>
      </c>
      <c r="BX216" s="3">
        <f>X216*(教育人数!$G$7+教育人数!$G$8)/教育人数!$G$34</f>
        <v>233771.15775220041</v>
      </c>
      <c r="BY216" s="3">
        <f>Y216*(教育人数!$G$7+教育人数!$G$8)/教育人数!$G$34</f>
        <v>234404.874746107</v>
      </c>
      <c r="BZ216" s="3">
        <f>Z216*(教育人数!$G$7+教育人数!$G$8)/教育人数!$G$34</f>
        <v>233771.15775220041</v>
      </c>
      <c r="CA216" s="3">
        <f>AA216*(教育人数!$G$7+教育人数!$G$8)/教育人数!$G$34</f>
        <v>234616.11374407585</v>
      </c>
      <c r="CB216" s="3">
        <f>AB216*(教育人数!$G$7+教育人数!$G$8)/教育人数!$G$34</f>
        <v>236869.3297224103</v>
      </c>
      <c r="CC216" s="3">
        <f>AC216*(教育人数!$G$7+教育人数!$G$8)/教育人数!$G$34</f>
        <v>245600.54163845634</v>
      </c>
      <c r="CD216" s="3">
        <f>AD216*(教育人数!$G$7+教育人数!$G$8)/教育人数!$G$34</f>
        <v>263978.3344617468</v>
      </c>
      <c r="CE216" s="217">
        <f t="shared" ref="CE216" si="117">ROUNDDOWN((AVERAGE(BT216:CD216)+AVERAGE(BT217:CD217))*$CH$2*12/16,-2)</f>
        <v>165200</v>
      </c>
    </row>
    <row r="217" spans="1:83" ht="18.75" customHeight="1">
      <c r="A217" s="32" t="s">
        <v>84</v>
      </c>
      <c r="B217" s="33" t="s">
        <v>109</v>
      </c>
      <c r="C217" s="237"/>
      <c r="D217" s="34" t="s">
        <v>106</v>
      </c>
      <c r="E217" s="38">
        <v>360</v>
      </c>
      <c r="F217" s="36">
        <v>370</v>
      </c>
      <c r="G217" s="36">
        <v>370</v>
      </c>
      <c r="H217" s="36">
        <v>380</v>
      </c>
      <c r="I217" s="36">
        <v>380</v>
      </c>
      <c r="J217" s="36">
        <v>380</v>
      </c>
      <c r="K217" s="36">
        <v>380</v>
      </c>
      <c r="L217" s="36">
        <v>380</v>
      </c>
      <c r="M217" s="39">
        <v>390</v>
      </c>
      <c r="N217" s="39">
        <v>400</v>
      </c>
      <c r="O217" s="40">
        <v>430</v>
      </c>
      <c r="P217" s="111"/>
      <c r="Q217" s="111"/>
      <c r="R217" s="111"/>
      <c r="S217" s="111"/>
      <c r="T217" s="35">
        <v>38020</v>
      </c>
      <c r="U217" s="36">
        <v>39150</v>
      </c>
      <c r="V217" s="36">
        <v>39490</v>
      </c>
      <c r="W217" s="36">
        <v>39770</v>
      </c>
      <c r="X217" s="36">
        <v>40150</v>
      </c>
      <c r="Y217" s="36">
        <v>40250</v>
      </c>
      <c r="Z217" s="36">
        <v>40130</v>
      </c>
      <c r="AA217" s="36">
        <v>40280</v>
      </c>
      <c r="AB217" s="37">
        <v>40700</v>
      </c>
      <c r="AC217" s="37">
        <v>42300</v>
      </c>
      <c r="AD217" s="37">
        <v>45700</v>
      </c>
      <c r="AE217" s="111"/>
      <c r="AF217" s="4">
        <f>E217/E$251</f>
        <v>1.0285714285714285</v>
      </c>
      <c r="AG217" s="4">
        <f>F217/E$251</f>
        <v>1.0571428571428572</v>
      </c>
      <c r="AH217" s="4">
        <f>G217/E$251</f>
        <v>1.0571428571428572</v>
      </c>
      <c r="AI217" s="4">
        <f>H217/E$251</f>
        <v>1.0857142857142856</v>
      </c>
      <c r="AJ217" s="4">
        <f>I217/E$251</f>
        <v>1.0857142857142856</v>
      </c>
      <c r="AK217" s="4">
        <f>J217/E$251</f>
        <v>1.0857142857142856</v>
      </c>
      <c r="AL217" s="4">
        <f>K217/E$251</f>
        <v>1.0857142857142856</v>
      </c>
      <c r="AM217" s="4">
        <f>L217/E$251</f>
        <v>1.0857142857142856</v>
      </c>
      <c r="AN217" s="4">
        <f>M217/E$251</f>
        <v>1.1142857142857143</v>
      </c>
      <c r="AO217" s="4">
        <f>N217/E$251</f>
        <v>1.1428571428571428</v>
      </c>
      <c r="AP217" s="4">
        <f>O217/E$251</f>
        <v>1.2285714285714286</v>
      </c>
      <c r="AQ217" s="218"/>
      <c r="AR217" s="218"/>
      <c r="AS217" s="218"/>
      <c r="AT217" s="218"/>
      <c r="AU217" s="218"/>
      <c r="AV217" s="218"/>
      <c r="AW217" s="218"/>
      <c r="AX217" s="218"/>
      <c r="AY217" s="218"/>
      <c r="AZ217" s="218"/>
      <c r="BA217" s="218"/>
      <c r="BB217" s="87">
        <f t="shared" si="90"/>
        <v>1.055861921904331</v>
      </c>
      <c r="BE217" s="3">
        <f>E217*教育人数!$G$6/教育人数!$G$34</f>
        <v>1267.4339878131348</v>
      </c>
      <c r="BF217" s="3">
        <f>F217*教育人数!$G$6/教育人数!$G$34</f>
        <v>1302.6404874746108</v>
      </c>
      <c r="BG217" s="3">
        <f>G217*教育人数!$G$6/教育人数!$G$34</f>
        <v>1302.6404874746108</v>
      </c>
      <c r="BH217" s="3">
        <f>H217*教育人数!$G$6/教育人数!$G$34</f>
        <v>1337.8469871360867</v>
      </c>
      <c r="BI217" s="3">
        <f>I217*教育人数!$G$6/教育人数!$G$34</f>
        <v>1337.8469871360867</v>
      </c>
      <c r="BJ217" s="3">
        <f>J217*教育人数!$G$6/教育人数!$G$34</f>
        <v>1337.8469871360867</v>
      </c>
      <c r="BK217" s="3">
        <f>K217*教育人数!$G$6/教育人数!$G$34</f>
        <v>1337.8469871360867</v>
      </c>
      <c r="BL217" s="3">
        <f>L217*教育人数!$G$6/教育人数!$G$34</f>
        <v>1337.8469871360867</v>
      </c>
      <c r="BM217" s="3">
        <f>M217*教育人数!$G$6/教育人数!$G$34</f>
        <v>1373.0534867975628</v>
      </c>
      <c r="BN217" s="3">
        <f>N217*教育人数!$G$6/教育人数!$G$34</f>
        <v>1408.2599864590386</v>
      </c>
      <c r="BO217" s="3">
        <f>O217*教育人数!$G$6/教育人数!$G$34</f>
        <v>1513.8794854434666</v>
      </c>
      <c r="BP217" s="217"/>
      <c r="BT217" s="3">
        <f>T217*教育人数!$G$6/教育人数!$G$34</f>
        <v>133855.11171293163</v>
      </c>
      <c r="BU217" s="3">
        <f>U217*教育人数!$G$6/教育人数!$G$34</f>
        <v>137833.44617467842</v>
      </c>
      <c r="BV217" s="3">
        <f>V217*教育人数!$G$6/教育人数!$G$34</f>
        <v>139030.46716316859</v>
      </c>
      <c r="BW217" s="3">
        <f>W217*教育人数!$G$6/教育人数!$G$34</f>
        <v>140016.24915368992</v>
      </c>
      <c r="BX217" s="3">
        <f>X217*教育人数!$G$6/教育人数!$G$34</f>
        <v>141354.096140826</v>
      </c>
      <c r="BY217" s="3">
        <f>Y217*教育人数!$G$6/教育人数!$G$34</f>
        <v>141706.16113744077</v>
      </c>
      <c r="BZ217" s="3">
        <f>Z217*教育人数!$G$6/教育人数!$G$34</f>
        <v>141283.68314150305</v>
      </c>
      <c r="CA217" s="3">
        <f>AA217*教育人数!$G$6/教育人数!$G$34</f>
        <v>141811.78063642519</v>
      </c>
      <c r="CB217" s="3">
        <f>AB217*教育人数!$G$6/教育人数!$G$34</f>
        <v>143290.45362220719</v>
      </c>
      <c r="CC217" s="3">
        <f>AC217*教育人数!$G$6/教育人数!$G$34</f>
        <v>148923.49356804334</v>
      </c>
      <c r="CD217" s="3">
        <f>AD217*教育人数!$G$6/教育人数!$G$34</f>
        <v>160893.70345294516</v>
      </c>
      <c r="CE217" s="217"/>
    </row>
    <row r="218" spans="1:83" ht="18.75" customHeight="1">
      <c r="A218" s="32" t="s">
        <v>84</v>
      </c>
      <c r="B218" s="33" t="s">
        <v>110</v>
      </c>
      <c r="C218" s="237" t="s">
        <v>104</v>
      </c>
      <c r="D218" s="34" t="s">
        <v>105</v>
      </c>
      <c r="E218" s="38">
        <v>260</v>
      </c>
      <c r="F218" s="36">
        <v>270</v>
      </c>
      <c r="G218" s="36">
        <v>270</v>
      </c>
      <c r="H218" s="36">
        <v>270</v>
      </c>
      <c r="I218" s="36">
        <v>270</v>
      </c>
      <c r="J218" s="36">
        <v>270</v>
      </c>
      <c r="K218" s="36">
        <v>270</v>
      </c>
      <c r="L218" s="36">
        <v>270</v>
      </c>
      <c r="M218" s="39">
        <v>280</v>
      </c>
      <c r="N218" s="39">
        <v>290</v>
      </c>
      <c r="O218" s="40">
        <v>310</v>
      </c>
      <c r="P218" s="111"/>
      <c r="Q218" s="111"/>
      <c r="R218" s="111"/>
      <c r="S218" s="111"/>
      <c r="T218" s="35">
        <v>27930</v>
      </c>
      <c r="U218" s="36">
        <v>28720</v>
      </c>
      <c r="V218" s="36">
        <v>28960</v>
      </c>
      <c r="W218" s="36">
        <v>29160</v>
      </c>
      <c r="X218" s="36">
        <v>29420</v>
      </c>
      <c r="Y218" s="36">
        <v>29500</v>
      </c>
      <c r="Z218" s="36">
        <v>29420</v>
      </c>
      <c r="AA218" s="36">
        <v>29530</v>
      </c>
      <c r="AB218" s="37">
        <v>29820</v>
      </c>
      <c r="AC218" s="37">
        <v>30970</v>
      </c>
      <c r="AD218" s="37">
        <v>33350</v>
      </c>
      <c r="AE218" s="111"/>
      <c r="AF218" s="4">
        <f>E218/E$252</f>
        <v>1.04</v>
      </c>
      <c r="AG218" s="4">
        <f>F218/E$252</f>
        <v>1.08</v>
      </c>
      <c r="AH218" s="4">
        <f>G218/E$252</f>
        <v>1.08</v>
      </c>
      <c r="AI218" s="4">
        <f>H218/E$252</f>
        <v>1.08</v>
      </c>
      <c r="AJ218" s="4">
        <f>I218/E$252</f>
        <v>1.08</v>
      </c>
      <c r="AK218" s="4">
        <f>J218/E$252</f>
        <v>1.08</v>
      </c>
      <c r="AL218" s="4">
        <f>K218/E$252</f>
        <v>1.08</v>
      </c>
      <c r="AM218" s="4">
        <f>L218/E$252</f>
        <v>1.08</v>
      </c>
      <c r="AN218" s="4">
        <f>M218/E$252</f>
        <v>1.1200000000000001</v>
      </c>
      <c r="AO218" s="4">
        <f>N218/E$252</f>
        <v>1.1599999999999999</v>
      </c>
      <c r="AP218" s="4">
        <f>O218/E$252</f>
        <v>1.24</v>
      </c>
      <c r="AQ218" s="218"/>
      <c r="AR218" s="218"/>
      <c r="AS218" s="218"/>
      <c r="AT218" s="218"/>
      <c r="AU218" s="218"/>
      <c r="AV218" s="218"/>
      <c r="AW218" s="218"/>
      <c r="AX218" s="218"/>
      <c r="AY218" s="218"/>
      <c r="AZ218" s="218"/>
      <c r="BA218" s="218"/>
      <c r="BB218" s="87">
        <f t="shared" si="90"/>
        <v>1.055861921904331</v>
      </c>
      <c r="BE218" s="3">
        <f>E218*(教育人数!$H$7+教育人数!$H$8)/教育人数!$H$34</f>
        <v>2440.9839765290003</v>
      </c>
      <c r="BF218" s="3">
        <f>F218*(教育人数!$H$7+教育人数!$H$8)/教育人数!$H$34</f>
        <v>2534.8679756262695</v>
      </c>
      <c r="BG218" s="3">
        <f>G218*(教育人数!$H$7+教育人数!$H$8)/教育人数!$H$34</f>
        <v>2534.8679756262695</v>
      </c>
      <c r="BH218" s="3">
        <f>H218*(教育人数!$H$7+教育人数!$H$8)/教育人数!$H$34</f>
        <v>2534.8679756262695</v>
      </c>
      <c r="BI218" s="3">
        <f>I218*(教育人数!$H$7+教育人数!$H$8)/教育人数!$H$34</f>
        <v>2534.8679756262695</v>
      </c>
      <c r="BJ218" s="3">
        <f>J218*(教育人数!$H$7+教育人数!$H$8)/教育人数!$H$34</f>
        <v>2534.8679756262695</v>
      </c>
      <c r="BK218" s="3">
        <f>K218*(教育人数!$H$7+教育人数!$H$8)/教育人数!$H$34</f>
        <v>2534.8679756262695</v>
      </c>
      <c r="BL218" s="3">
        <f>L218*(教育人数!$H$7+教育人数!$H$8)/教育人数!$H$34</f>
        <v>2534.8679756262695</v>
      </c>
      <c r="BM218" s="3">
        <f>M218*(教育人数!$H$7+教育人数!$H$8)/教育人数!$H$34</f>
        <v>2628.7519747235388</v>
      </c>
      <c r="BN218" s="3">
        <f>N218*(教育人数!$H$7+教育人数!$H$8)/教育人数!$H$34</f>
        <v>2722.635973820808</v>
      </c>
      <c r="BO218" s="3">
        <f>O218*(教育人数!$H$7+教育人数!$H$8)/教育人数!$H$34</f>
        <v>2910.4039720153464</v>
      </c>
      <c r="BP218" s="217">
        <f>AVERAGE(BE218:BO218)+AVERAGE(BE219:BO219)</f>
        <v>4203.442686855009</v>
      </c>
      <c r="BT218" s="3">
        <f>T218*(教育人数!$H$7+教育人数!$H$8)/教育人数!$H$34</f>
        <v>262218.00947867299</v>
      </c>
      <c r="BU218" s="3">
        <f>U218*(教育人数!$H$7+教育人数!$H$8)/教育人数!$H$34</f>
        <v>269634.84540735726</v>
      </c>
      <c r="BV218" s="3">
        <f>V218*(教育人数!$H$7+教育人数!$H$8)/教育人数!$H$34</f>
        <v>271888.06138569175</v>
      </c>
      <c r="BW218" s="3">
        <f>W218*(教育人数!$H$7+教育人数!$H$8)/教育人数!$H$34</f>
        <v>273765.74136763712</v>
      </c>
      <c r="BX218" s="3">
        <f>X218*(教育人数!$H$7+教育人数!$H$8)/教育人数!$H$34</f>
        <v>276206.7253441661</v>
      </c>
      <c r="BY218" s="3">
        <f>Y218*(教育人数!$H$7+教育人数!$H$8)/教育人数!$H$34</f>
        <v>276957.79733694426</v>
      </c>
      <c r="BZ218" s="3">
        <f>Z218*(教育人数!$H$7+教育人数!$H$8)/教育人数!$H$34</f>
        <v>276206.7253441661</v>
      </c>
      <c r="CA218" s="3">
        <f>AA218*(教育人数!$H$7+教育人数!$H$8)/教育人数!$H$34</f>
        <v>277239.44933423609</v>
      </c>
      <c r="CB218" s="3">
        <f>AB218*(教育人数!$H$7+教育人数!$H$8)/教育人数!$H$34</f>
        <v>279962.08530805691</v>
      </c>
      <c r="CC218" s="3">
        <f>AC218*(教育人数!$H$7+教育人数!$H$8)/教育人数!$H$34</f>
        <v>290758.74520424288</v>
      </c>
      <c r="CD218" s="3">
        <f>AD218*(教育人数!$H$7+教育人数!$H$8)/教育人数!$H$34</f>
        <v>313103.13698939292</v>
      </c>
      <c r="CE218" s="217">
        <f t="shared" ref="CE218" si="118">ROUNDDOWN((AVERAGE(BT218:CD218)+AVERAGE(BT219:CD219))*$CH$2*12/16,-2)</f>
        <v>196900</v>
      </c>
    </row>
    <row r="219" spans="1:83" ht="18.75" customHeight="1">
      <c r="A219" s="32" t="s">
        <v>84</v>
      </c>
      <c r="B219" s="33" t="s">
        <v>110</v>
      </c>
      <c r="C219" s="237"/>
      <c r="D219" s="34" t="s">
        <v>106</v>
      </c>
      <c r="E219" s="38">
        <v>320</v>
      </c>
      <c r="F219" s="36">
        <v>330</v>
      </c>
      <c r="G219" s="36">
        <v>340</v>
      </c>
      <c r="H219" s="36">
        <v>340</v>
      </c>
      <c r="I219" s="36">
        <v>340</v>
      </c>
      <c r="J219" s="36">
        <v>340</v>
      </c>
      <c r="K219" s="36">
        <v>340</v>
      </c>
      <c r="L219" s="36">
        <v>340</v>
      </c>
      <c r="M219" s="39">
        <v>350</v>
      </c>
      <c r="N219" s="39">
        <v>360</v>
      </c>
      <c r="O219" s="40">
        <v>390</v>
      </c>
      <c r="P219" s="111"/>
      <c r="Q219" s="111"/>
      <c r="R219" s="111"/>
      <c r="S219" s="111"/>
      <c r="T219" s="35">
        <v>34410</v>
      </c>
      <c r="U219" s="36">
        <v>35440</v>
      </c>
      <c r="V219" s="36">
        <v>35750</v>
      </c>
      <c r="W219" s="36">
        <v>36020</v>
      </c>
      <c r="X219" s="36">
        <v>36370</v>
      </c>
      <c r="Y219" s="36">
        <v>36460</v>
      </c>
      <c r="Z219" s="36">
        <v>36350</v>
      </c>
      <c r="AA219" s="36">
        <v>36490</v>
      </c>
      <c r="AB219" s="37">
        <v>36880</v>
      </c>
      <c r="AC219" s="37">
        <v>38390</v>
      </c>
      <c r="AD219" s="37">
        <v>41560</v>
      </c>
      <c r="AE219" s="111"/>
      <c r="AF219" s="4">
        <f>E219/E$253</f>
        <v>1</v>
      </c>
      <c r="AG219" s="4">
        <f>F219/E$253</f>
        <v>1.03125</v>
      </c>
      <c r="AH219" s="4">
        <f>G219/E$253</f>
        <v>1.0625</v>
      </c>
      <c r="AI219" s="4">
        <f>H219/E$253</f>
        <v>1.0625</v>
      </c>
      <c r="AJ219" s="4">
        <f>I219/E$253</f>
        <v>1.0625</v>
      </c>
      <c r="AK219" s="4">
        <f>J219/E$253</f>
        <v>1.0625</v>
      </c>
      <c r="AL219" s="4">
        <f>K219/E$253</f>
        <v>1.0625</v>
      </c>
      <c r="AM219" s="4">
        <f>L219/E$253</f>
        <v>1.0625</v>
      </c>
      <c r="AN219" s="4">
        <f>M219/E$253</f>
        <v>1.09375</v>
      </c>
      <c r="AO219" s="4">
        <f>N219/E$253</f>
        <v>1.125</v>
      </c>
      <c r="AP219" s="4">
        <f>O219/E$253</f>
        <v>1.21875</v>
      </c>
      <c r="AQ219" s="218"/>
      <c r="AR219" s="218"/>
      <c r="AS219" s="218"/>
      <c r="AT219" s="218"/>
      <c r="AU219" s="218"/>
      <c r="AV219" s="218"/>
      <c r="AW219" s="218"/>
      <c r="AX219" s="218"/>
      <c r="AY219" s="218"/>
      <c r="AZ219" s="218"/>
      <c r="BA219" s="218"/>
      <c r="BB219" s="87">
        <f t="shared" si="90"/>
        <v>1.055861921904331</v>
      </c>
      <c r="BE219" s="3">
        <f>E219*教育人数!$H$6/教育人数!$H$34</f>
        <v>1502.1439855563078</v>
      </c>
      <c r="BF219" s="3">
        <f>F219*教育人数!$H$6/教育人数!$H$34</f>
        <v>1549.0859851049424</v>
      </c>
      <c r="BG219" s="3">
        <f>G219*教育人数!$H$6/教育人数!$H$34</f>
        <v>1596.0279846535773</v>
      </c>
      <c r="BH219" s="3">
        <f>H219*教育人数!$H$6/教育人数!$H$34</f>
        <v>1596.0279846535773</v>
      </c>
      <c r="BI219" s="3">
        <f>I219*教育人数!$H$6/教育人数!$H$34</f>
        <v>1596.0279846535773</v>
      </c>
      <c r="BJ219" s="3">
        <f>J219*教育人数!$H$6/教育人数!$H$34</f>
        <v>1596.0279846535773</v>
      </c>
      <c r="BK219" s="3">
        <f>K219*教育人数!$H$6/教育人数!$H$34</f>
        <v>1596.0279846535773</v>
      </c>
      <c r="BL219" s="3">
        <f>L219*教育人数!$H$6/教育人数!$H$34</f>
        <v>1596.0279846535773</v>
      </c>
      <c r="BM219" s="3">
        <f>M219*教育人数!$H$6/教育人数!$H$34</f>
        <v>1642.9699842022119</v>
      </c>
      <c r="BN219" s="3">
        <f>N219*教育人数!$H$6/教育人数!$H$34</f>
        <v>1689.9119837508465</v>
      </c>
      <c r="BO219" s="3">
        <f>O219*教育人数!$H$6/教育人数!$H$34</f>
        <v>1830.7379823967503</v>
      </c>
      <c r="BP219" s="217"/>
      <c r="BT219" s="3">
        <f>T219*教育人数!$H$6/教育人数!$H$34</f>
        <v>161527.42044685173</v>
      </c>
      <c r="BU219" s="3">
        <f>U219*教育人数!$H$6/教育人数!$H$34</f>
        <v>166362.44640036111</v>
      </c>
      <c r="BV219" s="3">
        <f>V219*教育人数!$H$6/教育人数!$H$34</f>
        <v>167817.64838636879</v>
      </c>
      <c r="BW219" s="3">
        <f>W219*教育人数!$H$6/教育人数!$H$34</f>
        <v>169085.08237418192</v>
      </c>
      <c r="BX219" s="3">
        <f>X219*教育人数!$H$6/教育人数!$H$34</f>
        <v>170728.05235838413</v>
      </c>
      <c r="BY219" s="3">
        <f>Y219*教育人数!$H$6/教育人数!$H$34</f>
        <v>171150.53035432185</v>
      </c>
      <c r="BZ219" s="3">
        <f>Z219*教育人数!$H$6/教育人数!$H$34</f>
        <v>170634.16835928685</v>
      </c>
      <c r="CA219" s="3">
        <f>AA219*教育人数!$H$6/教育人数!$H$34</f>
        <v>171291.35635296773</v>
      </c>
      <c r="CB219" s="3">
        <f>AB219*教育人数!$H$6/教育人数!$H$34</f>
        <v>173122.0943353645</v>
      </c>
      <c r="CC219" s="3">
        <f>AC219*教育人数!$H$6/教育人数!$H$34</f>
        <v>180210.3362672083</v>
      </c>
      <c r="CD219" s="3">
        <f>AD219*教育人数!$H$6/教育人数!$H$34</f>
        <v>195090.95012412549</v>
      </c>
      <c r="CE219" s="217"/>
    </row>
    <row r="220" spans="1:83" ht="18.75" customHeight="1">
      <c r="A220" s="32" t="s">
        <v>84</v>
      </c>
      <c r="B220" s="33" t="s">
        <v>111</v>
      </c>
      <c r="C220" s="237" t="s">
        <v>104</v>
      </c>
      <c r="D220" s="34" t="s">
        <v>105</v>
      </c>
      <c r="E220" s="38">
        <v>240</v>
      </c>
      <c r="F220" s="36">
        <v>240</v>
      </c>
      <c r="G220" s="36">
        <v>250</v>
      </c>
      <c r="H220" s="36">
        <v>250</v>
      </c>
      <c r="I220" s="36">
        <v>250</v>
      </c>
      <c r="J220" s="36">
        <v>250</v>
      </c>
      <c r="K220" s="36">
        <v>250</v>
      </c>
      <c r="L220" s="36">
        <v>250</v>
      </c>
      <c r="M220" s="39">
        <v>250</v>
      </c>
      <c r="N220" s="39">
        <v>260</v>
      </c>
      <c r="O220" s="40">
        <v>280</v>
      </c>
      <c r="P220" s="111"/>
      <c r="Q220" s="111"/>
      <c r="R220" s="111"/>
      <c r="S220" s="111"/>
      <c r="T220" s="35">
        <v>25810</v>
      </c>
      <c r="U220" s="36">
        <v>26540</v>
      </c>
      <c r="V220" s="36">
        <v>26760</v>
      </c>
      <c r="W220" s="36">
        <v>26940</v>
      </c>
      <c r="X220" s="36">
        <v>27190</v>
      </c>
      <c r="Y220" s="36">
        <v>27270</v>
      </c>
      <c r="Z220" s="36">
        <v>27200</v>
      </c>
      <c r="AA220" s="36">
        <v>27290</v>
      </c>
      <c r="AB220" s="37">
        <v>27570</v>
      </c>
      <c r="AC220" s="37">
        <v>28670</v>
      </c>
      <c r="AD220" s="37">
        <v>30900</v>
      </c>
      <c r="AE220" s="111"/>
      <c r="AF220" s="4">
        <f>E220/E$254</f>
        <v>1.0434782608695652</v>
      </c>
      <c r="AG220" s="4">
        <f>F220/E$254</f>
        <v>1.0434782608695652</v>
      </c>
      <c r="AH220" s="4">
        <f>G220/E$254</f>
        <v>1.0869565217391304</v>
      </c>
      <c r="AI220" s="4">
        <f>H220/E$254</f>
        <v>1.0869565217391304</v>
      </c>
      <c r="AJ220" s="4">
        <f>I220/E$254</f>
        <v>1.0869565217391304</v>
      </c>
      <c r="AK220" s="4">
        <f>J220/E$254</f>
        <v>1.0869565217391304</v>
      </c>
      <c r="AL220" s="4">
        <f>K220/E$254</f>
        <v>1.0869565217391304</v>
      </c>
      <c r="AM220" s="4">
        <f>L220/E$254</f>
        <v>1.0869565217391304</v>
      </c>
      <c r="AN220" s="4">
        <f>M220/E$254</f>
        <v>1.0869565217391304</v>
      </c>
      <c r="AO220" s="4">
        <f>N220/E$254</f>
        <v>1.1304347826086956</v>
      </c>
      <c r="AP220" s="4">
        <f>O220/E$254</f>
        <v>1.2173913043478262</v>
      </c>
      <c r="AQ220" s="218"/>
      <c r="AR220" s="218"/>
      <c r="AS220" s="218"/>
      <c r="AT220" s="218"/>
      <c r="AU220" s="218"/>
      <c r="AV220" s="218"/>
      <c r="AW220" s="218"/>
      <c r="AX220" s="218"/>
      <c r="AY220" s="218"/>
      <c r="AZ220" s="218"/>
      <c r="BA220" s="218"/>
      <c r="BB220" s="87">
        <f t="shared" si="90"/>
        <v>1.055861921904331</v>
      </c>
      <c r="BE220" s="3">
        <f>E220*(教育人数!$I$7+教育人数!$I$8)/教育人数!$I$34</f>
        <v>2274.8815165876777</v>
      </c>
      <c r="BF220" s="3">
        <f>F220*(教育人数!$I$7+教育人数!$I$8)/教育人数!$I$34</f>
        <v>2274.8815165876777</v>
      </c>
      <c r="BG220" s="3">
        <f>G220*(教育人数!$I$7+教育人数!$I$8)/教育人数!$I$34</f>
        <v>2369.6682464454975</v>
      </c>
      <c r="BH220" s="3">
        <f>H220*(教育人数!$I$7+教育人数!$I$8)/教育人数!$I$34</f>
        <v>2369.6682464454975</v>
      </c>
      <c r="BI220" s="3">
        <f>I220*(教育人数!$I$7+教育人数!$I$8)/教育人数!$I$34</f>
        <v>2369.6682464454975</v>
      </c>
      <c r="BJ220" s="3">
        <f>J220*(教育人数!$I$7+教育人数!$I$8)/教育人数!$I$34</f>
        <v>2369.6682464454975</v>
      </c>
      <c r="BK220" s="3">
        <f>K220*(教育人数!$I$7+教育人数!$I$8)/教育人数!$I$34</f>
        <v>2369.6682464454975</v>
      </c>
      <c r="BL220" s="3">
        <f>L220*(教育人数!$I$7+教育人数!$I$8)/教育人数!$I$34</f>
        <v>2369.6682464454975</v>
      </c>
      <c r="BM220" s="3">
        <f>M220*(教育人数!$I$7+教育人数!$I$8)/教育人数!$I$34</f>
        <v>2369.6682464454975</v>
      </c>
      <c r="BN220" s="3">
        <f>N220*(教育人数!$I$7+教育人数!$I$8)/教育人数!$I$34</f>
        <v>2464.4549763033174</v>
      </c>
      <c r="BO220" s="3">
        <f>O220*(教育人数!$I$7+教育人数!$I$8)/教育人数!$I$34</f>
        <v>2654.0284360189571</v>
      </c>
      <c r="BP220" s="217">
        <f>AVERAGE(BE220:BO220)+AVERAGE(BE221:BO221)</f>
        <v>3916.4153382162858</v>
      </c>
      <c r="BT220" s="3">
        <f>T220*(教育人数!$I$7+教育人数!$I$8)/教育人数!$I$34</f>
        <v>244644.54976303317</v>
      </c>
      <c r="BU220" s="3">
        <f>U220*(教育人数!$I$7+教育人数!$I$8)/教育人数!$I$34</f>
        <v>251563.98104265402</v>
      </c>
      <c r="BV220" s="3">
        <f>V220*(教育人数!$I$7+教育人数!$I$8)/教育人数!$I$34</f>
        <v>253649.28909952604</v>
      </c>
      <c r="BW220" s="3">
        <f>W220*(教育人数!$I$7+教育人数!$I$8)/教育人数!$I$34</f>
        <v>255355.4502369668</v>
      </c>
      <c r="BX220" s="3">
        <f>X220*(教育人数!$I$7+教育人数!$I$8)/教育人数!$I$34</f>
        <v>257725.11848341231</v>
      </c>
      <c r="BY220" s="3">
        <f>Y220*(教育人数!$I$7+教育人数!$I$8)/教育人数!$I$34</f>
        <v>258483.41232227487</v>
      </c>
      <c r="BZ220" s="3">
        <f>Z220*(教育人数!$I$7+教育人数!$I$8)/教育人数!$I$34</f>
        <v>257819.90521327013</v>
      </c>
      <c r="CA220" s="3">
        <f>AA220*(教育人数!$I$7+教育人数!$I$8)/教育人数!$I$34</f>
        <v>258672.98578199052</v>
      </c>
      <c r="CB220" s="3">
        <f>AB220*(教育人数!$I$7+教育人数!$I$8)/教育人数!$I$34</f>
        <v>261327.01421800946</v>
      </c>
      <c r="CC220" s="3">
        <f>AC220*(教育人数!$I$7+教育人数!$I$8)/教育人数!$I$34</f>
        <v>271753.55450236966</v>
      </c>
      <c r="CD220" s="3">
        <f>AD220*(教育人数!$I$7+教育人数!$I$8)/教育人数!$I$34</f>
        <v>292890.99526066351</v>
      </c>
      <c r="CE220" s="217">
        <f t="shared" ref="CE220" si="119">ROUNDDOWN((AVERAGE(BT220:CD220)+AVERAGE(BT221:CD221))*$CH$2*12/16,-2)</f>
        <v>184900</v>
      </c>
    </row>
    <row r="221" spans="1:83" ht="18.75" customHeight="1">
      <c r="A221" s="32" t="s">
        <v>84</v>
      </c>
      <c r="B221" s="33" t="s">
        <v>111</v>
      </c>
      <c r="C221" s="237"/>
      <c r="D221" s="34" t="s">
        <v>106</v>
      </c>
      <c r="E221" s="38">
        <v>300</v>
      </c>
      <c r="F221" s="36">
        <v>310</v>
      </c>
      <c r="G221" s="36">
        <v>310</v>
      </c>
      <c r="H221" s="36">
        <v>320</v>
      </c>
      <c r="I221" s="36">
        <v>320</v>
      </c>
      <c r="J221" s="36">
        <v>320</v>
      </c>
      <c r="K221" s="36">
        <v>320</v>
      </c>
      <c r="L221" s="36">
        <v>320</v>
      </c>
      <c r="M221" s="39">
        <v>320</v>
      </c>
      <c r="N221" s="39">
        <v>340</v>
      </c>
      <c r="O221" s="40">
        <v>370</v>
      </c>
      <c r="P221" s="111"/>
      <c r="Q221" s="111"/>
      <c r="R221" s="111"/>
      <c r="S221" s="111"/>
      <c r="T221" s="35">
        <v>32290</v>
      </c>
      <c r="U221" s="36">
        <v>33260</v>
      </c>
      <c r="V221" s="36">
        <v>33550</v>
      </c>
      <c r="W221" s="36">
        <v>33800</v>
      </c>
      <c r="X221" s="36">
        <v>34140</v>
      </c>
      <c r="Y221" s="36">
        <v>34230</v>
      </c>
      <c r="Z221" s="36">
        <v>34130</v>
      </c>
      <c r="AA221" s="36">
        <v>34250</v>
      </c>
      <c r="AB221" s="37">
        <v>34630</v>
      </c>
      <c r="AC221" s="37">
        <v>36090</v>
      </c>
      <c r="AD221" s="37">
        <v>39110</v>
      </c>
      <c r="AE221" s="111"/>
      <c r="AF221" s="4">
        <f>E221/E$255</f>
        <v>1.0344827586206897</v>
      </c>
      <c r="AG221" s="4">
        <f>F221/E$255</f>
        <v>1.0689655172413792</v>
      </c>
      <c r="AH221" s="4">
        <f>G221/E$255</f>
        <v>1.0689655172413792</v>
      </c>
      <c r="AI221" s="4">
        <f>H221/E$255</f>
        <v>1.103448275862069</v>
      </c>
      <c r="AJ221" s="4">
        <f>I221/E$255</f>
        <v>1.103448275862069</v>
      </c>
      <c r="AK221" s="4">
        <f>J221/E$255</f>
        <v>1.103448275862069</v>
      </c>
      <c r="AL221" s="4">
        <f>K221/E$255</f>
        <v>1.103448275862069</v>
      </c>
      <c r="AM221" s="4">
        <f>L221/E$255</f>
        <v>1.103448275862069</v>
      </c>
      <c r="AN221" s="4">
        <f>M221/E$255</f>
        <v>1.103448275862069</v>
      </c>
      <c r="AO221" s="4">
        <f>N221/E$255</f>
        <v>1.1724137931034482</v>
      </c>
      <c r="AP221" s="4">
        <f>O221/E$255</f>
        <v>1.2758620689655173</v>
      </c>
      <c r="AQ221" s="218"/>
      <c r="AR221" s="218"/>
      <c r="AS221" s="218"/>
      <c r="AT221" s="218"/>
      <c r="AU221" s="218"/>
      <c r="AV221" s="218"/>
      <c r="AW221" s="218"/>
      <c r="AX221" s="218"/>
      <c r="AY221" s="218"/>
      <c r="AZ221" s="218"/>
      <c r="BA221" s="218"/>
      <c r="BB221" s="87">
        <f t="shared" si="90"/>
        <v>1.055861921904331</v>
      </c>
      <c r="BE221" s="3">
        <f>E221*教育人数!$I$6/教育人数!$I$34</f>
        <v>1421.8009478672984</v>
      </c>
      <c r="BF221" s="3">
        <f>F221*教育人数!$I$6/教育人数!$I$34</f>
        <v>1469.1943127962084</v>
      </c>
      <c r="BG221" s="3">
        <f>G221*教育人数!$I$6/教育人数!$I$34</f>
        <v>1469.1943127962084</v>
      </c>
      <c r="BH221" s="3">
        <f>H221*教育人数!$I$6/教育人数!$I$34</f>
        <v>1516.5876777251183</v>
      </c>
      <c r="BI221" s="3">
        <f>I221*教育人数!$I$6/教育人数!$I$34</f>
        <v>1516.5876777251183</v>
      </c>
      <c r="BJ221" s="3">
        <f>J221*教育人数!$I$6/教育人数!$I$34</f>
        <v>1516.5876777251183</v>
      </c>
      <c r="BK221" s="3">
        <f>K221*教育人数!$I$6/教育人数!$I$34</f>
        <v>1516.5876777251183</v>
      </c>
      <c r="BL221" s="3">
        <f>L221*教育人数!$I$6/教育人数!$I$34</f>
        <v>1516.5876777251183</v>
      </c>
      <c r="BM221" s="3">
        <f>M221*教育人数!$I$6/教育人数!$I$34</f>
        <v>1516.5876777251183</v>
      </c>
      <c r="BN221" s="3">
        <f>N221*教育人数!$I$6/教育人数!$I$34</f>
        <v>1611.3744075829384</v>
      </c>
      <c r="BO221" s="3">
        <f>O221*教育人数!$I$6/教育人数!$I$34</f>
        <v>1753.5545023696682</v>
      </c>
      <c r="BP221" s="217"/>
      <c r="BT221" s="3">
        <f>T221*教育人数!$I$6/教育人数!$I$34</f>
        <v>153033.17535545022</v>
      </c>
      <c r="BU221" s="3">
        <f>U221*教育人数!$I$6/教育人数!$I$34</f>
        <v>157630.33175355449</v>
      </c>
      <c r="BV221" s="3">
        <f>V221*教育人数!$I$6/教育人数!$I$34</f>
        <v>159004.73933649287</v>
      </c>
      <c r="BW221" s="3">
        <f>W221*教育人数!$I$6/教育人数!$I$34</f>
        <v>160189.57345971564</v>
      </c>
      <c r="BX221" s="3">
        <f>X221*教育人数!$I$6/教育人数!$I$34</f>
        <v>161800.94786729856</v>
      </c>
      <c r="BY221" s="3">
        <f>Y221*教育人数!$I$6/教育人数!$I$34</f>
        <v>162227.48815165876</v>
      </c>
      <c r="BZ221" s="3">
        <f>Z221*教育人数!$I$6/教育人数!$I$34</f>
        <v>161753.55450236966</v>
      </c>
      <c r="CA221" s="3">
        <f>AA221*教育人数!$I$6/教育人数!$I$34</f>
        <v>162322.27488151658</v>
      </c>
      <c r="CB221" s="3">
        <f>AB221*教育人数!$I$6/教育人数!$I$34</f>
        <v>164123.22274881517</v>
      </c>
      <c r="CC221" s="3">
        <f>AC221*教育人数!$I$6/教育人数!$I$34</f>
        <v>171042.65402843599</v>
      </c>
      <c r="CD221" s="3">
        <f>AD221*教育人数!$I$6/教育人数!$I$34</f>
        <v>185355.4502369668</v>
      </c>
      <c r="CE221" s="217"/>
    </row>
    <row r="222" spans="1:83" ht="18.75" customHeight="1">
      <c r="A222" s="32" t="s">
        <v>84</v>
      </c>
      <c r="B222" s="33" t="s">
        <v>112</v>
      </c>
      <c r="C222" s="237" t="s">
        <v>104</v>
      </c>
      <c r="D222" s="34" t="s">
        <v>105</v>
      </c>
      <c r="E222" s="38">
        <v>220</v>
      </c>
      <c r="F222" s="36">
        <v>230</v>
      </c>
      <c r="G222" s="36">
        <v>230</v>
      </c>
      <c r="H222" s="36">
        <v>230</v>
      </c>
      <c r="I222" s="36">
        <v>240</v>
      </c>
      <c r="J222" s="36">
        <v>240</v>
      </c>
      <c r="K222" s="36">
        <v>240</v>
      </c>
      <c r="L222" s="36">
        <v>240</v>
      </c>
      <c r="M222" s="39">
        <v>240</v>
      </c>
      <c r="N222" s="39">
        <v>250</v>
      </c>
      <c r="O222" s="40">
        <v>270</v>
      </c>
      <c r="P222" s="111"/>
      <c r="Q222" s="111"/>
      <c r="R222" s="111"/>
      <c r="S222" s="111"/>
      <c r="T222" s="35">
        <v>24360</v>
      </c>
      <c r="U222" s="36">
        <v>25050</v>
      </c>
      <c r="V222" s="36">
        <v>25260</v>
      </c>
      <c r="W222" s="36">
        <v>25430</v>
      </c>
      <c r="X222" s="36">
        <v>25670</v>
      </c>
      <c r="Y222" s="36">
        <v>25740</v>
      </c>
      <c r="Z222" s="36">
        <v>25680</v>
      </c>
      <c r="AA222" s="36">
        <v>25770</v>
      </c>
      <c r="AB222" s="37">
        <v>26030</v>
      </c>
      <c r="AC222" s="37">
        <v>27100</v>
      </c>
      <c r="AD222" s="37">
        <v>29230</v>
      </c>
      <c r="AE222" s="111"/>
      <c r="AF222" s="4">
        <f>E222/E$256</f>
        <v>1</v>
      </c>
      <c r="AG222" s="4">
        <f>F222/E$256</f>
        <v>1.0454545454545454</v>
      </c>
      <c r="AH222" s="4">
        <f>G222/E$256</f>
        <v>1.0454545454545454</v>
      </c>
      <c r="AI222" s="4">
        <f>H222/E$256</f>
        <v>1.0454545454545454</v>
      </c>
      <c r="AJ222" s="4">
        <f>I222/E$256</f>
        <v>1.0909090909090908</v>
      </c>
      <c r="AK222" s="4">
        <f>J222/E$256</f>
        <v>1.0909090909090908</v>
      </c>
      <c r="AL222" s="4">
        <f>K222/E$256</f>
        <v>1.0909090909090908</v>
      </c>
      <c r="AM222" s="4">
        <f>L222/E$256</f>
        <v>1.0909090909090908</v>
      </c>
      <c r="AN222" s="4">
        <f>M222/E$256</f>
        <v>1.0909090909090908</v>
      </c>
      <c r="AO222" s="4">
        <f>N222/E$256</f>
        <v>1.1363636363636365</v>
      </c>
      <c r="AP222" s="4">
        <f>O222/E$256</f>
        <v>1.2272727272727273</v>
      </c>
      <c r="AQ222" s="218"/>
      <c r="AR222" s="218"/>
      <c r="AS222" s="218"/>
      <c r="AT222" s="218"/>
      <c r="AU222" s="218"/>
      <c r="AV222" s="218"/>
      <c r="AW222" s="218"/>
      <c r="AX222" s="218"/>
      <c r="AY222" s="218"/>
      <c r="AZ222" s="218"/>
      <c r="BA222" s="218"/>
      <c r="BB222" s="87">
        <f t="shared" si="90"/>
        <v>1.055861921904331</v>
      </c>
      <c r="BE222" s="3">
        <f>E222*(教育人数!$J$7+教育人数!$J$8)/教育人数!$J$34</f>
        <v>2098.7616572389543</v>
      </c>
      <c r="BF222" s="3">
        <f>F222*(教育人数!$J$7+教育人数!$J$8)/教育人数!$J$34</f>
        <v>2194.1599143861795</v>
      </c>
      <c r="BG222" s="3">
        <f>G222*(教育人数!$J$7+教育人数!$J$8)/教育人数!$J$34</f>
        <v>2194.1599143861795</v>
      </c>
      <c r="BH222" s="3">
        <f>H222*(教育人数!$J$7+教育人数!$J$8)/教育人数!$J$34</f>
        <v>2194.1599143861795</v>
      </c>
      <c r="BI222" s="3">
        <f>I222*(教育人数!$J$7+教育人数!$J$8)/教育人数!$J$34</f>
        <v>2289.5581715334047</v>
      </c>
      <c r="BJ222" s="3">
        <f>J222*(教育人数!$J$7+教育人数!$J$8)/教育人数!$J$34</f>
        <v>2289.5581715334047</v>
      </c>
      <c r="BK222" s="3">
        <f>K222*(教育人数!$J$7+教育人数!$J$8)/教育人数!$J$34</f>
        <v>2289.5581715334047</v>
      </c>
      <c r="BL222" s="3">
        <f>L222*(教育人数!$J$7+教育人数!$J$8)/教育人数!$J$34</f>
        <v>2289.5581715334047</v>
      </c>
      <c r="BM222" s="3">
        <f>M222*(教育人数!$J$7+教育人数!$J$8)/教育人数!$J$34</f>
        <v>2289.5581715334047</v>
      </c>
      <c r="BN222" s="3">
        <f>N222*(教育人数!$J$7+教育人数!$J$8)/教育人数!$J$34</f>
        <v>2384.9564286806299</v>
      </c>
      <c r="BO222" s="3">
        <f>O222*(教育人数!$J$7+教育人数!$J$8)/教育人数!$J$34</f>
        <v>2575.7529429750803</v>
      </c>
      <c r="BP222" s="217">
        <f>AVERAGE(BE222:BO222)+AVERAGE(BE223:BO223)</f>
        <v>3750.8860196522633</v>
      </c>
      <c r="BT222" s="3">
        <f>T222*(教育人数!$J$7+教育人数!$J$8)/教育人数!$J$34</f>
        <v>232390.15441064056</v>
      </c>
      <c r="BU222" s="3">
        <f>U222*(教育人数!$J$7+教育人数!$J$8)/教育人数!$J$34</f>
        <v>238972.6341537991</v>
      </c>
      <c r="BV222" s="3">
        <f>V222*(教育人数!$J$7+教育人数!$J$8)/教育人数!$J$34</f>
        <v>240975.99755389083</v>
      </c>
      <c r="BW222" s="3">
        <f>W222*(教育人数!$J$7+教育人数!$J$8)/教育人数!$J$34</f>
        <v>242597.76792539368</v>
      </c>
      <c r="BX222" s="3">
        <f>X222*(教育人数!$J$7+教育人数!$J$8)/教育人数!$J$34</f>
        <v>244887.32609692708</v>
      </c>
      <c r="BY222" s="3">
        <f>Y222*(教育人数!$J$7+教育人数!$J$8)/教育人数!$J$34</f>
        <v>245555.11389695766</v>
      </c>
      <c r="BZ222" s="3">
        <f>Z222*(教育人数!$J$7+教育人数!$J$8)/教育人数!$J$34</f>
        <v>244982.72435407431</v>
      </c>
      <c r="CA222" s="3">
        <f>AA222*(教育人数!$J$7+教育人数!$J$8)/教育人数!$J$34</f>
        <v>245841.30866839932</v>
      </c>
      <c r="CB222" s="3">
        <f>AB222*(教育人数!$J$7+教育人数!$J$8)/教育人数!$J$34</f>
        <v>248321.66335422717</v>
      </c>
      <c r="CC222" s="3">
        <f>AC222*(教育人数!$J$7+教育人数!$J$8)/教育人数!$J$34</f>
        <v>258529.27686898026</v>
      </c>
      <c r="CD222" s="3">
        <f>AD222*(教育人数!$J$7+教育人数!$J$8)/教育人数!$J$34</f>
        <v>278849.10564133927</v>
      </c>
      <c r="CE222" s="217">
        <f t="shared" ref="CE222" si="120">ROUNDDOWN((AVERAGE(BT222:CD222)+AVERAGE(BT223:CD223))*$CH$2*12/16,-2)</f>
        <v>176500</v>
      </c>
    </row>
    <row r="223" spans="1:83" ht="18.75" customHeight="1">
      <c r="A223" s="32" t="s">
        <v>84</v>
      </c>
      <c r="B223" s="33" t="s">
        <v>112</v>
      </c>
      <c r="C223" s="237"/>
      <c r="D223" s="34" t="s">
        <v>106</v>
      </c>
      <c r="E223" s="38">
        <v>290</v>
      </c>
      <c r="F223" s="36">
        <v>300</v>
      </c>
      <c r="G223" s="36">
        <v>300</v>
      </c>
      <c r="H223" s="36">
        <v>300</v>
      </c>
      <c r="I223" s="36">
        <v>300</v>
      </c>
      <c r="J223" s="36">
        <v>310</v>
      </c>
      <c r="K223" s="36">
        <v>300</v>
      </c>
      <c r="L223" s="36">
        <v>310</v>
      </c>
      <c r="M223" s="39">
        <v>310</v>
      </c>
      <c r="N223" s="39">
        <v>320</v>
      </c>
      <c r="O223" s="40">
        <v>350</v>
      </c>
      <c r="P223" s="111"/>
      <c r="Q223" s="111"/>
      <c r="R223" s="111"/>
      <c r="S223" s="111"/>
      <c r="T223" s="35">
        <v>30840</v>
      </c>
      <c r="U223" s="36">
        <v>31770</v>
      </c>
      <c r="V223" s="36">
        <v>32050</v>
      </c>
      <c r="W223" s="36">
        <v>32290</v>
      </c>
      <c r="X223" s="36">
        <v>32620</v>
      </c>
      <c r="Y223" s="36">
        <v>32700</v>
      </c>
      <c r="Z223" s="36">
        <v>32610</v>
      </c>
      <c r="AA223" s="36">
        <v>32730</v>
      </c>
      <c r="AB223" s="37">
        <v>33090</v>
      </c>
      <c r="AC223" s="37">
        <v>34520</v>
      </c>
      <c r="AD223" s="37">
        <v>37440</v>
      </c>
      <c r="AE223" s="111"/>
      <c r="AF223" s="4">
        <f>E223/E$257</f>
        <v>1.0357142857142858</v>
      </c>
      <c r="AG223" s="4">
        <f>F223/E$257</f>
        <v>1.0714285714285714</v>
      </c>
      <c r="AH223" s="4">
        <f>G223/E$257</f>
        <v>1.0714285714285714</v>
      </c>
      <c r="AI223" s="4">
        <f>H223/E$257</f>
        <v>1.0714285714285714</v>
      </c>
      <c r="AJ223" s="4">
        <f>I223/E$257</f>
        <v>1.0714285714285714</v>
      </c>
      <c r="AK223" s="4">
        <f>J223/E$257</f>
        <v>1.1071428571428572</v>
      </c>
      <c r="AL223" s="4">
        <f>K223/E$257</f>
        <v>1.0714285714285714</v>
      </c>
      <c r="AM223" s="4">
        <f>L223/E$257</f>
        <v>1.1071428571428572</v>
      </c>
      <c r="AN223" s="4">
        <f>M223/E$257</f>
        <v>1.1071428571428572</v>
      </c>
      <c r="AO223" s="4">
        <f>N223/E$257</f>
        <v>1.1428571428571428</v>
      </c>
      <c r="AP223" s="4">
        <f>O223/E$257</f>
        <v>1.25</v>
      </c>
      <c r="AQ223" s="218"/>
      <c r="AR223" s="218"/>
      <c r="AS223" s="218"/>
      <c r="AT223" s="218"/>
      <c r="AU223" s="218"/>
      <c r="AV223" s="218"/>
      <c r="AW223" s="218"/>
      <c r="AX223" s="218"/>
      <c r="AY223" s="218"/>
      <c r="AZ223" s="218"/>
      <c r="BA223" s="218"/>
      <c r="BB223" s="87">
        <f t="shared" si="90"/>
        <v>1.055861921904331</v>
      </c>
      <c r="BE223" s="3">
        <f>E223*教育人数!$J$6/教育人数!$J$34</f>
        <v>1383.2747286347653</v>
      </c>
      <c r="BF223" s="3">
        <f>F223*教育人数!$J$6/教育人数!$J$34</f>
        <v>1430.9738572083779</v>
      </c>
      <c r="BG223" s="3">
        <f>G223*教育人数!$J$6/教育人数!$J$34</f>
        <v>1430.9738572083779</v>
      </c>
      <c r="BH223" s="3">
        <f>H223*教育人数!$J$6/教育人数!$J$34</f>
        <v>1430.9738572083779</v>
      </c>
      <c r="BI223" s="3">
        <f>I223*教育人数!$J$6/教育人数!$J$34</f>
        <v>1430.9738572083779</v>
      </c>
      <c r="BJ223" s="3">
        <f>J223*教育人数!$J$6/教育人数!$J$34</f>
        <v>1478.6729857819905</v>
      </c>
      <c r="BK223" s="3">
        <f>K223*教育人数!$J$6/教育人数!$J$34</f>
        <v>1430.9738572083779</v>
      </c>
      <c r="BL223" s="3">
        <f>L223*教育人数!$J$6/教育人数!$J$34</f>
        <v>1478.6729857819905</v>
      </c>
      <c r="BM223" s="3">
        <f>M223*教育人数!$J$6/教育人数!$J$34</f>
        <v>1478.6729857819905</v>
      </c>
      <c r="BN223" s="3">
        <f>N223*教育人数!$J$6/教育人数!$J$34</f>
        <v>1526.3721143556031</v>
      </c>
      <c r="BO223" s="3">
        <f>O223*教育人数!$J$6/教育人数!$J$34</f>
        <v>1669.4695000764409</v>
      </c>
      <c r="BP223" s="217"/>
      <c r="BT223" s="3">
        <f>T223*教育人数!$J$6/教育人数!$J$34</f>
        <v>147104.11252102125</v>
      </c>
      <c r="BU223" s="3">
        <f>U223*教育人数!$J$6/教育人数!$J$34</f>
        <v>151540.13147836723</v>
      </c>
      <c r="BV223" s="3">
        <f>V223*教育人数!$J$6/教育人数!$J$34</f>
        <v>152875.70707842839</v>
      </c>
      <c r="BW223" s="3">
        <f>W223*教育人数!$J$6/教育人数!$J$34</f>
        <v>154020.48616419508</v>
      </c>
      <c r="BX223" s="3">
        <f>X223*教育人数!$J$6/教育人数!$J$34</f>
        <v>155594.55740712429</v>
      </c>
      <c r="BY223" s="3">
        <f>Y223*教育人数!$J$6/教育人数!$J$34</f>
        <v>155976.15043571318</v>
      </c>
      <c r="BZ223" s="3">
        <f>Z223*教育人数!$J$6/教育人数!$J$34</f>
        <v>155546.85827855067</v>
      </c>
      <c r="CA223" s="3">
        <f>AA223*教育人数!$J$6/教育人数!$J$34</f>
        <v>156119.24782143402</v>
      </c>
      <c r="CB223" s="3">
        <f>AB223*教育人数!$J$6/教育人数!$J$34</f>
        <v>157836.41645008407</v>
      </c>
      <c r="CC223" s="3">
        <f>AC223*教育人数!$J$6/教育人数!$J$34</f>
        <v>164657.39183611068</v>
      </c>
      <c r="CD223" s="3">
        <f>AD223*教育人数!$J$6/教育人数!$J$34</f>
        <v>178585.53737960555</v>
      </c>
      <c r="CE223" s="217"/>
    </row>
    <row r="224" spans="1:83" ht="18.75" customHeight="1">
      <c r="A224" s="32" t="s">
        <v>84</v>
      </c>
      <c r="B224" s="33" t="s">
        <v>113</v>
      </c>
      <c r="C224" s="237" t="s">
        <v>104</v>
      </c>
      <c r="D224" s="34" t="s">
        <v>105</v>
      </c>
      <c r="E224" s="38">
        <v>220</v>
      </c>
      <c r="F224" s="36">
        <v>230</v>
      </c>
      <c r="G224" s="36">
        <v>230</v>
      </c>
      <c r="H224" s="36">
        <v>230</v>
      </c>
      <c r="I224" s="36">
        <v>230</v>
      </c>
      <c r="J224" s="36">
        <v>230</v>
      </c>
      <c r="K224" s="36">
        <v>230</v>
      </c>
      <c r="L224" s="36">
        <v>230</v>
      </c>
      <c r="M224" s="39">
        <v>230</v>
      </c>
      <c r="N224" s="39">
        <v>240</v>
      </c>
      <c r="O224" s="40">
        <v>260</v>
      </c>
      <c r="P224" s="111"/>
      <c r="Q224" s="111"/>
      <c r="R224" s="111"/>
      <c r="S224" s="111"/>
      <c r="T224" s="35">
        <v>24070</v>
      </c>
      <c r="U224" s="36">
        <v>24730</v>
      </c>
      <c r="V224" s="36">
        <v>24860</v>
      </c>
      <c r="W224" s="36">
        <v>25030</v>
      </c>
      <c r="X224" s="36">
        <v>25250</v>
      </c>
      <c r="Y224" s="36">
        <v>25330</v>
      </c>
      <c r="Z224" s="36">
        <v>25260</v>
      </c>
      <c r="AA224" s="36">
        <v>25360</v>
      </c>
      <c r="AB224" s="37">
        <v>25610</v>
      </c>
      <c r="AC224" s="37">
        <v>26660</v>
      </c>
      <c r="AD224" s="37">
        <v>28720</v>
      </c>
      <c r="AE224" s="111"/>
      <c r="AF224" s="4">
        <f>E224/E$258</f>
        <v>1.0476190476190477</v>
      </c>
      <c r="AG224" s="4">
        <f>F224/E$258</f>
        <v>1.0952380952380953</v>
      </c>
      <c r="AH224" s="4">
        <f>G224/E$258</f>
        <v>1.0952380952380953</v>
      </c>
      <c r="AI224" s="4">
        <f>H224/E$258</f>
        <v>1.0952380952380953</v>
      </c>
      <c r="AJ224" s="4">
        <f>I224/E$258</f>
        <v>1.0952380952380953</v>
      </c>
      <c r="AK224" s="4">
        <f>J224/E$258</f>
        <v>1.0952380952380953</v>
      </c>
      <c r="AL224" s="4">
        <f>K224/E$258</f>
        <v>1.0952380952380953</v>
      </c>
      <c r="AM224" s="4">
        <f>L224/E$258</f>
        <v>1.0952380952380953</v>
      </c>
      <c r="AN224" s="4">
        <f>M224/E$258</f>
        <v>1.0952380952380953</v>
      </c>
      <c r="AO224" s="4">
        <f>N224/E$258</f>
        <v>1.1428571428571428</v>
      </c>
      <c r="AP224" s="4">
        <f>O224/E$258</f>
        <v>1.2380952380952381</v>
      </c>
      <c r="AQ224" s="218"/>
      <c r="AR224" s="218"/>
      <c r="AS224" s="218"/>
      <c r="AT224" s="218"/>
      <c r="AU224" s="218"/>
      <c r="AV224" s="218"/>
      <c r="AW224" s="218"/>
      <c r="AX224" s="218"/>
      <c r="AY224" s="218"/>
      <c r="AZ224" s="218"/>
      <c r="BA224" s="218"/>
      <c r="BB224" s="87">
        <f t="shared" si="90"/>
        <v>1.055861921904331</v>
      </c>
      <c r="BE224" s="3">
        <f>E224*(教育人数!$K$7+教育人数!$K$8)/教育人数!$K$34</f>
        <v>2448.5552667787802</v>
      </c>
      <c r="BF224" s="3">
        <f>F224*(教育人数!$K$7+教育人数!$K$8)/教育人数!$K$34</f>
        <v>2559.8532334505426</v>
      </c>
      <c r="BG224" s="3">
        <f>G224*(教育人数!$K$7+教育人数!$K$8)/教育人数!$K$34</f>
        <v>2559.8532334505426</v>
      </c>
      <c r="BH224" s="3">
        <f>H224*(教育人数!$K$7+教育人数!$K$8)/教育人数!$K$34</f>
        <v>2559.8532334505426</v>
      </c>
      <c r="BI224" s="3">
        <f>I224*(教育人数!$K$7+教育人数!$K$8)/教育人数!$K$34</f>
        <v>2559.8532334505426</v>
      </c>
      <c r="BJ224" s="3">
        <f>J224*(教育人数!$K$7+教育人数!$K$8)/教育人数!$K$34</f>
        <v>2559.8532334505426</v>
      </c>
      <c r="BK224" s="3">
        <f>K224*(教育人数!$K$7+教育人数!$K$8)/教育人数!$K$34</f>
        <v>2559.8532334505426</v>
      </c>
      <c r="BL224" s="3">
        <f>L224*(教育人数!$K$7+教育人数!$K$8)/教育人数!$K$34</f>
        <v>2559.8532334505426</v>
      </c>
      <c r="BM224" s="3">
        <f>M224*(教育人数!$K$7+教育人数!$K$8)/教育人数!$K$34</f>
        <v>2559.8532334505426</v>
      </c>
      <c r="BN224" s="3">
        <f>N224*(教育人数!$K$7+教育人数!$K$8)/教育人数!$K$34</f>
        <v>2671.1512001223055</v>
      </c>
      <c r="BO224" s="3">
        <f>O224*(教育人数!$K$7+教育人数!$K$8)/教育人数!$K$34</f>
        <v>2893.7471334658308</v>
      </c>
      <c r="BP224" s="217">
        <f>AVERAGE(BE224:BO224)+AVERAGE(BE225:BO225)</f>
        <v>4269.7947214076248</v>
      </c>
      <c r="BT224" s="3">
        <f>T224*(教育人数!$K$7+教育人数!$K$8)/教育人数!$K$34</f>
        <v>267894.2057789329</v>
      </c>
      <c r="BU224" s="3">
        <f>U224*(教育人数!$K$7+教育人数!$K$8)/教育人数!$K$34</f>
        <v>275239.87157926924</v>
      </c>
      <c r="BV224" s="3">
        <f>V224*(教育人数!$K$7+教育人数!$K$8)/教育人数!$K$34</f>
        <v>276686.74514600215</v>
      </c>
      <c r="BW224" s="3">
        <f>W224*(教育人数!$K$7+教育人数!$K$8)/教育人数!$K$34</f>
        <v>278578.8105794221</v>
      </c>
      <c r="BX224" s="3">
        <f>X224*(教育人数!$K$7+教育人数!$K$8)/教育人数!$K$34</f>
        <v>281027.3658462009</v>
      </c>
      <c r="BY224" s="3">
        <f>Y224*(教育人数!$K$7+教育人数!$K$8)/教育人数!$K$34</f>
        <v>281917.74957957497</v>
      </c>
      <c r="BZ224" s="3">
        <f>Z224*(教育人数!$K$7+教育人数!$K$8)/教育人数!$K$34</f>
        <v>281138.66381287266</v>
      </c>
      <c r="CA224" s="3">
        <f>AA224*(教育人数!$K$7+教育人数!$K$8)/教育人数!$K$34</f>
        <v>282251.64347959025</v>
      </c>
      <c r="CB224" s="3">
        <f>AB224*(教育人数!$K$7+教育人数!$K$8)/教育人数!$K$34</f>
        <v>285034.09264638432</v>
      </c>
      <c r="CC224" s="3">
        <f>AC224*(教育人数!$K$7+教育人数!$K$8)/教育人数!$K$34</f>
        <v>296720.37914691941</v>
      </c>
      <c r="CD224" s="3">
        <f>AD224*(教育人数!$K$7+教育人数!$K$8)/教育人数!$K$34</f>
        <v>319647.76028130256</v>
      </c>
      <c r="CE224" s="217">
        <f t="shared" ref="CE224" si="121">ROUNDDOWN((AVERAGE(BT224:CD224)+AVERAGE(BT225:CD225))*$CH$2*12/16,-2)</f>
        <v>203000</v>
      </c>
    </row>
    <row r="225" spans="1:83" ht="18.75" customHeight="1">
      <c r="A225" s="32" t="s">
        <v>84</v>
      </c>
      <c r="B225" s="33" t="s">
        <v>113</v>
      </c>
      <c r="C225" s="237"/>
      <c r="D225" s="34" t="s">
        <v>106</v>
      </c>
      <c r="E225" s="38">
        <v>280</v>
      </c>
      <c r="F225" s="36">
        <v>290</v>
      </c>
      <c r="G225" s="36">
        <v>290</v>
      </c>
      <c r="H225" s="36">
        <v>300</v>
      </c>
      <c r="I225" s="36">
        <v>300</v>
      </c>
      <c r="J225" s="36">
        <v>300</v>
      </c>
      <c r="K225" s="36">
        <v>300</v>
      </c>
      <c r="L225" s="36">
        <v>300</v>
      </c>
      <c r="M225" s="39">
        <v>300</v>
      </c>
      <c r="N225" s="39">
        <v>320</v>
      </c>
      <c r="O225" s="40">
        <v>340</v>
      </c>
      <c r="P225" s="111"/>
      <c r="Q225" s="111"/>
      <c r="R225" s="111"/>
      <c r="S225" s="111"/>
      <c r="T225" s="35">
        <v>30550</v>
      </c>
      <c r="U225" s="36">
        <v>31450</v>
      </c>
      <c r="V225" s="36">
        <v>31650</v>
      </c>
      <c r="W225" s="36">
        <v>31890</v>
      </c>
      <c r="X225" s="36">
        <v>32200</v>
      </c>
      <c r="Y225" s="36">
        <v>32290</v>
      </c>
      <c r="Z225" s="36">
        <v>32190</v>
      </c>
      <c r="AA225" s="36">
        <v>32320</v>
      </c>
      <c r="AB225" s="37">
        <v>32670</v>
      </c>
      <c r="AC225" s="37">
        <v>34080</v>
      </c>
      <c r="AD225" s="37">
        <v>36930</v>
      </c>
      <c r="AE225" s="111"/>
      <c r="AF225" s="4">
        <f>E225/E$259</f>
        <v>1</v>
      </c>
      <c r="AG225" s="4">
        <f>F225/E$259</f>
        <v>1.0357142857142858</v>
      </c>
      <c r="AH225" s="4">
        <f>G225/E$259</f>
        <v>1.0357142857142858</v>
      </c>
      <c r="AI225" s="4">
        <f>H225/E$259</f>
        <v>1.0714285714285714</v>
      </c>
      <c r="AJ225" s="4">
        <f>I225/E$259</f>
        <v>1.0714285714285714</v>
      </c>
      <c r="AK225" s="4">
        <f>J225/E$259</f>
        <v>1.0714285714285714</v>
      </c>
      <c r="AL225" s="4">
        <f>K225/E$259</f>
        <v>1.0714285714285714</v>
      </c>
      <c r="AM225" s="4">
        <f>L225/E$259</f>
        <v>1.0714285714285714</v>
      </c>
      <c r="AN225" s="4">
        <f>M225/E$259</f>
        <v>1.0714285714285714</v>
      </c>
      <c r="AO225" s="4">
        <f>N225/E$259</f>
        <v>1.1428571428571428</v>
      </c>
      <c r="AP225" s="4">
        <f>O225/E$259</f>
        <v>1.2142857142857142</v>
      </c>
      <c r="AQ225" s="218"/>
      <c r="AR225" s="218"/>
      <c r="AS225" s="218"/>
      <c r="AT225" s="218"/>
      <c r="AU225" s="218"/>
      <c r="AV225" s="218"/>
      <c r="AW225" s="218"/>
      <c r="AX225" s="218"/>
      <c r="AY225" s="218"/>
      <c r="AZ225" s="218"/>
      <c r="BA225" s="218"/>
      <c r="BB225" s="87">
        <f t="shared" si="90"/>
        <v>1.055861921904331</v>
      </c>
      <c r="BE225" s="3">
        <f>E225*教育人数!$K$6/教育人数!$K$34</f>
        <v>1558.1715334046783</v>
      </c>
      <c r="BF225" s="3">
        <f>F225*教育人数!$K$6/教育人数!$K$34</f>
        <v>1613.8205167405595</v>
      </c>
      <c r="BG225" s="3">
        <f>G225*教育人数!$K$6/教育人数!$K$34</f>
        <v>1613.8205167405595</v>
      </c>
      <c r="BH225" s="3">
        <f>H225*教育人数!$K$6/教育人数!$K$34</f>
        <v>1669.4695000764409</v>
      </c>
      <c r="BI225" s="3">
        <f>I225*教育人数!$K$6/教育人数!$K$34</f>
        <v>1669.4695000764409</v>
      </c>
      <c r="BJ225" s="3">
        <f>J225*教育人数!$K$6/教育人数!$K$34</f>
        <v>1669.4695000764409</v>
      </c>
      <c r="BK225" s="3">
        <f>K225*教育人数!$K$6/教育人数!$K$34</f>
        <v>1669.4695000764409</v>
      </c>
      <c r="BL225" s="3">
        <f>L225*教育人数!$K$6/教育人数!$K$34</f>
        <v>1669.4695000764409</v>
      </c>
      <c r="BM225" s="3">
        <f>M225*教育人数!$K$6/教育人数!$K$34</f>
        <v>1669.4695000764409</v>
      </c>
      <c r="BN225" s="3">
        <f>N225*教育人数!$K$6/教育人数!$K$34</f>
        <v>1780.7674667482036</v>
      </c>
      <c r="BO225" s="3">
        <f>O225*教育人数!$K$6/教育人数!$K$34</f>
        <v>1892.0654334199664</v>
      </c>
      <c r="BP225" s="217"/>
      <c r="BT225" s="3">
        <f>T225*教育人数!$K$6/教育人数!$K$34</f>
        <v>170007.64409111757</v>
      </c>
      <c r="BU225" s="3">
        <f>U225*教育人数!$K$6/教育人数!$K$34</f>
        <v>175016.05259134687</v>
      </c>
      <c r="BV225" s="3">
        <f>V225*教育人数!$K$6/教育人数!$K$34</f>
        <v>176129.03225806452</v>
      </c>
      <c r="BW225" s="3">
        <f>W225*教育人数!$K$6/教育人数!$K$34</f>
        <v>177464.60785812567</v>
      </c>
      <c r="BX225" s="3">
        <f>X225*教育人数!$K$6/教育人数!$K$34</f>
        <v>179189.72634153799</v>
      </c>
      <c r="BY225" s="3">
        <f>Y225*教育人数!$K$6/教育人数!$K$34</f>
        <v>179690.56719156093</v>
      </c>
      <c r="BZ225" s="3">
        <f>Z225*教育人数!$K$6/教育人数!$K$34</f>
        <v>179134.07735820211</v>
      </c>
      <c r="CA225" s="3">
        <f>AA225*教育人数!$K$6/教育人数!$K$34</f>
        <v>179857.51414156856</v>
      </c>
      <c r="CB225" s="3">
        <f>AB225*教育人数!$K$6/教育人数!$K$34</f>
        <v>181805.22855832442</v>
      </c>
      <c r="CC225" s="3">
        <f>AC225*教育人数!$K$6/教育人数!$K$34</f>
        <v>189651.73520868368</v>
      </c>
      <c r="CD225" s="3">
        <f>AD225*教育人数!$K$6/教育人数!$K$34</f>
        <v>205511.69545940988</v>
      </c>
      <c r="CE225" s="217"/>
    </row>
    <row r="226" spans="1:83" ht="18.75" customHeight="1">
      <c r="A226" s="32" t="s">
        <v>84</v>
      </c>
      <c r="B226" s="33" t="s">
        <v>114</v>
      </c>
      <c r="C226" s="237" t="s">
        <v>104</v>
      </c>
      <c r="D226" s="34" t="s">
        <v>105</v>
      </c>
      <c r="E226" s="38">
        <v>210</v>
      </c>
      <c r="F226" s="36">
        <v>220</v>
      </c>
      <c r="G226" s="36">
        <v>220</v>
      </c>
      <c r="H226" s="36">
        <v>220</v>
      </c>
      <c r="I226" s="36">
        <v>220</v>
      </c>
      <c r="J226" s="36">
        <v>220</v>
      </c>
      <c r="K226" s="36">
        <v>220</v>
      </c>
      <c r="L226" s="36">
        <v>220</v>
      </c>
      <c r="M226" s="39">
        <v>230</v>
      </c>
      <c r="N226" s="39">
        <v>230</v>
      </c>
      <c r="O226" s="40">
        <v>250</v>
      </c>
      <c r="P226" s="111"/>
      <c r="Q226" s="111"/>
      <c r="R226" s="111"/>
      <c r="S226" s="111"/>
      <c r="T226" s="35">
        <v>23230</v>
      </c>
      <c r="U226" s="36">
        <v>23870</v>
      </c>
      <c r="V226" s="36">
        <v>24000</v>
      </c>
      <c r="W226" s="36">
        <v>24160</v>
      </c>
      <c r="X226" s="36">
        <v>24380</v>
      </c>
      <c r="Y226" s="36">
        <v>24460</v>
      </c>
      <c r="Z226" s="36">
        <v>24390</v>
      </c>
      <c r="AA226" s="36">
        <v>24480</v>
      </c>
      <c r="AB226" s="37">
        <v>24730</v>
      </c>
      <c r="AC226" s="37">
        <v>25760</v>
      </c>
      <c r="AD226" s="37">
        <v>27770</v>
      </c>
      <c r="AE226" s="111"/>
      <c r="AF226" s="4">
        <f>E226/E$260</f>
        <v>1</v>
      </c>
      <c r="AG226" s="4">
        <f>F226/E$260</f>
        <v>1.0476190476190477</v>
      </c>
      <c r="AH226" s="4">
        <f>G226/E$260</f>
        <v>1.0476190476190477</v>
      </c>
      <c r="AI226" s="4">
        <f>H226/E$260</f>
        <v>1.0476190476190477</v>
      </c>
      <c r="AJ226" s="4">
        <f>I226/E$260</f>
        <v>1.0476190476190477</v>
      </c>
      <c r="AK226" s="4">
        <f>J226/E$260</f>
        <v>1.0476190476190477</v>
      </c>
      <c r="AL226" s="4">
        <f>K226/E$260</f>
        <v>1.0476190476190477</v>
      </c>
      <c r="AM226" s="4">
        <f>L226/E$260</f>
        <v>1.0476190476190477</v>
      </c>
      <c r="AN226" s="4">
        <f>M226/E$260</f>
        <v>1.0952380952380953</v>
      </c>
      <c r="AO226" s="4">
        <f>N226/E$260</f>
        <v>1.0952380952380953</v>
      </c>
      <c r="AP226" s="4">
        <f>O226/E$260</f>
        <v>1.1904761904761905</v>
      </c>
      <c r="AQ226" s="218"/>
      <c r="AR226" s="218"/>
      <c r="AS226" s="218"/>
      <c r="AT226" s="218"/>
      <c r="AU226" s="218"/>
      <c r="AV226" s="218"/>
      <c r="AW226" s="218"/>
      <c r="AX226" s="218"/>
      <c r="AY226" s="218"/>
      <c r="AZ226" s="218"/>
      <c r="BA226" s="218"/>
      <c r="BB226" s="87">
        <f t="shared" si="90"/>
        <v>1.055861921904331</v>
      </c>
      <c r="BE226" s="3">
        <f>E226*(教育人数!$L$7+教育人数!$L$8)/教育人数!$L$34</f>
        <v>2300.1579778830965</v>
      </c>
      <c r="BF226" s="3">
        <f>F226*(教育人数!$L$7+教育人数!$L$8)/教育人数!$L$34</f>
        <v>2409.689310163244</v>
      </c>
      <c r="BG226" s="3">
        <f>G226*(教育人数!$L$7+教育人数!$L$8)/教育人数!$L$34</f>
        <v>2409.689310163244</v>
      </c>
      <c r="BH226" s="3">
        <f>H226*(教育人数!$L$7+教育人数!$L$8)/教育人数!$L$34</f>
        <v>2409.689310163244</v>
      </c>
      <c r="BI226" s="3">
        <f>I226*(教育人数!$L$7+教育人数!$L$8)/教育人数!$L$34</f>
        <v>2409.689310163244</v>
      </c>
      <c r="BJ226" s="3">
        <f>J226*(教育人数!$L$7+教育人数!$L$8)/教育人数!$L$34</f>
        <v>2409.689310163244</v>
      </c>
      <c r="BK226" s="3">
        <f>K226*(教育人数!$L$7+教育人数!$L$8)/教育人数!$L$34</f>
        <v>2409.689310163244</v>
      </c>
      <c r="BL226" s="3">
        <f>L226*(教育人数!$L$7+教育人数!$L$8)/教育人数!$L$34</f>
        <v>2409.689310163244</v>
      </c>
      <c r="BM226" s="3">
        <f>M226*(教育人数!$L$7+教育人数!$L$8)/教育人数!$L$34</f>
        <v>2519.2206424433912</v>
      </c>
      <c r="BN226" s="3">
        <f>N226*(教育人数!$L$7+教育人数!$L$8)/教育人数!$L$34</f>
        <v>2519.2206424433912</v>
      </c>
      <c r="BO226" s="3">
        <f>O226*(教育人数!$L$7+教育人数!$L$8)/教育人数!$L$34</f>
        <v>2738.2833070036863</v>
      </c>
      <c r="BP226" s="217">
        <f>AVERAGE(BE226:BO226)+AVERAGE(BE227:BO227)</f>
        <v>4067.5953851309309</v>
      </c>
      <c r="BT226" s="3">
        <f>T226*(教育人数!$L$7+教育人数!$L$8)/教育人数!$L$34</f>
        <v>254441.28488678252</v>
      </c>
      <c r="BU226" s="3">
        <f>U226*(教育人数!$L$7+教育人数!$L$8)/教育人数!$L$34</f>
        <v>261451.29015271197</v>
      </c>
      <c r="BV226" s="3">
        <f>V226*(教育人数!$L$7+教育人数!$L$8)/教育人数!$L$34</f>
        <v>262875.19747235387</v>
      </c>
      <c r="BW226" s="3">
        <f>W226*(教育人数!$L$7+教育人数!$L$8)/教育人数!$L$34</f>
        <v>264627.69878883625</v>
      </c>
      <c r="BX226" s="3">
        <f>X226*(教育人数!$L$7+教育人数!$L$8)/教育人数!$L$34</f>
        <v>267037.38809899951</v>
      </c>
      <c r="BY226" s="3">
        <f>Y226*(教育人数!$L$7+教育人数!$L$8)/教育人数!$L$34</f>
        <v>267913.63875724067</v>
      </c>
      <c r="BZ226" s="3">
        <f>Z226*(教育人数!$L$7+教育人数!$L$8)/教育人数!$L$34</f>
        <v>267146.91943127965</v>
      </c>
      <c r="CA226" s="3">
        <f>AA226*(教育人数!$L$7+教育人数!$L$8)/教育人数!$L$34</f>
        <v>268132.70142180094</v>
      </c>
      <c r="CB226" s="3">
        <f>AB226*(教育人数!$L$7+教育人数!$L$8)/教育人数!$L$34</f>
        <v>270870.98472880461</v>
      </c>
      <c r="CC226" s="3">
        <f>AC226*(教育人数!$L$7+教育人数!$L$8)/教育人数!$L$34</f>
        <v>282152.71195365983</v>
      </c>
      <c r="CD226" s="3">
        <f>AD226*(教育人数!$L$7+教育人数!$L$8)/教育人数!$L$34</f>
        <v>304168.50974196946</v>
      </c>
      <c r="CE226" s="217">
        <f t="shared" ref="CE226" si="122">ROUNDDOWN((AVERAGE(BT226:CD226)+AVERAGE(BT227:CD227))*$CH$2*12/16,-2)</f>
        <v>193500</v>
      </c>
    </row>
    <row r="227" spans="1:83" ht="18.75" customHeight="1">
      <c r="A227" s="32" t="s">
        <v>84</v>
      </c>
      <c r="B227" s="33" t="s">
        <v>114</v>
      </c>
      <c r="C227" s="237"/>
      <c r="D227" s="34" t="s">
        <v>106</v>
      </c>
      <c r="E227" s="38">
        <v>280</v>
      </c>
      <c r="F227" s="36">
        <v>280</v>
      </c>
      <c r="G227" s="36">
        <v>290</v>
      </c>
      <c r="H227" s="36">
        <v>290</v>
      </c>
      <c r="I227" s="36">
        <v>290</v>
      </c>
      <c r="J227" s="36">
        <v>290</v>
      </c>
      <c r="K227" s="36">
        <v>290</v>
      </c>
      <c r="L227" s="36">
        <v>290</v>
      </c>
      <c r="M227" s="39">
        <v>300</v>
      </c>
      <c r="N227" s="39">
        <v>310</v>
      </c>
      <c r="O227" s="40">
        <v>340</v>
      </c>
      <c r="P227" s="111"/>
      <c r="Q227" s="111"/>
      <c r="R227" s="111"/>
      <c r="S227" s="111"/>
      <c r="T227" s="35">
        <v>29710</v>
      </c>
      <c r="U227" s="36">
        <v>30590</v>
      </c>
      <c r="V227" s="36">
        <v>30790</v>
      </c>
      <c r="W227" s="36">
        <v>31020</v>
      </c>
      <c r="X227" s="36">
        <v>31330</v>
      </c>
      <c r="Y227" s="36">
        <v>31420</v>
      </c>
      <c r="Z227" s="36">
        <v>31320</v>
      </c>
      <c r="AA227" s="36">
        <v>31440</v>
      </c>
      <c r="AB227" s="37">
        <v>31790</v>
      </c>
      <c r="AC227" s="37">
        <v>33180</v>
      </c>
      <c r="AD227" s="37">
        <v>35980</v>
      </c>
      <c r="AE227" s="111"/>
      <c r="AF227" s="4">
        <f>E227/E$261</f>
        <v>1.037037037037037</v>
      </c>
      <c r="AG227" s="4">
        <f>F227/E$261</f>
        <v>1.037037037037037</v>
      </c>
      <c r="AH227" s="4">
        <f>G227/E$261</f>
        <v>1.0740740740740742</v>
      </c>
      <c r="AI227" s="4">
        <f>H227/E$261</f>
        <v>1.0740740740740742</v>
      </c>
      <c r="AJ227" s="4">
        <f>I227/E$261</f>
        <v>1.0740740740740742</v>
      </c>
      <c r="AK227" s="4">
        <f>J227/E$261</f>
        <v>1.0740740740740742</v>
      </c>
      <c r="AL227" s="4">
        <f>K227/E$261</f>
        <v>1.0740740740740742</v>
      </c>
      <c r="AM227" s="4">
        <f>L227/E$261</f>
        <v>1.0740740740740742</v>
      </c>
      <c r="AN227" s="4">
        <f>M227/E$261</f>
        <v>1.1111111111111112</v>
      </c>
      <c r="AO227" s="4">
        <f>N227/E$261</f>
        <v>1.1481481481481481</v>
      </c>
      <c r="AP227" s="4">
        <f>O227/E$261</f>
        <v>1.2592592592592593</v>
      </c>
      <c r="AQ227" s="218"/>
      <c r="AR227" s="218"/>
      <c r="AS227" s="218"/>
      <c r="AT227" s="218"/>
      <c r="AU227" s="218"/>
      <c r="AV227" s="218"/>
      <c r="AW227" s="218"/>
      <c r="AX227" s="218"/>
      <c r="AY227" s="218"/>
      <c r="AZ227" s="218"/>
      <c r="BA227" s="218"/>
      <c r="BB227" s="87">
        <f t="shared" si="90"/>
        <v>1.055861921904331</v>
      </c>
      <c r="BE227" s="3">
        <f>E227*教育人数!$L$6/教育人数!$L$34</f>
        <v>1533.4386519220643</v>
      </c>
      <c r="BF227" s="3">
        <f>F227*教育人数!$L$6/教育人数!$L$34</f>
        <v>1533.4386519220643</v>
      </c>
      <c r="BG227" s="3">
        <f>G227*教育人数!$L$6/教育人数!$L$34</f>
        <v>1588.2043180621381</v>
      </c>
      <c r="BH227" s="3">
        <f>H227*教育人数!$L$6/教育人数!$L$34</f>
        <v>1588.2043180621381</v>
      </c>
      <c r="BI227" s="3">
        <f>I227*教育人数!$L$6/教育人数!$L$34</f>
        <v>1588.2043180621381</v>
      </c>
      <c r="BJ227" s="3">
        <f>J227*教育人数!$L$6/教育人数!$L$34</f>
        <v>1588.2043180621381</v>
      </c>
      <c r="BK227" s="3">
        <f>K227*教育人数!$L$6/教育人数!$L$34</f>
        <v>1588.2043180621381</v>
      </c>
      <c r="BL227" s="3">
        <f>L227*教育人数!$L$6/教育人数!$L$34</f>
        <v>1588.2043180621381</v>
      </c>
      <c r="BM227" s="3">
        <f>M227*教育人数!$L$6/教育人数!$L$34</f>
        <v>1642.9699842022117</v>
      </c>
      <c r="BN227" s="3">
        <f>N227*教育人数!$L$6/教育人数!$L$34</f>
        <v>1697.7356503422855</v>
      </c>
      <c r="BO227" s="3">
        <f>O227*教育人数!$L$6/教育人数!$L$34</f>
        <v>1862.0326487625066</v>
      </c>
      <c r="BP227" s="217"/>
      <c r="BT227" s="3">
        <f>T227*教育人数!$L$6/教育人数!$L$34</f>
        <v>162708.79410215904</v>
      </c>
      <c r="BU227" s="3">
        <f>U227*教育人数!$L$6/教育人数!$L$34</f>
        <v>167528.17272248553</v>
      </c>
      <c r="BV227" s="3">
        <f>V227*教育人数!$L$6/教育人数!$L$34</f>
        <v>168623.48604528699</v>
      </c>
      <c r="BW227" s="3">
        <f>W227*教育人数!$L$6/教育人数!$L$34</f>
        <v>169883.09636650869</v>
      </c>
      <c r="BX227" s="3">
        <f>X227*教育人数!$L$6/教育人数!$L$34</f>
        <v>171580.83201685097</v>
      </c>
      <c r="BY227" s="3">
        <f>Y227*教育人数!$L$6/教育人数!$L$34</f>
        <v>172073.72301211164</v>
      </c>
      <c r="BZ227" s="3">
        <f>Z227*教育人数!$L$6/教育人数!$L$34</f>
        <v>171526.0663507109</v>
      </c>
      <c r="CA227" s="3">
        <f>AA227*教育人数!$L$6/教育人数!$L$34</f>
        <v>172183.25434439178</v>
      </c>
      <c r="CB227" s="3">
        <f>AB227*教育人数!$L$6/教育人数!$L$34</f>
        <v>174100.05265929436</v>
      </c>
      <c r="CC227" s="3">
        <f>AC227*教育人数!$L$6/教育人数!$L$34</f>
        <v>181712.48025276462</v>
      </c>
      <c r="CD227" s="3">
        <f>AD227*教育人数!$L$6/教育人数!$L$34</f>
        <v>197046.86677198525</v>
      </c>
      <c r="CE227" s="217"/>
    </row>
    <row r="228" spans="1:83" ht="18.75" customHeight="1">
      <c r="A228" s="32" t="s">
        <v>84</v>
      </c>
      <c r="B228" s="33" t="s">
        <v>115</v>
      </c>
      <c r="C228" s="237" t="s">
        <v>104</v>
      </c>
      <c r="D228" s="34" t="s">
        <v>105</v>
      </c>
      <c r="E228" s="38">
        <v>210</v>
      </c>
      <c r="F228" s="36">
        <v>220</v>
      </c>
      <c r="G228" s="36">
        <v>220</v>
      </c>
      <c r="H228" s="36">
        <v>220</v>
      </c>
      <c r="I228" s="36">
        <v>220</v>
      </c>
      <c r="J228" s="36">
        <v>220</v>
      </c>
      <c r="K228" s="36">
        <v>220</v>
      </c>
      <c r="L228" s="36">
        <v>220</v>
      </c>
      <c r="M228" s="39">
        <v>220</v>
      </c>
      <c r="N228" s="39">
        <v>230</v>
      </c>
      <c r="O228" s="40">
        <v>250</v>
      </c>
      <c r="P228" s="111"/>
      <c r="Q228" s="111"/>
      <c r="R228" s="111"/>
      <c r="S228" s="111"/>
      <c r="T228" s="35">
        <v>23190</v>
      </c>
      <c r="U228" s="36">
        <v>23810</v>
      </c>
      <c r="V228" s="36">
        <v>23940</v>
      </c>
      <c r="W228" s="36">
        <v>24110</v>
      </c>
      <c r="X228" s="36">
        <v>23680</v>
      </c>
      <c r="Y228" s="36">
        <v>23750</v>
      </c>
      <c r="Z228" s="36">
        <v>23690</v>
      </c>
      <c r="AA228" s="36">
        <v>23780</v>
      </c>
      <c r="AB228" s="37">
        <v>24020</v>
      </c>
      <c r="AC228" s="37">
        <v>25040</v>
      </c>
      <c r="AD228" s="37">
        <v>27000</v>
      </c>
      <c r="AE228" s="111"/>
      <c r="AF228" s="4">
        <f>E228/E$262</f>
        <v>1</v>
      </c>
      <c r="AG228" s="4">
        <f>F228/E$262</f>
        <v>1.0476190476190477</v>
      </c>
      <c r="AH228" s="4">
        <f>G228/E$262</f>
        <v>1.0476190476190477</v>
      </c>
      <c r="AI228" s="4">
        <f>H228/E$262</f>
        <v>1.0476190476190477</v>
      </c>
      <c r="AJ228" s="4">
        <f>I228/E$262</f>
        <v>1.0476190476190477</v>
      </c>
      <c r="AK228" s="4">
        <f>J228/E$262</f>
        <v>1.0476190476190477</v>
      </c>
      <c r="AL228" s="4">
        <f>K228/E$262</f>
        <v>1.0476190476190477</v>
      </c>
      <c r="AM228" s="4">
        <f>L228/E$262</f>
        <v>1.0476190476190477</v>
      </c>
      <c r="AN228" s="4">
        <f>M228/E$262</f>
        <v>1.0476190476190477</v>
      </c>
      <c r="AO228" s="4">
        <f>N228/E$262</f>
        <v>1.0952380952380953</v>
      </c>
      <c r="AP228" s="4">
        <f>O228/E$262</f>
        <v>1.1904761904761905</v>
      </c>
      <c r="AQ228" s="218"/>
      <c r="AR228" s="218"/>
      <c r="AS228" s="218"/>
      <c r="AT228" s="218"/>
      <c r="AU228" s="218"/>
      <c r="AV228" s="218"/>
      <c r="AW228" s="218"/>
      <c r="AX228" s="218"/>
      <c r="AY228" s="218"/>
      <c r="AZ228" s="218"/>
      <c r="BA228" s="218"/>
      <c r="BB228" s="87">
        <f t="shared" si="90"/>
        <v>1.055861921904331</v>
      </c>
      <c r="BE228" s="3">
        <f>E228*(教育人数!$M$7+教育人数!$M$8)/教育人数!$M$34</f>
        <v>2587.6777251184835</v>
      </c>
      <c r="BF228" s="3">
        <f>F228*(教育人数!$M$7+教育人数!$M$8)/教育人数!$M$34</f>
        <v>2710.9004739336492</v>
      </c>
      <c r="BG228" s="3">
        <f>G228*(教育人数!$M$7+教育人数!$M$8)/教育人数!$M$34</f>
        <v>2710.9004739336492</v>
      </c>
      <c r="BH228" s="3">
        <f>H228*(教育人数!$M$7+教育人数!$M$8)/教育人数!$M$34</f>
        <v>2710.9004739336492</v>
      </c>
      <c r="BI228" s="3">
        <f>I228*(教育人数!$M$7+教育人数!$M$8)/教育人数!$M$34</f>
        <v>2710.9004739336492</v>
      </c>
      <c r="BJ228" s="3">
        <f>J228*(教育人数!$M$7+教育人数!$M$8)/教育人数!$M$34</f>
        <v>2710.9004739336492</v>
      </c>
      <c r="BK228" s="3">
        <f>K228*(教育人数!$M$7+教育人数!$M$8)/教育人数!$M$34</f>
        <v>2710.9004739336492</v>
      </c>
      <c r="BL228" s="3">
        <f>L228*(教育人数!$M$7+教育人数!$M$8)/教育人数!$M$34</f>
        <v>2710.9004739336492</v>
      </c>
      <c r="BM228" s="3">
        <f>M228*(教育人数!$M$7+教育人数!$M$8)/教育人数!$M$34</f>
        <v>2710.9004739336492</v>
      </c>
      <c r="BN228" s="3">
        <f>N228*(教育人数!$M$7+教育人数!$M$8)/教育人数!$M$34</f>
        <v>2834.1232227488154</v>
      </c>
      <c r="BO228" s="3">
        <f>O228*(教育人数!$M$7+教育人数!$M$8)/教育人数!$M$34</f>
        <v>3080.5687203791472</v>
      </c>
      <c r="BP228" s="217">
        <f>AVERAGE(BE228:BO228)+AVERAGE(BE229:BO229)</f>
        <v>4536.8375700129254</v>
      </c>
      <c r="BT228" s="3">
        <f>T228*(教育人数!$M$7+教育人数!$M$8)/教育人数!$M$34</f>
        <v>285753.55450236966</v>
      </c>
      <c r="BU228" s="3">
        <f>U228*(教育人数!$M$7+教育人数!$M$8)/教育人数!$M$34</f>
        <v>293393.36492890998</v>
      </c>
      <c r="BV228" s="3">
        <f>V228*(教育人数!$M$7+教育人数!$M$8)/教育人数!$M$34</f>
        <v>294995.2606635071</v>
      </c>
      <c r="BW228" s="3">
        <f>W228*(教育人数!$M$7+教育人数!$M$8)/教育人数!$M$34</f>
        <v>297090.04739336495</v>
      </c>
      <c r="BX228" s="3">
        <f>X228*(教育人数!$M$7+教育人数!$M$8)/教育人数!$M$34</f>
        <v>291791.46919431281</v>
      </c>
      <c r="BY228" s="3">
        <f>Y228*(教育人数!$M$7+教育人数!$M$8)/教育人数!$M$34</f>
        <v>292654.02843601897</v>
      </c>
      <c r="BZ228" s="3">
        <f>Z228*(教育人数!$M$7+教育人数!$M$8)/教育人数!$M$34</f>
        <v>291914.69194312795</v>
      </c>
      <c r="CA228" s="3">
        <f>AA228*(教育人数!$M$7+教育人数!$M$8)/教育人数!$M$34</f>
        <v>293023.69668246445</v>
      </c>
      <c r="CB228" s="3">
        <f>AB228*(教育人数!$M$7+教育人数!$M$8)/教育人数!$M$34</f>
        <v>295981.04265402845</v>
      </c>
      <c r="CC228" s="3">
        <f>AC228*(教育人数!$M$7+教育人数!$M$8)/教育人数!$M$34</f>
        <v>308549.76303317538</v>
      </c>
      <c r="CD228" s="3">
        <f>AD228*(教育人数!$M$7+教育人数!$M$8)/教育人数!$M$34</f>
        <v>332701.42180094786</v>
      </c>
      <c r="CE228" s="217">
        <f t="shared" ref="CE228" si="123">ROUNDDOWN((AVERAGE(BT228:CD228)+AVERAGE(BT229:CD229))*$CH$2*12/16,-2)</f>
        <v>213900</v>
      </c>
    </row>
    <row r="229" spans="1:83" ht="18.75" customHeight="1">
      <c r="A229" s="32" t="s">
        <v>84</v>
      </c>
      <c r="B229" s="33" t="s">
        <v>115</v>
      </c>
      <c r="C229" s="237"/>
      <c r="D229" s="34" t="s">
        <v>106</v>
      </c>
      <c r="E229" s="38">
        <v>280</v>
      </c>
      <c r="F229" s="36">
        <v>280</v>
      </c>
      <c r="G229" s="36">
        <v>290</v>
      </c>
      <c r="H229" s="36">
        <v>290</v>
      </c>
      <c r="I229" s="36">
        <v>280</v>
      </c>
      <c r="J229" s="36">
        <v>290</v>
      </c>
      <c r="K229" s="36">
        <v>280</v>
      </c>
      <c r="L229" s="36">
        <v>290</v>
      </c>
      <c r="M229" s="39">
        <v>290</v>
      </c>
      <c r="N229" s="39">
        <v>300</v>
      </c>
      <c r="O229" s="40">
        <v>330</v>
      </c>
      <c r="P229" s="111"/>
      <c r="Q229" s="111"/>
      <c r="R229" s="111"/>
      <c r="S229" s="111"/>
      <c r="T229" s="35">
        <v>29670</v>
      </c>
      <c r="U229" s="36">
        <v>30530</v>
      </c>
      <c r="V229" s="36">
        <v>30730</v>
      </c>
      <c r="W229" s="36">
        <v>30970</v>
      </c>
      <c r="X229" s="36">
        <v>30630</v>
      </c>
      <c r="Y229" s="36">
        <v>30710</v>
      </c>
      <c r="Z229" s="36">
        <v>30620</v>
      </c>
      <c r="AA229" s="36">
        <v>30740</v>
      </c>
      <c r="AB229" s="37">
        <v>31080</v>
      </c>
      <c r="AC229" s="37">
        <v>32460</v>
      </c>
      <c r="AD229" s="37">
        <v>35210</v>
      </c>
      <c r="AE229" s="111"/>
      <c r="AF229" s="4">
        <f>E229/E$263</f>
        <v>1.037037037037037</v>
      </c>
      <c r="AG229" s="4">
        <f>F229/E$263</f>
        <v>1.037037037037037</v>
      </c>
      <c r="AH229" s="4">
        <f>G229/E$263</f>
        <v>1.0740740740740742</v>
      </c>
      <c r="AI229" s="4">
        <f>H229/E$263</f>
        <v>1.0740740740740742</v>
      </c>
      <c r="AJ229" s="4">
        <f>I229/E$263</f>
        <v>1.037037037037037</v>
      </c>
      <c r="AK229" s="4">
        <f>J229/E$263</f>
        <v>1.0740740740740742</v>
      </c>
      <c r="AL229" s="4">
        <f>K229/E$263</f>
        <v>1.037037037037037</v>
      </c>
      <c r="AM229" s="4">
        <f>L229/E$263</f>
        <v>1.0740740740740742</v>
      </c>
      <c r="AN229" s="4">
        <f>M229/E$263</f>
        <v>1.0740740740740742</v>
      </c>
      <c r="AO229" s="4">
        <f>N229/E$263</f>
        <v>1.1111111111111112</v>
      </c>
      <c r="AP229" s="4">
        <f>O229/E$263</f>
        <v>1.2222222222222223</v>
      </c>
      <c r="AQ229" s="218"/>
      <c r="AR229" s="218"/>
      <c r="AS229" s="218"/>
      <c r="AT229" s="218"/>
      <c r="AU229" s="218"/>
      <c r="AV229" s="218"/>
      <c r="AW229" s="218"/>
      <c r="AX229" s="218"/>
      <c r="AY229" s="218"/>
      <c r="AZ229" s="218"/>
      <c r="BA229" s="218"/>
      <c r="BB229" s="87">
        <f t="shared" si="90"/>
        <v>1.055861921904331</v>
      </c>
      <c r="BE229" s="3">
        <f>E229*教育人数!$M$6/教育人数!$M$34</f>
        <v>1725.1184834123223</v>
      </c>
      <c r="BF229" s="3">
        <f>F229*教育人数!$M$6/教育人数!$M$34</f>
        <v>1725.1184834123223</v>
      </c>
      <c r="BG229" s="3">
        <f>G229*教育人数!$M$6/教育人数!$M$34</f>
        <v>1786.7298578199052</v>
      </c>
      <c r="BH229" s="3">
        <f>H229*教育人数!$M$6/教育人数!$M$34</f>
        <v>1786.7298578199052</v>
      </c>
      <c r="BI229" s="3">
        <f>I229*教育人数!$M$6/教育人数!$M$34</f>
        <v>1725.1184834123223</v>
      </c>
      <c r="BJ229" s="3">
        <f>J229*教育人数!$M$6/教育人数!$M$34</f>
        <v>1786.7298578199052</v>
      </c>
      <c r="BK229" s="3">
        <f>K229*教育人数!$M$6/教育人数!$M$34</f>
        <v>1725.1184834123223</v>
      </c>
      <c r="BL229" s="3">
        <f>L229*教育人数!$M$6/教育人数!$M$34</f>
        <v>1786.7298578199052</v>
      </c>
      <c r="BM229" s="3">
        <f>M229*教育人数!$M$6/教育人数!$M$34</f>
        <v>1786.7298578199052</v>
      </c>
      <c r="BN229" s="3">
        <f>N229*教育人数!$M$6/教育人数!$M$34</f>
        <v>1848.3412322274883</v>
      </c>
      <c r="BO229" s="3">
        <f>O229*教育人数!$M$6/教育人数!$M$34</f>
        <v>2033.175355450237</v>
      </c>
      <c r="BP229" s="217"/>
      <c r="BT229" s="3">
        <f>T229*教育人数!$M$6/教育人数!$M$34</f>
        <v>182800.94786729859</v>
      </c>
      <c r="BU229" s="3">
        <f>U229*教育人数!$M$6/教育人数!$M$34</f>
        <v>188099.52606635072</v>
      </c>
      <c r="BV229" s="3">
        <f>V229*教育人数!$M$6/教育人数!$M$34</f>
        <v>189331.75355450239</v>
      </c>
      <c r="BW229" s="3">
        <f>W229*教育人数!$M$6/教育人数!$M$34</f>
        <v>190810.42654028436</v>
      </c>
      <c r="BX229" s="3">
        <f>X229*教育人数!$M$6/教育人数!$M$34</f>
        <v>188715.63981042654</v>
      </c>
      <c r="BY229" s="3">
        <f>Y229*教育人数!$M$6/教育人数!$M$34</f>
        <v>189208.53080568722</v>
      </c>
      <c r="BZ229" s="3">
        <f>Z229*教育人数!$M$6/教育人数!$M$34</f>
        <v>188654.02843601897</v>
      </c>
      <c r="CA229" s="3">
        <f>AA229*教育人数!$M$6/教育人数!$M$34</f>
        <v>189393.36492890996</v>
      </c>
      <c r="CB229" s="3">
        <f>AB229*教育人数!$M$6/教育人数!$M$34</f>
        <v>191488.15165876778</v>
      </c>
      <c r="CC229" s="3">
        <f>AC229*教育人数!$M$6/教育人数!$M$34</f>
        <v>199990.52132701423</v>
      </c>
      <c r="CD229" s="3">
        <f>AD229*教育人数!$M$6/教育人数!$M$34</f>
        <v>216933.64928909953</v>
      </c>
      <c r="CE229" s="217"/>
    </row>
    <row r="230" spans="1:83" ht="18.75" customHeight="1">
      <c r="A230" s="32" t="s">
        <v>84</v>
      </c>
      <c r="B230" s="33" t="s">
        <v>116</v>
      </c>
      <c r="C230" s="237" t="s">
        <v>104</v>
      </c>
      <c r="D230" s="34" t="s">
        <v>105</v>
      </c>
      <c r="E230" s="38">
        <v>200</v>
      </c>
      <c r="F230" s="36">
        <v>210</v>
      </c>
      <c r="G230" s="36">
        <v>210</v>
      </c>
      <c r="H230" s="36">
        <v>210</v>
      </c>
      <c r="I230" s="36">
        <v>210</v>
      </c>
      <c r="J230" s="36">
        <v>210</v>
      </c>
      <c r="K230" s="36">
        <v>210</v>
      </c>
      <c r="L230" s="36">
        <v>210</v>
      </c>
      <c r="M230" s="39">
        <v>210</v>
      </c>
      <c r="N230" s="39">
        <v>220</v>
      </c>
      <c r="O230" s="40">
        <v>240</v>
      </c>
      <c r="P230" s="111"/>
      <c r="Q230" s="111"/>
      <c r="R230" s="111"/>
      <c r="S230" s="111"/>
      <c r="T230" s="35">
        <v>22600</v>
      </c>
      <c r="U230" s="36">
        <v>23210</v>
      </c>
      <c r="V230" s="36">
        <v>23350</v>
      </c>
      <c r="W230" s="36">
        <v>23510</v>
      </c>
      <c r="X230" s="36">
        <v>23140</v>
      </c>
      <c r="Y230" s="36">
        <v>23210</v>
      </c>
      <c r="Z230" s="36">
        <v>23150</v>
      </c>
      <c r="AA230" s="36">
        <v>23240</v>
      </c>
      <c r="AB230" s="37">
        <v>23470</v>
      </c>
      <c r="AC230" s="37">
        <v>24480</v>
      </c>
      <c r="AD230" s="37">
        <v>26420</v>
      </c>
      <c r="AE230" s="111"/>
      <c r="AF230" s="4">
        <f>E230/E$264</f>
        <v>1</v>
      </c>
      <c r="AG230" s="4">
        <f>F230/E$264</f>
        <v>1.05</v>
      </c>
      <c r="AH230" s="4">
        <f>G230/E$264</f>
        <v>1.05</v>
      </c>
      <c r="AI230" s="4">
        <f>H230/E$264</f>
        <v>1.05</v>
      </c>
      <c r="AJ230" s="4">
        <f>I230/E$264</f>
        <v>1.05</v>
      </c>
      <c r="AK230" s="4">
        <f>J230/E$264</f>
        <v>1.05</v>
      </c>
      <c r="AL230" s="4">
        <f>K230/E$264</f>
        <v>1.05</v>
      </c>
      <c r="AM230" s="4">
        <f>L230/E$264</f>
        <v>1.05</v>
      </c>
      <c r="AN230" s="4">
        <f>M230/E$264</f>
        <v>1.05</v>
      </c>
      <c r="AO230" s="4">
        <f>N230/E$264</f>
        <v>1.1000000000000001</v>
      </c>
      <c r="AP230" s="4">
        <f>O230/E$264</f>
        <v>1.2</v>
      </c>
      <c r="AQ230" s="218"/>
      <c r="AR230" s="218"/>
      <c r="AS230" s="218"/>
      <c r="AT230" s="218"/>
      <c r="AU230" s="218"/>
      <c r="AV230" s="218"/>
      <c r="AW230" s="218"/>
      <c r="AX230" s="218"/>
      <c r="AY230" s="218"/>
      <c r="AZ230" s="218"/>
      <c r="BA230" s="218"/>
      <c r="BB230" s="87">
        <f t="shared" si="90"/>
        <v>1.055861921904331</v>
      </c>
      <c r="BE230" s="3">
        <f>E230*(教育人数!$N$7+教育人数!$N$8)/教育人数!$N$34</f>
        <v>2404.3463183447002</v>
      </c>
      <c r="BF230" s="3">
        <f>F230*(教育人数!$N$7+教育人数!$N$8)/教育人数!$N$34</f>
        <v>2524.563634261935</v>
      </c>
      <c r="BG230" s="3">
        <f>G230*(教育人数!$N$7+教育人数!$N$8)/教育人数!$N$34</f>
        <v>2524.563634261935</v>
      </c>
      <c r="BH230" s="3">
        <f>H230*(教育人数!$N$7+教育人数!$N$8)/教育人数!$N$34</f>
        <v>2524.563634261935</v>
      </c>
      <c r="BI230" s="3">
        <f>I230*(教育人数!$N$7+教育人数!$N$8)/教育人数!$N$34</f>
        <v>2524.563634261935</v>
      </c>
      <c r="BJ230" s="3">
        <f>J230*(教育人数!$N$7+教育人数!$N$8)/教育人数!$N$34</f>
        <v>2524.563634261935</v>
      </c>
      <c r="BK230" s="3">
        <f>K230*(教育人数!$N$7+教育人数!$N$8)/教育人数!$N$34</f>
        <v>2524.563634261935</v>
      </c>
      <c r="BL230" s="3">
        <f>L230*(教育人数!$N$7+教育人数!$N$8)/教育人数!$N$34</f>
        <v>2524.563634261935</v>
      </c>
      <c r="BM230" s="3">
        <f>M230*(教育人数!$N$7+教育人数!$N$8)/教育人数!$N$34</f>
        <v>2524.563634261935</v>
      </c>
      <c r="BN230" s="3">
        <f>N230*(教育人数!$N$7+教育人数!$N$8)/教育人数!$N$34</f>
        <v>2644.7809501791703</v>
      </c>
      <c r="BO230" s="3">
        <f>O230*(教育人数!$N$7+教育人数!$N$8)/教育人数!$N$34</f>
        <v>2885.2155820136404</v>
      </c>
      <c r="BP230" s="217">
        <f>AVERAGE(BE230:BO230)+AVERAGE(BE231:BO231)</f>
        <v>4267.714715061843</v>
      </c>
      <c r="BT230" s="3">
        <f>T230*(教育人数!$N$7+教育人数!$N$8)/教育人数!$N$34</f>
        <v>271691.13397295109</v>
      </c>
      <c r="BU230" s="3">
        <f>U230*(教育人数!$N$7+教育人数!$N$8)/教育人数!$N$34</f>
        <v>279024.39024390245</v>
      </c>
      <c r="BV230" s="3">
        <f>V230*(教育人数!$N$7+教育人数!$N$8)/教育人数!$N$34</f>
        <v>280707.43266674376</v>
      </c>
      <c r="BW230" s="3">
        <f>W230*(教育人数!$N$7+教育人数!$N$8)/教育人数!$N$34</f>
        <v>282630.90972141951</v>
      </c>
      <c r="BX230" s="3">
        <f>X230*(教育人数!$N$7+教育人数!$N$8)/教育人数!$N$34</f>
        <v>278182.8690324818</v>
      </c>
      <c r="BY230" s="3">
        <f>Y230*(教育人数!$N$7+教育人数!$N$8)/教育人数!$N$34</f>
        <v>279024.39024390245</v>
      </c>
      <c r="BZ230" s="3">
        <f>Z230*(教育人数!$N$7+教育人数!$N$8)/教育人数!$N$34</f>
        <v>278303.08634839905</v>
      </c>
      <c r="CA230" s="3">
        <f>AA230*(教育人数!$N$7+教育人数!$N$8)/教育人数!$N$34</f>
        <v>279385.04219165415</v>
      </c>
      <c r="CB230" s="3">
        <f>AB230*(教育人数!$N$7+教育人数!$N$8)/教育人数!$N$34</f>
        <v>282150.04045775055</v>
      </c>
      <c r="CC230" s="3">
        <f>AC230*(教育人数!$N$7+教育人数!$N$8)/教育人数!$N$34</f>
        <v>294291.98936539132</v>
      </c>
      <c r="CD230" s="3">
        <f>AD230*(教育人数!$N$7+教育人数!$N$8)/教育人数!$N$34</f>
        <v>317614.14865333488</v>
      </c>
      <c r="CE230" s="217">
        <f t="shared" ref="CE230" si="124">ROUNDDOWN((AVERAGE(BT230:CD230)+AVERAGE(BT231:CD231))*$CH$2*12/16,-2)</f>
        <v>204200</v>
      </c>
    </row>
    <row r="231" spans="1:83" ht="18.75" customHeight="1">
      <c r="A231" s="32" t="s">
        <v>84</v>
      </c>
      <c r="B231" s="33" t="s">
        <v>116</v>
      </c>
      <c r="C231" s="237"/>
      <c r="D231" s="34" t="s">
        <v>106</v>
      </c>
      <c r="E231" s="38">
        <v>270</v>
      </c>
      <c r="F231" s="36">
        <v>280</v>
      </c>
      <c r="G231" s="36">
        <v>280</v>
      </c>
      <c r="H231" s="36">
        <v>280</v>
      </c>
      <c r="I231" s="36">
        <v>280</v>
      </c>
      <c r="J231" s="36">
        <v>280</v>
      </c>
      <c r="K231" s="36">
        <v>280</v>
      </c>
      <c r="L231" s="36">
        <v>280</v>
      </c>
      <c r="M231" s="39">
        <v>280</v>
      </c>
      <c r="N231" s="39">
        <v>300</v>
      </c>
      <c r="O231" s="40">
        <v>320</v>
      </c>
      <c r="P231" s="111"/>
      <c r="Q231" s="111"/>
      <c r="R231" s="111"/>
      <c r="S231" s="111"/>
      <c r="T231" s="35">
        <v>29080</v>
      </c>
      <c r="U231" s="36">
        <v>29930</v>
      </c>
      <c r="V231" s="36">
        <v>30140</v>
      </c>
      <c r="W231" s="36">
        <v>30370</v>
      </c>
      <c r="X231" s="36">
        <v>30090</v>
      </c>
      <c r="Y231" s="36">
        <v>30170</v>
      </c>
      <c r="Z231" s="36">
        <v>30080</v>
      </c>
      <c r="AA231" s="36">
        <v>30200</v>
      </c>
      <c r="AB231" s="37">
        <v>30530</v>
      </c>
      <c r="AC231" s="37">
        <v>31900</v>
      </c>
      <c r="AD231" s="37">
        <v>34630</v>
      </c>
      <c r="AE231" s="111"/>
      <c r="AF231" s="4">
        <f>E231/E$265</f>
        <v>1.0384615384615385</v>
      </c>
      <c r="AG231" s="4">
        <f>F231/E$265</f>
        <v>1.0769230769230769</v>
      </c>
      <c r="AH231" s="4">
        <f>G231/E$265</f>
        <v>1.0769230769230769</v>
      </c>
      <c r="AI231" s="4">
        <f>H231/E$265</f>
        <v>1.0769230769230769</v>
      </c>
      <c r="AJ231" s="4">
        <f>I231/E$265</f>
        <v>1.0769230769230769</v>
      </c>
      <c r="AK231" s="4">
        <f>J231/E$265</f>
        <v>1.0769230769230769</v>
      </c>
      <c r="AL231" s="4">
        <f>K231/E$265</f>
        <v>1.0769230769230769</v>
      </c>
      <c r="AM231" s="4">
        <f>L231/E$265</f>
        <v>1.0769230769230769</v>
      </c>
      <c r="AN231" s="4">
        <f>M231/E$265</f>
        <v>1.0769230769230769</v>
      </c>
      <c r="AO231" s="4">
        <f>N231/E$265</f>
        <v>1.1538461538461537</v>
      </c>
      <c r="AP231" s="4">
        <f>O231/E$265</f>
        <v>1.2307692307692308</v>
      </c>
      <c r="AQ231" s="218"/>
      <c r="AR231" s="218"/>
      <c r="AS231" s="218"/>
      <c r="AT231" s="218"/>
      <c r="AU231" s="218"/>
      <c r="AV231" s="218"/>
      <c r="AW231" s="218"/>
      <c r="AX231" s="218"/>
      <c r="AY231" s="218"/>
      <c r="AZ231" s="218"/>
      <c r="BA231" s="218"/>
      <c r="BB231" s="87">
        <f t="shared" si="90"/>
        <v>1.055861921904331</v>
      </c>
      <c r="BE231" s="3">
        <f>E231*教育人数!$N$6/教育人数!$N$34</f>
        <v>1622.9337648826727</v>
      </c>
      <c r="BF231" s="3">
        <f>F231*教育人数!$N$6/教育人数!$N$34</f>
        <v>1683.0424228412901</v>
      </c>
      <c r="BG231" s="3">
        <f>G231*教育人数!$N$6/教育人数!$N$34</f>
        <v>1683.0424228412901</v>
      </c>
      <c r="BH231" s="3">
        <f>H231*教育人数!$N$6/教育人数!$N$34</f>
        <v>1683.0424228412901</v>
      </c>
      <c r="BI231" s="3">
        <f>I231*教育人数!$N$6/教育人数!$N$34</f>
        <v>1683.0424228412901</v>
      </c>
      <c r="BJ231" s="3">
        <f>J231*教育人数!$N$6/教育人数!$N$34</f>
        <v>1683.0424228412901</v>
      </c>
      <c r="BK231" s="3">
        <f>K231*教育人数!$N$6/教育人数!$N$34</f>
        <v>1683.0424228412901</v>
      </c>
      <c r="BL231" s="3">
        <f>L231*教育人数!$N$6/教育人数!$N$34</f>
        <v>1683.0424228412901</v>
      </c>
      <c r="BM231" s="3">
        <f>M231*教育人数!$N$6/教育人数!$N$34</f>
        <v>1683.0424228412901</v>
      </c>
      <c r="BN231" s="3">
        <f>N231*教育人数!$N$6/教育人数!$N$34</f>
        <v>1803.2597387585251</v>
      </c>
      <c r="BO231" s="3">
        <f>O231*教育人数!$N$6/教育人数!$N$34</f>
        <v>1923.4770546757602</v>
      </c>
      <c r="BP231" s="217"/>
      <c r="BT231" s="3">
        <f>T231*教育人数!$N$6/教育人数!$N$34</f>
        <v>174795.9773436597</v>
      </c>
      <c r="BU231" s="3">
        <f>U231*教育人数!$N$6/教育人数!$N$34</f>
        <v>179905.21327014218</v>
      </c>
      <c r="BV231" s="3">
        <f>V231*教育人数!$N$6/教育人数!$N$34</f>
        <v>181167.49508727316</v>
      </c>
      <c r="BW231" s="3">
        <f>W231*教育人数!$N$6/教育人数!$N$34</f>
        <v>182549.99422032136</v>
      </c>
      <c r="BX231" s="3">
        <f>X231*教育人数!$N$6/教育人数!$N$34</f>
        <v>180866.95179748008</v>
      </c>
      <c r="BY231" s="3">
        <f>Y231*教育人数!$N$6/教育人数!$N$34</f>
        <v>181347.82106114901</v>
      </c>
      <c r="BZ231" s="3">
        <f>Z231*教育人数!$N$6/教育人数!$N$34</f>
        <v>180806.84313952146</v>
      </c>
      <c r="CA231" s="3">
        <f>AA231*教育人数!$N$6/教育人数!$N$34</f>
        <v>181528.14703502486</v>
      </c>
      <c r="CB231" s="3">
        <f>AB231*教育人数!$N$6/教育人数!$N$34</f>
        <v>183511.73274765923</v>
      </c>
      <c r="CC231" s="3">
        <f>AC231*教育人数!$N$6/教育人数!$N$34</f>
        <v>191746.61888798984</v>
      </c>
      <c r="CD231" s="3">
        <f>AD231*教育人数!$N$6/教育人数!$N$34</f>
        <v>208156.28251069243</v>
      </c>
      <c r="CE231" s="217"/>
    </row>
    <row r="232" spans="1:83" ht="18.75" customHeight="1">
      <c r="A232" s="32" t="s">
        <v>84</v>
      </c>
      <c r="B232" s="33" t="s">
        <v>117</v>
      </c>
      <c r="C232" s="237" t="s">
        <v>104</v>
      </c>
      <c r="D232" s="34" t="s">
        <v>105</v>
      </c>
      <c r="E232" s="38">
        <v>200</v>
      </c>
      <c r="F232" s="36">
        <v>200</v>
      </c>
      <c r="G232" s="36">
        <v>200</v>
      </c>
      <c r="H232" s="36">
        <v>200</v>
      </c>
      <c r="I232" s="36">
        <v>200</v>
      </c>
      <c r="J232" s="36">
        <v>200</v>
      </c>
      <c r="K232" s="36">
        <v>200</v>
      </c>
      <c r="L232" s="36">
        <v>200</v>
      </c>
      <c r="M232" s="39">
        <v>200</v>
      </c>
      <c r="N232" s="39">
        <v>210</v>
      </c>
      <c r="O232" s="40">
        <v>230</v>
      </c>
      <c r="P232" s="111"/>
      <c r="Q232" s="111"/>
      <c r="R232" s="111"/>
      <c r="S232" s="111"/>
      <c r="T232" s="35">
        <v>21710</v>
      </c>
      <c r="U232" s="36">
        <v>22300</v>
      </c>
      <c r="V232" s="36">
        <v>22430</v>
      </c>
      <c r="W232" s="36">
        <v>22590</v>
      </c>
      <c r="X232" s="36">
        <v>22310</v>
      </c>
      <c r="Y232" s="36">
        <v>22380</v>
      </c>
      <c r="Z232" s="36">
        <v>22330</v>
      </c>
      <c r="AA232" s="36">
        <v>22410</v>
      </c>
      <c r="AB232" s="37">
        <v>22640</v>
      </c>
      <c r="AC232" s="37">
        <v>23630</v>
      </c>
      <c r="AD232" s="37">
        <v>25510</v>
      </c>
      <c r="AE232" s="111"/>
      <c r="AF232" s="4">
        <f>E232/E$266</f>
        <v>1.0526315789473684</v>
      </c>
      <c r="AG232" s="4">
        <f>F232/E$266</f>
        <v>1.0526315789473684</v>
      </c>
      <c r="AH232" s="4">
        <f>G232/E$266</f>
        <v>1.0526315789473684</v>
      </c>
      <c r="AI232" s="4">
        <f>H232/E$266</f>
        <v>1.0526315789473684</v>
      </c>
      <c r="AJ232" s="4">
        <f>I232/E$266</f>
        <v>1.0526315789473684</v>
      </c>
      <c r="AK232" s="4">
        <f>J232/E$266</f>
        <v>1.0526315789473684</v>
      </c>
      <c r="AL232" s="4">
        <f>K232/E$266</f>
        <v>1.0526315789473684</v>
      </c>
      <c r="AM232" s="4">
        <f>L232/E$266</f>
        <v>1.0526315789473684</v>
      </c>
      <c r="AN232" s="4">
        <f>M232/E$266</f>
        <v>1.0526315789473684</v>
      </c>
      <c r="AO232" s="4">
        <f>N232/E$266</f>
        <v>1.1052631578947369</v>
      </c>
      <c r="AP232" s="4">
        <f>O232/E$266</f>
        <v>1.2105263157894737</v>
      </c>
      <c r="AQ232" s="218"/>
      <c r="AR232" s="218"/>
      <c r="AS232" s="218"/>
      <c r="AT232" s="218"/>
      <c r="AU232" s="218"/>
      <c r="AV232" s="218"/>
      <c r="AW232" s="218"/>
      <c r="AX232" s="218"/>
      <c r="AY232" s="218"/>
      <c r="AZ232" s="218"/>
      <c r="BA232" s="218"/>
      <c r="BB232" s="87">
        <f t="shared" ref="BB232:BB244" si="125">AVERAGE(AQ232:BA265)</f>
        <v>1.055861921904331</v>
      </c>
      <c r="BE232" s="3">
        <f>E232*(教育人数!$O$7+教育人数!$O$8)/教育人数!$O$34</f>
        <v>2571.6051926643318</v>
      </c>
      <c r="BF232" s="3">
        <f>F232*(教育人数!$O$7+教育人数!$O$8)/教育人数!$O$34</f>
        <v>2571.6051926643318</v>
      </c>
      <c r="BG232" s="3">
        <f>G232*(教育人数!$O$7+教育人数!$O$8)/教育人数!$O$34</f>
        <v>2571.6051926643318</v>
      </c>
      <c r="BH232" s="3">
        <f>H232*(教育人数!$O$7+教育人数!$O$8)/教育人数!$O$34</f>
        <v>2571.6051926643318</v>
      </c>
      <c r="BI232" s="3">
        <f>I232*(教育人数!$O$7+教育人数!$O$8)/教育人数!$O$34</f>
        <v>2571.6051926643318</v>
      </c>
      <c r="BJ232" s="3">
        <f>J232*(教育人数!$O$7+教育人数!$O$8)/教育人数!$O$34</f>
        <v>2571.6051926643318</v>
      </c>
      <c r="BK232" s="3">
        <f>K232*(教育人数!$O$7+教育人数!$O$8)/教育人数!$O$34</f>
        <v>2571.6051926643318</v>
      </c>
      <c r="BL232" s="3">
        <f>L232*(教育人数!$O$7+教育人数!$O$8)/教育人数!$O$34</f>
        <v>2571.6051926643318</v>
      </c>
      <c r="BM232" s="3">
        <f>M232*(教育人数!$O$7+教育人数!$O$8)/教育人数!$O$34</f>
        <v>2571.6051926643318</v>
      </c>
      <c r="BN232" s="3">
        <f>N232*(教育人数!$O$7+教育人数!$O$8)/教育人数!$O$34</f>
        <v>2700.1854522975482</v>
      </c>
      <c r="BO232" s="3">
        <f>O232*(教育人数!$O$7+教育人数!$O$8)/教育人数!$O$34</f>
        <v>2957.3459715639815</v>
      </c>
      <c r="BP232" s="217">
        <f>AVERAGE(BE232:BO232)+AVERAGE(BE233:BO233)</f>
        <v>4389.2624992975298</v>
      </c>
      <c r="BT232" s="3">
        <f>T232*(教育人数!$O$7+教育人数!$O$8)/教育人数!$O$34</f>
        <v>279147.74366371316</v>
      </c>
      <c r="BU232" s="3">
        <f>U232*(教育人数!$O$7+教育人数!$O$8)/教育人数!$O$34</f>
        <v>286733.97898207296</v>
      </c>
      <c r="BV232" s="3">
        <f>V232*(教育人数!$O$7+教育人数!$O$8)/教育人数!$O$34</f>
        <v>288405.52235730476</v>
      </c>
      <c r="BW232" s="3">
        <f>W232*(教育人数!$O$7+教育人数!$O$8)/教育人数!$O$34</f>
        <v>290462.80651143624</v>
      </c>
      <c r="BX232" s="3">
        <f>X232*(教育人数!$O$7+教育人数!$O$8)/教育人数!$O$34</f>
        <v>286862.55924170616</v>
      </c>
      <c r="BY232" s="3">
        <f>Y232*(教育人数!$O$7+教育人数!$O$8)/教育人数!$O$34</f>
        <v>287762.62105913868</v>
      </c>
      <c r="BZ232" s="3">
        <f>Z232*(教育人数!$O$7+教育人数!$O$8)/教育人数!$O$34</f>
        <v>287119.7197609726</v>
      </c>
      <c r="CA232" s="3">
        <f>AA232*(教育人数!$O$7+教育人数!$O$8)/教育人数!$O$34</f>
        <v>288148.36183803837</v>
      </c>
      <c r="CB232" s="3">
        <f>AB232*(教育人数!$O$7+教育人数!$O$8)/教育人数!$O$34</f>
        <v>291105.70780960232</v>
      </c>
      <c r="CC232" s="3">
        <f>AC232*(教育人数!$O$7+教育人数!$O$8)/教育人数!$O$34</f>
        <v>303835.15351329074</v>
      </c>
      <c r="CD232" s="3">
        <f>AD232*(教育人数!$O$7+教育人数!$O$8)/教育人数!$O$34</f>
        <v>328008.2423243355</v>
      </c>
      <c r="CE232" s="217">
        <f t="shared" ref="CE232" si="126">ROUNDDOWN((AVERAGE(BT232:CD232)+AVERAGE(BT233:CD233))*$CH$2*12/16,-2)</f>
        <v>211100</v>
      </c>
    </row>
    <row r="233" spans="1:83" ht="18.75" customHeight="1">
      <c r="A233" s="32" t="s">
        <v>84</v>
      </c>
      <c r="B233" s="33" t="s">
        <v>117</v>
      </c>
      <c r="C233" s="237"/>
      <c r="D233" s="34" t="s">
        <v>106</v>
      </c>
      <c r="E233" s="38">
        <v>260</v>
      </c>
      <c r="F233" s="36">
        <v>270</v>
      </c>
      <c r="G233" s="36">
        <v>270</v>
      </c>
      <c r="H233" s="36">
        <v>270</v>
      </c>
      <c r="I233" s="36">
        <v>270</v>
      </c>
      <c r="J233" s="36">
        <v>270</v>
      </c>
      <c r="K233" s="36">
        <v>270</v>
      </c>
      <c r="L233" s="36">
        <v>270</v>
      </c>
      <c r="M233" s="39">
        <v>280</v>
      </c>
      <c r="N233" s="39">
        <v>290</v>
      </c>
      <c r="O233" s="40">
        <v>310</v>
      </c>
      <c r="P233" s="111"/>
      <c r="Q233" s="111"/>
      <c r="R233" s="111"/>
      <c r="S233" s="111"/>
      <c r="T233" s="35">
        <v>28190</v>
      </c>
      <c r="U233" s="36">
        <v>29020</v>
      </c>
      <c r="V233" s="36">
        <v>29220</v>
      </c>
      <c r="W233" s="36">
        <v>29450</v>
      </c>
      <c r="X233" s="36">
        <v>29260</v>
      </c>
      <c r="Y233" s="36">
        <v>29340</v>
      </c>
      <c r="Z233" s="36">
        <v>29260</v>
      </c>
      <c r="AA233" s="36">
        <v>29370</v>
      </c>
      <c r="AB233" s="37">
        <v>29700</v>
      </c>
      <c r="AC233" s="37">
        <v>31050</v>
      </c>
      <c r="AD233" s="37">
        <v>33720</v>
      </c>
      <c r="AE233" s="111"/>
      <c r="AF233" s="4">
        <f>E233/E$267</f>
        <v>1.04</v>
      </c>
      <c r="AG233" s="4">
        <f>F233/E$267</f>
        <v>1.08</v>
      </c>
      <c r="AH233" s="4">
        <f>G233/E$267</f>
        <v>1.08</v>
      </c>
      <c r="AI233" s="4">
        <f>H233/E$267</f>
        <v>1.08</v>
      </c>
      <c r="AJ233" s="4">
        <f>I233/E$267</f>
        <v>1.08</v>
      </c>
      <c r="AK233" s="4">
        <f>J233/E$267</f>
        <v>1.08</v>
      </c>
      <c r="AL233" s="4">
        <f>K233/E$267</f>
        <v>1.08</v>
      </c>
      <c r="AM233" s="4">
        <f>L233/E$267</f>
        <v>1.08</v>
      </c>
      <c r="AN233" s="4">
        <f>M233/E$267</f>
        <v>1.1200000000000001</v>
      </c>
      <c r="AO233" s="4">
        <f>N233/E$267</f>
        <v>1.1599999999999999</v>
      </c>
      <c r="AP233" s="4">
        <f>O233/E$267</f>
        <v>1.24</v>
      </c>
      <c r="AQ233" s="218"/>
      <c r="AR233" s="218"/>
      <c r="AS233" s="218"/>
      <c r="AT233" s="218"/>
      <c r="AU233" s="218"/>
      <c r="AV233" s="218"/>
      <c r="AW233" s="218"/>
      <c r="AX233" s="218"/>
      <c r="AY233" s="218"/>
      <c r="AZ233" s="218"/>
      <c r="BA233" s="218"/>
      <c r="BB233" s="87">
        <f t="shared" si="125"/>
        <v>1.055861921904331</v>
      </c>
      <c r="BE233" s="3">
        <f>E233*教育人数!$O$6/教育人数!$O$34</f>
        <v>1671.5433752318156</v>
      </c>
      <c r="BF233" s="3">
        <f>F233*教育人数!$O$6/教育人数!$O$34</f>
        <v>1735.8335050484238</v>
      </c>
      <c r="BG233" s="3">
        <f>G233*教育人数!$O$6/教育人数!$O$34</f>
        <v>1735.8335050484238</v>
      </c>
      <c r="BH233" s="3">
        <f>H233*教育人数!$O$6/教育人数!$O$34</f>
        <v>1735.8335050484238</v>
      </c>
      <c r="BI233" s="3">
        <f>I233*教育人数!$O$6/教育人数!$O$34</f>
        <v>1735.8335050484238</v>
      </c>
      <c r="BJ233" s="3">
        <f>J233*教育人数!$O$6/教育人数!$O$34</f>
        <v>1735.8335050484238</v>
      </c>
      <c r="BK233" s="3">
        <f>K233*教育人数!$O$6/教育人数!$O$34</f>
        <v>1735.8335050484238</v>
      </c>
      <c r="BL233" s="3">
        <f>L233*教育人数!$O$6/教育人数!$O$34</f>
        <v>1735.8335050484238</v>
      </c>
      <c r="BM233" s="3">
        <f>M233*教育人数!$O$6/教育人数!$O$34</f>
        <v>1800.123634865032</v>
      </c>
      <c r="BN233" s="3">
        <f>N233*教育人数!$O$6/教育人数!$O$34</f>
        <v>1864.4137646816403</v>
      </c>
      <c r="BO233" s="3">
        <f>O233*教育人数!$O$6/教育人数!$O$34</f>
        <v>1992.9940243148569</v>
      </c>
      <c r="BP233" s="217"/>
      <c r="BT233" s="3">
        <f>T233*教育人数!$O$6/教育人数!$O$34</f>
        <v>181233.87595301875</v>
      </c>
      <c r="BU233" s="3">
        <f>U233*教育人数!$O$6/教育人数!$O$34</f>
        <v>186569.95672779725</v>
      </c>
      <c r="BV233" s="3">
        <f>V233*教育人数!$O$6/教育人数!$O$34</f>
        <v>187855.75932412941</v>
      </c>
      <c r="BW233" s="3">
        <f>W233*教育人数!$O$6/教育人数!$O$34</f>
        <v>189334.43230991141</v>
      </c>
      <c r="BX233" s="3">
        <f>X233*教育人数!$O$6/教育人数!$O$34</f>
        <v>188112.91984339585</v>
      </c>
      <c r="BY233" s="3">
        <f>Y233*教育人数!$O$6/教育人数!$O$34</f>
        <v>188627.24088192871</v>
      </c>
      <c r="BZ233" s="3">
        <f>Z233*教育人数!$O$6/教育人数!$O$34</f>
        <v>188112.91984339585</v>
      </c>
      <c r="CA233" s="3">
        <f>AA233*教育人数!$O$6/教育人数!$O$34</f>
        <v>188820.11127137856</v>
      </c>
      <c r="CB233" s="3">
        <f>AB233*教育人数!$O$6/教育人数!$O$34</f>
        <v>190941.68555532661</v>
      </c>
      <c r="CC233" s="3">
        <f>AC233*教育人数!$O$6/教育人数!$O$34</f>
        <v>199620.85308056875</v>
      </c>
      <c r="CD233" s="3">
        <f>AD233*教育人数!$O$6/教育人数!$O$34</f>
        <v>216786.31774160315</v>
      </c>
      <c r="CE233" s="217"/>
    </row>
    <row r="234" spans="1:83" ht="18.75" customHeight="1">
      <c r="A234" s="32" t="s">
        <v>84</v>
      </c>
      <c r="B234" s="33" t="s">
        <v>118</v>
      </c>
      <c r="C234" s="237" t="s">
        <v>104</v>
      </c>
      <c r="D234" s="34" t="s">
        <v>105</v>
      </c>
      <c r="E234" s="38">
        <v>190</v>
      </c>
      <c r="F234" s="36">
        <v>190</v>
      </c>
      <c r="G234" s="36">
        <v>200</v>
      </c>
      <c r="H234" s="36">
        <v>200</v>
      </c>
      <c r="I234" s="36">
        <v>200</v>
      </c>
      <c r="J234" s="36">
        <v>200</v>
      </c>
      <c r="K234" s="36">
        <v>200</v>
      </c>
      <c r="L234" s="36">
        <v>200</v>
      </c>
      <c r="M234" s="39">
        <v>200</v>
      </c>
      <c r="N234" s="39">
        <v>210</v>
      </c>
      <c r="O234" s="40">
        <v>220</v>
      </c>
      <c r="P234" s="111"/>
      <c r="Q234" s="111"/>
      <c r="R234" s="111"/>
      <c r="S234" s="111"/>
      <c r="T234" s="35">
        <v>21050</v>
      </c>
      <c r="U234" s="36">
        <v>21630</v>
      </c>
      <c r="V234" s="36">
        <v>21760</v>
      </c>
      <c r="W234" s="36">
        <v>21920</v>
      </c>
      <c r="X234" s="36">
        <v>21700</v>
      </c>
      <c r="Y234" s="36">
        <v>21780</v>
      </c>
      <c r="Z234" s="36">
        <v>21720</v>
      </c>
      <c r="AA234" s="36">
        <v>21800</v>
      </c>
      <c r="AB234" s="37">
        <v>22020</v>
      </c>
      <c r="AC234" s="37">
        <v>23000</v>
      </c>
      <c r="AD234" s="37">
        <v>24850</v>
      </c>
      <c r="AE234" s="111"/>
      <c r="AF234" s="4">
        <f>E234/E$268</f>
        <v>1.0555555555555556</v>
      </c>
      <c r="AG234" s="4">
        <f>F234/E$268</f>
        <v>1.0555555555555556</v>
      </c>
      <c r="AH234" s="4">
        <f>G234/E$268</f>
        <v>1.1111111111111112</v>
      </c>
      <c r="AI234" s="4">
        <f>H234/E$268</f>
        <v>1.1111111111111112</v>
      </c>
      <c r="AJ234" s="4">
        <f>I234/E$268</f>
        <v>1.1111111111111112</v>
      </c>
      <c r="AK234" s="4">
        <f>J234/E$268</f>
        <v>1.1111111111111112</v>
      </c>
      <c r="AL234" s="4">
        <f>K234/E$268</f>
        <v>1.1111111111111112</v>
      </c>
      <c r="AM234" s="4">
        <f>L234/E$268</f>
        <v>1.1111111111111112</v>
      </c>
      <c r="AN234" s="4">
        <f>M234/E$268</f>
        <v>1.1111111111111112</v>
      </c>
      <c r="AO234" s="4">
        <f>N234/E$268</f>
        <v>1.1666666666666667</v>
      </c>
      <c r="AP234" s="4">
        <f>O234/E$268</f>
        <v>1.2222222222222223</v>
      </c>
      <c r="AQ234" s="218"/>
      <c r="AR234" s="218"/>
      <c r="AS234" s="218"/>
      <c r="AT234" s="218"/>
      <c r="AU234" s="218"/>
      <c r="AV234" s="218"/>
      <c r="AW234" s="218"/>
      <c r="AX234" s="218"/>
      <c r="AY234" s="218"/>
      <c r="AZ234" s="218"/>
      <c r="BA234" s="218"/>
      <c r="BB234" s="87">
        <f t="shared" si="125"/>
        <v>1.055861921904331</v>
      </c>
      <c r="BE234" s="3">
        <f>E234*(教育人数!$P$7+教育人数!$P$8)/教育人数!$P$34</f>
        <v>2570.7647988105196</v>
      </c>
      <c r="BF234" s="3">
        <f>F234*(教育人数!$P$7+教育人数!$P$8)/教育人数!$P$34</f>
        <v>2570.7647988105196</v>
      </c>
      <c r="BG234" s="3">
        <f>G234*(教育人数!$P$7+教育人数!$P$8)/教育人数!$P$34</f>
        <v>2706.0682092742313</v>
      </c>
      <c r="BH234" s="3">
        <f>H234*(教育人数!$P$7+教育人数!$P$8)/教育人数!$P$34</f>
        <v>2706.0682092742313</v>
      </c>
      <c r="BI234" s="3">
        <f>I234*(教育人数!$P$7+教育人数!$P$8)/教育人数!$P$34</f>
        <v>2706.0682092742313</v>
      </c>
      <c r="BJ234" s="3">
        <f>J234*(教育人数!$P$7+教育人数!$P$8)/教育人数!$P$34</f>
        <v>2706.0682092742313</v>
      </c>
      <c r="BK234" s="3">
        <f>K234*(教育人数!$P$7+教育人数!$P$8)/教育人数!$P$34</f>
        <v>2706.0682092742313</v>
      </c>
      <c r="BL234" s="3">
        <f>L234*(教育人数!$P$7+教育人数!$P$8)/教育人数!$P$34</f>
        <v>2706.0682092742313</v>
      </c>
      <c r="BM234" s="3">
        <f>M234*(教育人数!$P$7+教育人数!$P$8)/教育人数!$P$34</f>
        <v>2706.0682092742313</v>
      </c>
      <c r="BN234" s="3">
        <f>N234*(教育人数!$P$7+教育人数!$P$8)/教育人数!$P$34</f>
        <v>2841.3716197379426</v>
      </c>
      <c r="BO234" s="3">
        <f>O234*(教育人数!$P$7+教育人数!$P$8)/教育人数!$P$34</f>
        <v>2976.6750302016544</v>
      </c>
      <c r="BP234" s="217">
        <f>AVERAGE(BE234:BO234)+AVERAGE(BE235:BO235)</f>
        <v>4538.8144055554149</v>
      </c>
      <c r="BT234" s="3">
        <f>T234*(教育人数!$P$7+教育人数!$P$8)/教育人数!$P$34</f>
        <v>284813.67902611283</v>
      </c>
      <c r="BU234" s="3">
        <f>U234*(教育人数!$P$7+教育人数!$P$8)/教育人数!$P$34</f>
        <v>292661.2768330081</v>
      </c>
      <c r="BV234" s="3">
        <f>V234*(教育人数!$P$7+教育人数!$P$8)/教育人数!$P$34</f>
        <v>294420.22116903635</v>
      </c>
      <c r="BW234" s="3">
        <f>W234*(教育人数!$P$7+教育人数!$P$8)/教育人数!$P$34</f>
        <v>296585.07573645574</v>
      </c>
      <c r="BX234" s="3">
        <f>X234*(教育人数!$P$7+教育人数!$P$8)/教育人数!$P$34</f>
        <v>293608.40070625412</v>
      </c>
      <c r="BY234" s="3">
        <f>Y234*(教育人数!$P$7+教育人数!$P$8)/教育人数!$P$34</f>
        <v>294690.82798996381</v>
      </c>
      <c r="BZ234" s="3">
        <f>Z234*(教育人数!$P$7+教育人数!$P$8)/教育人数!$P$34</f>
        <v>293879.00752718153</v>
      </c>
      <c r="CA234" s="3">
        <f>AA234*(教育人数!$P$7+教育人数!$P$8)/教育人数!$P$34</f>
        <v>294961.43481089122</v>
      </c>
      <c r="CB234" s="3">
        <f>AB234*(教育人数!$P$7+教育人数!$P$8)/教育人数!$P$34</f>
        <v>297938.10984109284</v>
      </c>
      <c r="CC234" s="3">
        <f>AC234*(教育人数!$P$7+教育人数!$P$8)/教育人数!$P$34</f>
        <v>311197.84406653658</v>
      </c>
      <c r="CD234" s="3">
        <f>AD234*(教育人数!$P$7+教育人数!$P$8)/教育人数!$P$34</f>
        <v>336228.97500232322</v>
      </c>
      <c r="CE234" s="217">
        <f t="shared" ref="CE234" si="127">ROUNDDOWN((AVERAGE(BT234:CD234)+AVERAGE(BT235:CD235))*$CH$2*12/16,-2)</f>
        <v>216500</v>
      </c>
    </row>
    <row r="235" spans="1:83" ht="18.75" customHeight="1">
      <c r="A235" s="32" t="s">
        <v>84</v>
      </c>
      <c r="B235" s="33" t="s">
        <v>118</v>
      </c>
      <c r="C235" s="237"/>
      <c r="D235" s="34" t="s">
        <v>106</v>
      </c>
      <c r="E235" s="38">
        <v>250</v>
      </c>
      <c r="F235" s="36">
        <v>260</v>
      </c>
      <c r="G235" s="36">
        <v>260</v>
      </c>
      <c r="H235" s="36">
        <v>270</v>
      </c>
      <c r="I235" s="36">
        <v>260</v>
      </c>
      <c r="J235" s="36">
        <v>270</v>
      </c>
      <c r="K235" s="36">
        <v>260</v>
      </c>
      <c r="L235" s="36">
        <v>270</v>
      </c>
      <c r="M235" s="39">
        <v>270</v>
      </c>
      <c r="N235" s="39">
        <v>280</v>
      </c>
      <c r="O235" s="40">
        <v>310</v>
      </c>
      <c r="P235" s="111"/>
      <c r="Q235" s="111"/>
      <c r="R235" s="111"/>
      <c r="S235" s="111"/>
      <c r="T235" s="35">
        <v>27530</v>
      </c>
      <c r="U235" s="36">
        <v>28350</v>
      </c>
      <c r="V235" s="36">
        <v>28550</v>
      </c>
      <c r="W235" s="36">
        <v>28780</v>
      </c>
      <c r="X235" s="36">
        <v>28650</v>
      </c>
      <c r="Y235" s="36">
        <v>28740</v>
      </c>
      <c r="Z235" s="36">
        <v>28650</v>
      </c>
      <c r="AA235" s="36">
        <v>28760</v>
      </c>
      <c r="AB235" s="37">
        <v>29080</v>
      </c>
      <c r="AC235" s="37">
        <v>30420</v>
      </c>
      <c r="AD235" s="37">
        <v>33060</v>
      </c>
      <c r="AE235" s="111"/>
      <c r="AF235" s="4">
        <f>E235/E$269</f>
        <v>1</v>
      </c>
      <c r="AG235" s="4">
        <f>F235/E$269</f>
        <v>1.04</v>
      </c>
      <c r="AH235" s="4">
        <f>G235/E$269</f>
        <v>1.04</v>
      </c>
      <c r="AI235" s="4">
        <f>H235/E$269</f>
        <v>1.08</v>
      </c>
      <c r="AJ235" s="4">
        <f>I235/E$269</f>
        <v>1.04</v>
      </c>
      <c r="AK235" s="4">
        <f>J235/E$269</f>
        <v>1.08</v>
      </c>
      <c r="AL235" s="4">
        <f>K235/E$269</f>
        <v>1.04</v>
      </c>
      <c r="AM235" s="4">
        <f>L235/E$269</f>
        <v>1.08</v>
      </c>
      <c r="AN235" s="4">
        <f>M235/E$269</f>
        <v>1.08</v>
      </c>
      <c r="AO235" s="4">
        <f>N235/E$269</f>
        <v>1.1200000000000001</v>
      </c>
      <c r="AP235" s="4">
        <f>O235/E$269</f>
        <v>1.24</v>
      </c>
      <c r="AQ235" s="218"/>
      <c r="AR235" s="218"/>
      <c r="AS235" s="218"/>
      <c r="AT235" s="218"/>
      <c r="AU235" s="218"/>
      <c r="AV235" s="218"/>
      <c r="AW235" s="218"/>
      <c r="AX235" s="218"/>
      <c r="AY235" s="218"/>
      <c r="AZ235" s="218"/>
      <c r="BA235" s="218"/>
      <c r="BB235" s="87">
        <f t="shared" si="125"/>
        <v>1.055861921904331</v>
      </c>
      <c r="BE235" s="3">
        <f>E235*教育人数!$P$6/教育人数!$P$34</f>
        <v>1691.2926307963946</v>
      </c>
      <c r="BF235" s="3">
        <f>F235*教育人数!$P$6/教育人数!$P$34</f>
        <v>1758.9443360282503</v>
      </c>
      <c r="BG235" s="3">
        <f>G235*教育人数!$P$6/教育人数!$P$34</f>
        <v>1758.9443360282503</v>
      </c>
      <c r="BH235" s="3">
        <f>H235*教育人数!$P$6/教育人数!$P$34</f>
        <v>1826.5960412601062</v>
      </c>
      <c r="BI235" s="3">
        <f>I235*教育人数!$P$6/教育人数!$P$34</f>
        <v>1758.9443360282503</v>
      </c>
      <c r="BJ235" s="3">
        <f>J235*教育人数!$P$6/教育人数!$P$34</f>
        <v>1826.5960412601062</v>
      </c>
      <c r="BK235" s="3">
        <f>K235*教育人数!$P$6/教育人数!$P$34</f>
        <v>1758.9443360282503</v>
      </c>
      <c r="BL235" s="3">
        <f>L235*教育人数!$P$6/教育人数!$P$34</f>
        <v>1826.5960412601062</v>
      </c>
      <c r="BM235" s="3">
        <f>M235*教育人数!$P$6/教育人数!$P$34</f>
        <v>1826.5960412601062</v>
      </c>
      <c r="BN235" s="3">
        <f>N235*教育人数!$P$6/教育人数!$P$34</f>
        <v>1894.2477464919618</v>
      </c>
      <c r="BO235" s="3">
        <f>O235*教育人数!$P$6/教育人数!$P$34</f>
        <v>2097.2028621875293</v>
      </c>
      <c r="BP235" s="217"/>
      <c r="BT235" s="3">
        <f>T235*教育人数!$P$6/教育人数!$P$34</f>
        <v>186245.14450329897</v>
      </c>
      <c r="BU235" s="3">
        <f>U235*教育人数!$P$6/教育人数!$P$34</f>
        <v>191792.58433231115</v>
      </c>
      <c r="BV235" s="3">
        <f>V235*教育人数!$P$6/教育人数!$P$34</f>
        <v>193145.61843694825</v>
      </c>
      <c r="BW235" s="3">
        <f>W235*教育人数!$P$6/教育人数!$P$34</f>
        <v>194701.60765728095</v>
      </c>
      <c r="BX235" s="3">
        <f>X235*教育人数!$P$6/教育人数!$P$34</f>
        <v>193822.1354892668</v>
      </c>
      <c r="BY235" s="3">
        <f>Y235*教育人数!$P$6/教育人数!$P$34</f>
        <v>194431.00083635352</v>
      </c>
      <c r="BZ235" s="3">
        <f>Z235*教育人数!$P$6/教育人数!$P$34</f>
        <v>193822.1354892668</v>
      </c>
      <c r="CA235" s="3">
        <f>AA235*教育人数!$P$6/教育人数!$P$34</f>
        <v>194566.30424681722</v>
      </c>
      <c r="CB235" s="3">
        <f>AB235*教育人数!$P$6/教育人数!$P$34</f>
        <v>196731.15881423661</v>
      </c>
      <c r="CC235" s="3">
        <f>AC235*教育人数!$P$6/教育人数!$P$34</f>
        <v>205796.48731530528</v>
      </c>
      <c r="CD235" s="3">
        <f>AD235*教育人数!$P$6/教育人数!$P$34</f>
        <v>223656.53749651523</v>
      </c>
      <c r="CE235" s="217"/>
    </row>
    <row r="236" spans="1:83" ht="18.75" customHeight="1">
      <c r="A236" s="32" t="s">
        <v>84</v>
      </c>
      <c r="B236" s="33" t="s">
        <v>119</v>
      </c>
      <c r="C236" s="237" t="s">
        <v>104</v>
      </c>
      <c r="D236" s="34" t="s">
        <v>105</v>
      </c>
      <c r="E236" s="38">
        <v>180</v>
      </c>
      <c r="F236" s="36">
        <v>190</v>
      </c>
      <c r="G236" s="36">
        <v>190</v>
      </c>
      <c r="H236" s="36">
        <v>190</v>
      </c>
      <c r="I236" s="36">
        <v>190</v>
      </c>
      <c r="J236" s="36">
        <v>190</v>
      </c>
      <c r="K236" s="36">
        <v>190</v>
      </c>
      <c r="L236" s="36">
        <v>190</v>
      </c>
      <c r="M236" s="39">
        <v>190</v>
      </c>
      <c r="N236" s="39">
        <v>200</v>
      </c>
      <c r="O236" s="40">
        <v>220</v>
      </c>
      <c r="P236" s="111"/>
      <c r="Q236" s="111"/>
      <c r="R236" s="111"/>
      <c r="S236" s="111"/>
      <c r="T236" s="35">
        <v>20570</v>
      </c>
      <c r="U236" s="36">
        <v>21140</v>
      </c>
      <c r="V236" s="36">
        <v>21270</v>
      </c>
      <c r="W236" s="36">
        <v>21420</v>
      </c>
      <c r="X236" s="36">
        <v>21260</v>
      </c>
      <c r="Y236" s="36">
        <v>21330</v>
      </c>
      <c r="Z236" s="36">
        <v>21280</v>
      </c>
      <c r="AA236" s="36">
        <v>21350</v>
      </c>
      <c r="AB236" s="37">
        <v>21580</v>
      </c>
      <c r="AC236" s="37">
        <v>22550</v>
      </c>
      <c r="AD236" s="37">
        <v>24370</v>
      </c>
      <c r="AE236" s="111"/>
      <c r="AF236" s="4">
        <f>E236/E$270</f>
        <v>1</v>
      </c>
      <c r="AG236" s="4">
        <f>F236/E$270</f>
        <v>1.0555555555555556</v>
      </c>
      <c r="AH236" s="4">
        <f>G236/E$270</f>
        <v>1.0555555555555556</v>
      </c>
      <c r="AI236" s="4">
        <f>H236/E$270</f>
        <v>1.0555555555555556</v>
      </c>
      <c r="AJ236" s="4">
        <f>I236/E$270</f>
        <v>1.0555555555555556</v>
      </c>
      <c r="AK236" s="4">
        <f>J236/E$270</f>
        <v>1.0555555555555556</v>
      </c>
      <c r="AL236" s="4">
        <f>K236/E$270</f>
        <v>1.0555555555555556</v>
      </c>
      <c r="AM236" s="4">
        <f>L236/E$270</f>
        <v>1.0555555555555556</v>
      </c>
      <c r="AN236" s="4">
        <f>M236/E$270</f>
        <v>1.0555555555555556</v>
      </c>
      <c r="AO236" s="4">
        <f>N236/E$270</f>
        <v>1.1111111111111112</v>
      </c>
      <c r="AP236" s="4">
        <f>O236/E$270</f>
        <v>1.2222222222222223</v>
      </c>
      <c r="AQ236" s="218"/>
      <c r="AR236" s="218"/>
      <c r="AS236" s="218"/>
      <c r="AT236" s="218"/>
      <c r="AU236" s="218"/>
      <c r="AV236" s="218"/>
      <c r="AW236" s="218"/>
      <c r="AX236" s="218"/>
      <c r="AY236" s="218"/>
      <c r="AZ236" s="218"/>
      <c r="BA236" s="218"/>
      <c r="BB236" s="87">
        <f t="shared" si="125"/>
        <v>1.055861921904331</v>
      </c>
      <c r="BE236" s="3">
        <f>E236*(教育人数!$Q$7+教育人数!$Q$8)/教育人数!$Q$34</f>
        <v>2534.8679756262695</v>
      </c>
      <c r="BF236" s="3">
        <f>F236*(教育人数!$Q$7+教育人数!$Q$8)/教育人数!$Q$34</f>
        <v>2675.6939742721738</v>
      </c>
      <c r="BG236" s="3">
        <f>G236*(教育人数!$Q$7+教育人数!$Q$8)/教育人数!$Q$34</f>
        <v>2675.6939742721738</v>
      </c>
      <c r="BH236" s="3">
        <f>H236*(教育人数!$Q$7+教育人数!$Q$8)/教育人数!$Q$34</f>
        <v>2675.6939742721738</v>
      </c>
      <c r="BI236" s="3">
        <f>I236*(教育人数!$Q$7+教育人数!$Q$8)/教育人数!$Q$34</f>
        <v>2675.6939742721738</v>
      </c>
      <c r="BJ236" s="3">
        <f>J236*(教育人数!$Q$7+教育人数!$Q$8)/教育人数!$Q$34</f>
        <v>2675.6939742721738</v>
      </c>
      <c r="BK236" s="3">
        <f>K236*(教育人数!$Q$7+教育人数!$Q$8)/教育人数!$Q$34</f>
        <v>2675.6939742721738</v>
      </c>
      <c r="BL236" s="3">
        <f>L236*(教育人数!$Q$7+教育人数!$Q$8)/教育人数!$Q$34</f>
        <v>2675.6939742721738</v>
      </c>
      <c r="BM236" s="3">
        <f>M236*(教育人数!$Q$7+教育人数!$Q$8)/教育人数!$Q$34</f>
        <v>2675.6939742721738</v>
      </c>
      <c r="BN236" s="3">
        <f>N236*(教育人数!$Q$7+教育人数!$Q$8)/教育人数!$Q$34</f>
        <v>2816.5199729180777</v>
      </c>
      <c r="BO236" s="3">
        <f>O236*(教育人数!$Q$7+教育人数!$Q$8)/教育人数!$Q$34</f>
        <v>3098.1719702098853</v>
      </c>
      <c r="BP236" s="217">
        <f>AVERAGE(BE236:BO236)+AVERAGE(BE237:BO237)</f>
        <v>4576.8449559918763</v>
      </c>
      <c r="BT236" s="3">
        <f>T236*(教育人数!$Q$7+教育人数!$Q$8)/教育人数!$Q$34</f>
        <v>289679.07921462425</v>
      </c>
      <c r="BU236" s="3">
        <f>U236*(教育人数!$Q$7+教育人数!$Q$8)/教育人数!$Q$34</f>
        <v>297706.16113744077</v>
      </c>
      <c r="BV236" s="3">
        <f>V236*(教育人数!$Q$7+教育人数!$Q$8)/教育人数!$Q$34</f>
        <v>299536.89911983756</v>
      </c>
      <c r="BW236" s="3">
        <f>W236*(教育人数!$Q$7+教育人数!$Q$8)/教育人数!$Q$34</f>
        <v>301649.28909952613</v>
      </c>
      <c r="BX236" s="3">
        <f>X236*(教育人数!$Q$7+教育人数!$Q$8)/教育人数!$Q$34</f>
        <v>299396.07312119164</v>
      </c>
      <c r="BY236" s="3">
        <f>Y236*(教育人数!$Q$7+教育人数!$Q$8)/教育人数!$Q$34</f>
        <v>300381.85511171294</v>
      </c>
      <c r="BZ236" s="3">
        <f>Z236*(教育人数!$Q$7+教育人数!$Q$8)/教育人数!$Q$34</f>
        <v>299677.72511848347</v>
      </c>
      <c r="CA236" s="3">
        <f>AA236*(教育人数!$Q$7+教育人数!$Q$8)/教育人数!$Q$34</f>
        <v>300663.50710900477</v>
      </c>
      <c r="CB236" s="3">
        <f>AB236*(教育人数!$Q$7+教育人数!$Q$8)/教育人数!$Q$34</f>
        <v>303902.50507786055</v>
      </c>
      <c r="CC236" s="3">
        <f>AC236*(教育人数!$Q$7+教育人数!$Q$8)/教育人数!$Q$34</f>
        <v>317562.62694651325</v>
      </c>
      <c r="CD236" s="3">
        <f>AD236*(教育人数!$Q$7+教育人数!$Q$8)/教育人数!$Q$34</f>
        <v>343192.95870006777</v>
      </c>
      <c r="CE236" s="217">
        <f t="shared" ref="CE236" si="128">ROUNDDOWN((AVERAGE(BT236:CD236)+AVERAGE(BT237:CD237))*$CH$2*12/16,-2)</f>
        <v>221100</v>
      </c>
    </row>
    <row r="237" spans="1:83" ht="18.75" customHeight="1">
      <c r="A237" s="32" t="s">
        <v>84</v>
      </c>
      <c r="B237" s="33" t="s">
        <v>119</v>
      </c>
      <c r="C237" s="237"/>
      <c r="D237" s="34" t="s">
        <v>106</v>
      </c>
      <c r="E237" s="38">
        <v>250</v>
      </c>
      <c r="F237" s="36">
        <v>260</v>
      </c>
      <c r="G237" s="36">
        <v>260</v>
      </c>
      <c r="H237" s="36">
        <v>260</v>
      </c>
      <c r="I237" s="36">
        <v>260</v>
      </c>
      <c r="J237" s="36">
        <v>260</v>
      </c>
      <c r="K237" s="36">
        <v>260</v>
      </c>
      <c r="L237" s="36">
        <v>260</v>
      </c>
      <c r="M237" s="39">
        <v>260</v>
      </c>
      <c r="N237" s="39">
        <v>280</v>
      </c>
      <c r="O237" s="40">
        <v>300</v>
      </c>
      <c r="P237" s="111"/>
      <c r="Q237" s="111"/>
      <c r="R237" s="111"/>
      <c r="S237" s="111"/>
      <c r="T237" s="35">
        <v>27050</v>
      </c>
      <c r="U237" s="36">
        <v>27860</v>
      </c>
      <c r="V237" s="36">
        <v>28060</v>
      </c>
      <c r="W237" s="36">
        <v>28280</v>
      </c>
      <c r="X237" s="36">
        <v>28210</v>
      </c>
      <c r="Y237" s="36">
        <v>28290</v>
      </c>
      <c r="Z237" s="36">
        <v>28210</v>
      </c>
      <c r="AA237" s="36">
        <v>28310</v>
      </c>
      <c r="AB237" s="37">
        <v>28640</v>
      </c>
      <c r="AC237" s="37">
        <v>29970</v>
      </c>
      <c r="AD237" s="37">
        <v>32580</v>
      </c>
      <c r="AE237" s="111"/>
      <c r="AF237" s="4">
        <f>E237/E$271</f>
        <v>1.0416666666666667</v>
      </c>
      <c r="AG237" s="4">
        <f>F237/E$271</f>
        <v>1.0833333333333333</v>
      </c>
      <c r="AH237" s="4">
        <f>G237/E$271</f>
        <v>1.0833333333333333</v>
      </c>
      <c r="AI237" s="4">
        <f>H237/E$271</f>
        <v>1.0833333333333333</v>
      </c>
      <c r="AJ237" s="4">
        <f>I237/E$271</f>
        <v>1.0833333333333333</v>
      </c>
      <c r="AK237" s="4">
        <f>J237/E$271</f>
        <v>1.0833333333333333</v>
      </c>
      <c r="AL237" s="4">
        <f>K237/E$271</f>
        <v>1.0833333333333333</v>
      </c>
      <c r="AM237" s="4">
        <f>L237/E$271</f>
        <v>1.0833333333333333</v>
      </c>
      <c r="AN237" s="4">
        <f>M237/E$271</f>
        <v>1.0833333333333333</v>
      </c>
      <c r="AO237" s="4">
        <f>N237/E$271</f>
        <v>1.1666666666666667</v>
      </c>
      <c r="AP237" s="4">
        <f>O237/E$271</f>
        <v>1.25</v>
      </c>
      <c r="AQ237" s="218"/>
      <c r="AR237" s="218"/>
      <c r="AS237" s="218"/>
      <c r="AT237" s="218"/>
      <c r="AU237" s="218"/>
      <c r="AV237" s="218"/>
      <c r="AW237" s="218"/>
      <c r="AX237" s="218"/>
      <c r="AY237" s="218"/>
      <c r="AZ237" s="218"/>
      <c r="BA237" s="218"/>
      <c r="BB237" s="87">
        <f t="shared" si="125"/>
        <v>1.055861921904331</v>
      </c>
      <c r="BE237" s="3">
        <f>E237*教育人数!$Q$6/教育人数!$Q$34</f>
        <v>1760.3249830737984</v>
      </c>
      <c r="BF237" s="3">
        <f>F237*教育人数!$Q$6/教育人数!$Q$34</f>
        <v>1830.7379823967503</v>
      </c>
      <c r="BG237" s="3">
        <f>G237*教育人数!$Q$6/教育人数!$Q$34</f>
        <v>1830.7379823967503</v>
      </c>
      <c r="BH237" s="3">
        <f>H237*教育人数!$Q$6/教育人数!$Q$34</f>
        <v>1830.7379823967503</v>
      </c>
      <c r="BI237" s="3">
        <f>I237*教育人数!$Q$6/教育人数!$Q$34</f>
        <v>1830.7379823967503</v>
      </c>
      <c r="BJ237" s="3">
        <f>J237*教育人数!$Q$6/教育人数!$Q$34</f>
        <v>1830.7379823967503</v>
      </c>
      <c r="BK237" s="3">
        <f>K237*教育人数!$Q$6/教育人数!$Q$34</f>
        <v>1830.7379823967503</v>
      </c>
      <c r="BL237" s="3">
        <f>L237*教育人数!$Q$6/教育人数!$Q$34</f>
        <v>1830.7379823967503</v>
      </c>
      <c r="BM237" s="3">
        <f>M237*教育人数!$Q$6/教育人数!$Q$34</f>
        <v>1830.7379823967503</v>
      </c>
      <c r="BN237" s="3">
        <f>N237*教育人数!$Q$6/教育人数!$Q$34</f>
        <v>1971.5639810426542</v>
      </c>
      <c r="BO237" s="3">
        <f>O237*教育人数!$Q$6/教育人数!$Q$34</f>
        <v>2112.389979688558</v>
      </c>
      <c r="BP237" s="217"/>
      <c r="BT237" s="3">
        <f>T237*教育人数!$Q$6/教育人数!$Q$34</f>
        <v>190467.16316858499</v>
      </c>
      <c r="BU237" s="3">
        <f>U237*教育人数!$Q$6/教育人数!$Q$34</f>
        <v>196170.61611374409</v>
      </c>
      <c r="BV237" s="3">
        <f>V237*教育人数!$Q$6/教育人数!$Q$34</f>
        <v>197578.87610020314</v>
      </c>
      <c r="BW237" s="3">
        <f>W237*教育人数!$Q$6/教育人数!$Q$34</f>
        <v>199127.96208530807</v>
      </c>
      <c r="BX237" s="3">
        <f>X237*教育人数!$Q$6/教育人数!$Q$34</f>
        <v>198635.07109004742</v>
      </c>
      <c r="BY237" s="3">
        <f>Y237*教育人数!$Q$6/教育人数!$Q$34</f>
        <v>199198.37508463103</v>
      </c>
      <c r="BZ237" s="3">
        <f>Z237*教育人数!$Q$6/教育人数!$Q$34</f>
        <v>198635.07109004742</v>
      </c>
      <c r="CA237" s="3">
        <f>AA237*教育人数!$Q$6/教育人数!$Q$34</f>
        <v>199339.20108327694</v>
      </c>
      <c r="CB237" s="3">
        <f>AB237*教育人数!$Q$6/教育人数!$Q$34</f>
        <v>201662.83006093436</v>
      </c>
      <c r="CC237" s="3">
        <f>AC237*教育人数!$Q$6/教育人数!$Q$34</f>
        <v>211027.75897088696</v>
      </c>
      <c r="CD237" s="3">
        <f>AD237*教育人数!$Q$6/教育人数!$Q$34</f>
        <v>229405.55179417742</v>
      </c>
      <c r="CE237" s="217"/>
    </row>
    <row r="238" spans="1:83" ht="18.75" customHeight="1">
      <c r="A238" s="32" t="s">
        <v>84</v>
      </c>
      <c r="B238" s="33" t="s">
        <v>120</v>
      </c>
      <c r="C238" s="237" t="s">
        <v>104</v>
      </c>
      <c r="D238" s="34" t="s">
        <v>105</v>
      </c>
      <c r="E238" s="38">
        <v>180</v>
      </c>
      <c r="F238" s="36">
        <v>190</v>
      </c>
      <c r="G238" s="36">
        <v>190</v>
      </c>
      <c r="H238" s="36">
        <v>190</v>
      </c>
      <c r="I238" s="36">
        <v>190</v>
      </c>
      <c r="J238" s="36">
        <v>190</v>
      </c>
      <c r="K238" s="36">
        <v>190</v>
      </c>
      <c r="L238" s="36">
        <v>190</v>
      </c>
      <c r="M238" s="39">
        <v>190</v>
      </c>
      <c r="N238" s="39">
        <v>200</v>
      </c>
      <c r="O238" s="40">
        <v>220</v>
      </c>
      <c r="P238" s="111"/>
      <c r="Q238" s="111"/>
      <c r="R238" s="111"/>
      <c r="S238" s="111"/>
      <c r="T238" s="35">
        <v>20200</v>
      </c>
      <c r="U238" s="36">
        <v>20760</v>
      </c>
      <c r="V238" s="36">
        <v>20890</v>
      </c>
      <c r="W238" s="36">
        <v>21040</v>
      </c>
      <c r="X238" s="36">
        <v>20920</v>
      </c>
      <c r="Y238" s="36">
        <v>20990</v>
      </c>
      <c r="Z238" s="36">
        <v>20930</v>
      </c>
      <c r="AA238" s="36">
        <v>21010</v>
      </c>
      <c r="AB238" s="37">
        <v>21230</v>
      </c>
      <c r="AC238" s="37">
        <v>22190</v>
      </c>
      <c r="AD238" s="37">
        <v>24000</v>
      </c>
      <c r="AE238" s="111"/>
      <c r="AF238" s="4">
        <f>E238/E$272</f>
        <v>1</v>
      </c>
      <c r="AG238" s="4">
        <f>F238/E$272</f>
        <v>1.0555555555555556</v>
      </c>
      <c r="AH238" s="4">
        <f>G238/E$272</f>
        <v>1.0555555555555556</v>
      </c>
      <c r="AI238" s="4">
        <f>H238/E$272</f>
        <v>1.0555555555555556</v>
      </c>
      <c r="AJ238" s="4">
        <f>I238/E$272</f>
        <v>1.0555555555555556</v>
      </c>
      <c r="AK238" s="4">
        <f>J238/E$272</f>
        <v>1.0555555555555556</v>
      </c>
      <c r="AL238" s="4">
        <f>K238/E$272</f>
        <v>1.0555555555555556</v>
      </c>
      <c r="AM238" s="4">
        <f>L238/E$272</f>
        <v>1.0555555555555556</v>
      </c>
      <c r="AN238" s="4">
        <f>M238/E$272</f>
        <v>1.0555555555555556</v>
      </c>
      <c r="AO238" s="4">
        <f>N238/E$272</f>
        <v>1.1111111111111112</v>
      </c>
      <c r="AP238" s="4">
        <f>O238/E$272</f>
        <v>1.2222222222222223</v>
      </c>
      <c r="AQ238" s="218"/>
      <c r="AR238" s="218"/>
      <c r="AS238" s="218"/>
      <c r="AT238" s="218"/>
      <c r="AU238" s="218"/>
      <c r="AV238" s="218"/>
      <c r="AW238" s="218"/>
      <c r="AX238" s="218"/>
      <c r="AY238" s="218"/>
      <c r="AZ238" s="218"/>
      <c r="BA238" s="218"/>
      <c r="BB238" s="87">
        <f t="shared" si="125"/>
        <v>1.055861921904331</v>
      </c>
      <c r="BE238" s="3">
        <f>E238*(教育人数!$R$7+教育人数!$R$8)/教育人数!$R$34</f>
        <v>2419.6467040068937</v>
      </c>
      <c r="BF238" s="3">
        <f>F238*(教育人数!$R$7+教育人数!$R$8)/教育人数!$R$34</f>
        <v>2554.0715208961656</v>
      </c>
      <c r="BG238" s="3">
        <f>G238*(教育人数!$R$7+教育人数!$R$8)/教育人数!$R$34</f>
        <v>2554.0715208961656</v>
      </c>
      <c r="BH238" s="3">
        <f>H238*(教育人数!$R$7+教育人数!$R$8)/教育人数!$R$34</f>
        <v>2554.0715208961656</v>
      </c>
      <c r="BI238" s="3">
        <f>I238*(教育人数!$R$7+教育人数!$R$8)/教育人数!$R$34</f>
        <v>2554.0715208961656</v>
      </c>
      <c r="BJ238" s="3">
        <f>J238*(教育人数!$R$7+教育人数!$R$8)/教育人数!$R$34</f>
        <v>2554.0715208961656</v>
      </c>
      <c r="BK238" s="3">
        <f>K238*(教育人数!$R$7+教育人数!$R$8)/教育人数!$R$34</f>
        <v>2554.0715208961656</v>
      </c>
      <c r="BL238" s="3">
        <f>L238*(教育人数!$R$7+教育人数!$R$8)/教育人数!$R$34</f>
        <v>2554.0715208961656</v>
      </c>
      <c r="BM238" s="3">
        <f>M238*(教育人数!$R$7+教育人数!$R$8)/教育人数!$R$34</f>
        <v>2554.0715208961656</v>
      </c>
      <c r="BN238" s="3">
        <f>N238*(教育人数!$R$7+教育人数!$R$8)/教育人数!$R$34</f>
        <v>2688.4963377854374</v>
      </c>
      <c r="BO238" s="3">
        <f>O238*(教育人数!$R$7+教育人数!$R$8)/教育人数!$R$34</f>
        <v>2957.345971563981</v>
      </c>
      <c r="BP238" s="217">
        <f>AVERAGE(BE238:BO238)+AVERAGE(BE239:BO239)</f>
        <v>4356.5861110023106</v>
      </c>
      <c r="BT238" s="3">
        <f>T238*(教育人数!$R$7+教育人数!$R$8)/教育人数!$R$34</f>
        <v>271538.13011632918</v>
      </c>
      <c r="BU238" s="3">
        <f>U238*(教育人数!$R$7+教育人数!$R$8)/教育人数!$R$34</f>
        <v>279065.91986212839</v>
      </c>
      <c r="BV238" s="3">
        <f>V238*(教育人数!$R$7+教育人数!$R$8)/教育人数!$R$34</f>
        <v>280813.44248168892</v>
      </c>
      <c r="BW238" s="3">
        <f>W238*(教育人数!$R$7+教育人数!$R$8)/教育人数!$R$34</f>
        <v>282829.81473502802</v>
      </c>
      <c r="BX238" s="3">
        <f>X238*(教育人数!$R$7+教育人数!$R$8)/教育人数!$R$34</f>
        <v>281216.71693235677</v>
      </c>
      <c r="BY238" s="3">
        <f>Y238*(教育人数!$R$7+教育人数!$R$8)/教育人数!$R$34</f>
        <v>282157.69065058167</v>
      </c>
      <c r="BZ238" s="3">
        <f>Z238*(教育人数!$R$7+教育人数!$R$8)/教育人数!$R$34</f>
        <v>281351.14174924599</v>
      </c>
      <c r="CA238" s="3">
        <f>AA238*(教育人数!$R$7+教育人数!$R$8)/教育人数!$R$34</f>
        <v>282426.54028436018</v>
      </c>
      <c r="CB238" s="3">
        <f>AB238*(教育人数!$R$7+教育人数!$R$8)/教育人数!$R$34</f>
        <v>285383.88625592418</v>
      </c>
      <c r="CC238" s="3">
        <f>AC238*(教育人数!$R$7+教育人数!$R$8)/教育人数!$R$34</f>
        <v>298288.66867729428</v>
      </c>
      <c r="CD238" s="3">
        <f>AD238*(教育人数!$R$7+教育人数!$R$8)/教育人数!$R$34</f>
        <v>322619.56053425249</v>
      </c>
      <c r="CE238" s="217">
        <f t="shared" ref="CE238" si="129">ROUNDDOWN((AVERAGE(BT238:CD238)+AVERAGE(BT239:CD239))*$CH$2*12/16,-2)</f>
        <v>207800</v>
      </c>
    </row>
    <row r="239" spans="1:83" ht="18.75" customHeight="1">
      <c r="A239" s="32" t="s">
        <v>84</v>
      </c>
      <c r="B239" s="33" t="s">
        <v>120</v>
      </c>
      <c r="C239" s="237"/>
      <c r="D239" s="34" t="s">
        <v>106</v>
      </c>
      <c r="E239" s="38">
        <v>250</v>
      </c>
      <c r="F239" s="36">
        <v>250</v>
      </c>
      <c r="G239" s="36">
        <v>260</v>
      </c>
      <c r="H239" s="36">
        <v>260</v>
      </c>
      <c r="I239" s="36">
        <v>260</v>
      </c>
      <c r="J239" s="36">
        <v>260</v>
      </c>
      <c r="K239" s="36">
        <v>260</v>
      </c>
      <c r="L239" s="36">
        <v>260</v>
      </c>
      <c r="M239" s="39">
        <v>260</v>
      </c>
      <c r="N239" s="39">
        <v>270</v>
      </c>
      <c r="O239" s="40">
        <v>300</v>
      </c>
      <c r="P239" s="111"/>
      <c r="Q239" s="111"/>
      <c r="R239" s="111"/>
      <c r="S239" s="111"/>
      <c r="T239" s="35">
        <v>26680</v>
      </c>
      <c r="U239" s="36">
        <v>27480</v>
      </c>
      <c r="V239" s="36">
        <v>27680</v>
      </c>
      <c r="W239" s="36">
        <v>27900</v>
      </c>
      <c r="X239" s="36">
        <v>27870</v>
      </c>
      <c r="Y239" s="36">
        <v>27950</v>
      </c>
      <c r="Z239" s="36">
        <v>27860</v>
      </c>
      <c r="AA239" s="36">
        <v>27970</v>
      </c>
      <c r="AB239" s="37">
        <v>28290</v>
      </c>
      <c r="AC239" s="37">
        <v>29610</v>
      </c>
      <c r="AD239" s="37">
        <v>32210</v>
      </c>
      <c r="AE239" s="111"/>
      <c r="AF239" s="4">
        <f>E239/E$273</f>
        <v>1.0416666666666667</v>
      </c>
      <c r="AG239" s="4">
        <f>F239/E$273</f>
        <v>1.0416666666666667</v>
      </c>
      <c r="AH239" s="4">
        <f>G239/E$273</f>
        <v>1.0833333333333333</v>
      </c>
      <c r="AI239" s="4">
        <f>H239/E$273</f>
        <v>1.0833333333333333</v>
      </c>
      <c r="AJ239" s="4">
        <f>I239/E$273</f>
        <v>1.0833333333333333</v>
      </c>
      <c r="AK239" s="4">
        <f>J239/E$273</f>
        <v>1.0833333333333333</v>
      </c>
      <c r="AL239" s="4">
        <f>K239/E$273</f>
        <v>1.0833333333333333</v>
      </c>
      <c r="AM239" s="4">
        <f>L239/E$273</f>
        <v>1.0833333333333333</v>
      </c>
      <c r="AN239" s="4">
        <f>M239/E$273</f>
        <v>1.0833333333333333</v>
      </c>
      <c r="AO239" s="4">
        <f>N239/E$273</f>
        <v>1.125</v>
      </c>
      <c r="AP239" s="4">
        <f>O239/E$273</f>
        <v>1.25</v>
      </c>
      <c r="AQ239" s="218"/>
      <c r="AR239" s="218"/>
      <c r="AS239" s="218"/>
      <c r="AT239" s="218"/>
      <c r="AU239" s="218"/>
      <c r="AV239" s="218"/>
      <c r="AW239" s="218"/>
      <c r="AX239" s="218"/>
      <c r="AY239" s="218"/>
      <c r="AZ239" s="218"/>
      <c r="BA239" s="218"/>
      <c r="BB239" s="87">
        <f t="shared" si="125"/>
        <v>1.055861921904331</v>
      </c>
      <c r="BE239" s="3">
        <f>E239*教育人数!$R$6/教育人数!$R$34</f>
        <v>1680.3102111158983</v>
      </c>
      <c r="BF239" s="3">
        <f>F239*教育人数!$R$6/教育人数!$R$34</f>
        <v>1680.3102111158983</v>
      </c>
      <c r="BG239" s="3">
        <f>G239*教育人数!$R$6/教育人数!$R$34</f>
        <v>1747.5226195605342</v>
      </c>
      <c r="BH239" s="3">
        <f>H239*教育人数!$R$6/教育人数!$R$34</f>
        <v>1747.5226195605342</v>
      </c>
      <c r="BI239" s="3">
        <f>I239*教育人数!$R$6/教育人数!$R$34</f>
        <v>1747.5226195605342</v>
      </c>
      <c r="BJ239" s="3">
        <f>J239*教育人数!$R$6/教育人数!$R$34</f>
        <v>1747.5226195605342</v>
      </c>
      <c r="BK239" s="3">
        <f>K239*教育人数!$R$6/教育人数!$R$34</f>
        <v>1747.5226195605342</v>
      </c>
      <c r="BL239" s="3">
        <f>L239*教育人数!$R$6/教育人数!$R$34</f>
        <v>1747.5226195605342</v>
      </c>
      <c r="BM239" s="3">
        <f>M239*教育人数!$R$6/教育人数!$R$34</f>
        <v>1747.5226195605342</v>
      </c>
      <c r="BN239" s="3">
        <f>N239*教育人数!$R$6/教育人数!$R$34</f>
        <v>1814.7350280051701</v>
      </c>
      <c r="BO239" s="3">
        <f>O239*教育人数!$R$6/教育人数!$R$34</f>
        <v>2016.372253339078</v>
      </c>
      <c r="BP239" s="217"/>
      <c r="BT239" s="3">
        <f>T239*教育人数!$R$6/教育人数!$R$34</f>
        <v>179322.70573028867</v>
      </c>
      <c r="BU239" s="3">
        <f>U239*教育人数!$R$6/教育人数!$R$34</f>
        <v>184699.69840585956</v>
      </c>
      <c r="BV239" s="3">
        <f>V239*教育人数!$R$6/教育人数!$R$34</f>
        <v>186043.94657475228</v>
      </c>
      <c r="BW239" s="3">
        <f>W239*教育人数!$R$6/教育人数!$R$34</f>
        <v>187522.61956053425</v>
      </c>
      <c r="BX239" s="3">
        <f>X239*教育人数!$R$6/教育人数!$R$34</f>
        <v>187320.98233520036</v>
      </c>
      <c r="BY239" s="3">
        <f>Y239*教育人数!$R$6/教育人数!$R$34</f>
        <v>187858.68160275742</v>
      </c>
      <c r="BZ239" s="3">
        <f>Z239*教育人数!$R$6/教育人数!$R$34</f>
        <v>187253.76992675572</v>
      </c>
      <c r="CA239" s="3">
        <f>AA239*教育人数!$R$6/教育人数!$R$34</f>
        <v>187993.10641964671</v>
      </c>
      <c r="CB239" s="3">
        <f>AB239*教育人数!$R$6/教育人数!$R$34</f>
        <v>190143.90348987505</v>
      </c>
      <c r="CC239" s="3">
        <f>AC239*教育人数!$R$6/教育人数!$R$34</f>
        <v>199015.94140456698</v>
      </c>
      <c r="CD239" s="3">
        <f>AD239*教育人数!$R$6/教育人数!$R$34</f>
        <v>216491.16760017234</v>
      </c>
      <c r="CE239" s="217"/>
    </row>
    <row r="240" spans="1:83" ht="18.75" customHeight="1">
      <c r="A240" s="32" t="s">
        <v>84</v>
      </c>
      <c r="B240" s="33" t="s">
        <v>121</v>
      </c>
      <c r="C240" s="237" t="s">
        <v>104</v>
      </c>
      <c r="D240" s="34" t="s">
        <v>105</v>
      </c>
      <c r="E240" s="38">
        <v>180</v>
      </c>
      <c r="F240" s="36">
        <v>180</v>
      </c>
      <c r="G240" s="36">
        <v>180</v>
      </c>
      <c r="H240" s="36">
        <v>190</v>
      </c>
      <c r="I240" s="36">
        <v>180</v>
      </c>
      <c r="J240" s="36">
        <v>190</v>
      </c>
      <c r="K240" s="36">
        <v>180</v>
      </c>
      <c r="L240" s="36">
        <v>190</v>
      </c>
      <c r="M240" s="39">
        <v>190</v>
      </c>
      <c r="N240" s="39">
        <v>200</v>
      </c>
      <c r="O240" s="40">
        <v>210</v>
      </c>
      <c r="P240" s="111"/>
      <c r="Q240" s="111"/>
      <c r="R240" s="111"/>
      <c r="S240" s="111"/>
      <c r="T240" s="35">
        <v>19900</v>
      </c>
      <c r="U240" s="36">
        <v>20450</v>
      </c>
      <c r="V240" s="36">
        <v>20590</v>
      </c>
      <c r="W240" s="36">
        <v>20740</v>
      </c>
      <c r="X240" s="36">
        <v>20640</v>
      </c>
      <c r="Y240" s="36">
        <v>20710</v>
      </c>
      <c r="Z240" s="36">
        <v>20660</v>
      </c>
      <c r="AA240" s="36">
        <v>20730</v>
      </c>
      <c r="AB240" s="37">
        <v>20950</v>
      </c>
      <c r="AC240" s="37">
        <v>21910</v>
      </c>
      <c r="AD240" s="37">
        <v>23700</v>
      </c>
      <c r="AE240" s="111"/>
      <c r="AF240" s="4">
        <f>E240/E$274</f>
        <v>1.0588235294117647</v>
      </c>
      <c r="AG240" s="4">
        <f>F240/E$274</f>
        <v>1.0588235294117647</v>
      </c>
      <c r="AH240" s="4">
        <f>G240/E$274</f>
        <v>1.0588235294117647</v>
      </c>
      <c r="AI240" s="4">
        <f>H240/E$274</f>
        <v>1.1176470588235294</v>
      </c>
      <c r="AJ240" s="4">
        <f>I240/E$274</f>
        <v>1.0588235294117647</v>
      </c>
      <c r="AK240" s="4">
        <f>J240/E$274</f>
        <v>1.1176470588235294</v>
      </c>
      <c r="AL240" s="4">
        <f>K240/E$274</f>
        <v>1.0588235294117647</v>
      </c>
      <c r="AM240" s="4">
        <f>L240/E$274</f>
        <v>1.1176470588235294</v>
      </c>
      <c r="AN240" s="4">
        <f>M240/E$274</f>
        <v>1.1176470588235294</v>
      </c>
      <c r="AO240" s="4">
        <f>N240/E$274</f>
        <v>1.1764705882352942</v>
      </c>
      <c r="AP240" s="4">
        <f>O240/E$274</f>
        <v>1.2352941176470589</v>
      </c>
      <c r="AQ240" s="218"/>
      <c r="AR240" s="218"/>
      <c r="AS240" s="218"/>
      <c r="AT240" s="218"/>
      <c r="AU240" s="218"/>
      <c r="AV240" s="218"/>
      <c r="AW240" s="218"/>
      <c r="AX240" s="218"/>
      <c r="AY240" s="218"/>
      <c r="AZ240" s="218"/>
      <c r="BA240" s="218"/>
      <c r="BB240" s="87">
        <f t="shared" si="125"/>
        <v>1.055861921904331</v>
      </c>
      <c r="BE240" s="3">
        <f>E240*(教育人数!$S$7+教育人数!$S$8)/教育人数!$S$34</f>
        <v>2499.1656097723785</v>
      </c>
      <c r="BF240" s="3">
        <f>F240*(教育人数!$S$7+教育人数!$S$8)/教育人数!$S$34</f>
        <v>2499.1656097723785</v>
      </c>
      <c r="BG240" s="3">
        <f>G240*(教育人数!$S$7+教育人数!$S$8)/教育人数!$S$34</f>
        <v>2499.1656097723785</v>
      </c>
      <c r="BH240" s="3">
        <f>H240*(教育人数!$S$7+教育人数!$S$8)/教育人数!$S$34</f>
        <v>2638.0081436486216</v>
      </c>
      <c r="BI240" s="3">
        <f>I240*(教育人数!$S$7+教育人数!$S$8)/教育人数!$S$34</f>
        <v>2499.1656097723785</v>
      </c>
      <c r="BJ240" s="3">
        <f>J240*(教育人数!$S$7+教育人数!$S$8)/教育人数!$S$34</f>
        <v>2638.0081436486216</v>
      </c>
      <c r="BK240" s="3">
        <f>K240*(教育人数!$S$7+教育人数!$S$8)/教育人数!$S$34</f>
        <v>2499.1656097723785</v>
      </c>
      <c r="BL240" s="3">
        <f>L240*(教育人数!$S$7+教育人数!$S$8)/教育人数!$S$34</f>
        <v>2638.0081436486216</v>
      </c>
      <c r="BM240" s="3">
        <f>M240*(教育人数!$S$7+教育人数!$S$8)/教育人数!$S$34</f>
        <v>2638.0081436486216</v>
      </c>
      <c r="BN240" s="3">
        <f>N240*(教育人数!$S$7+教育人数!$S$8)/教育人数!$S$34</f>
        <v>2776.8506775248648</v>
      </c>
      <c r="BO240" s="3">
        <f>O240*(教育人数!$S$7+教育人数!$S$8)/教育人数!$S$34</f>
        <v>2915.6932114011083</v>
      </c>
      <c r="BP240" s="217">
        <f>AVERAGE(BE240:BO240)+AVERAGE(BE241:BO241)</f>
        <v>4398.7839141700697</v>
      </c>
      <c r="BT240" s="3">
        <f>T240*(教育人数!$S$7+教育人数!$S$8)/教育人数!$S$34</f>
        <v>276296.64241372404</v>
      </c>
      <c r="BU240" s="3">
        <f>U240*(教育人数!$S$7+教育人数!$S$8)/教育人数!$S$34</f>
        <v>283932.98177691741</v>
      </c>
      <c r="BV240" s="3">
        <f>V240*(教育人数!$S$7+教育人数!$S$8)/教育人数!$S$34</f>
        <v>285876.77725118486</v>
      </c>
      <c r="BW240" s="3">
        <f>W240*(教育人数!$S$7+教育人数!$S$8)/教育人数!$S$34</f>
        <v>287959.4152593285</v>
      </c>
      <c r="BX240" s="3">
        <f>X240*(教育人数!$S$7+教育人数!$S$8)/教育人数!$S$34</f>
        <v>286570.98992056603</v>
      </c>
      <c r="BY240" s="3">
        <f>Y240*(教育人数!$S$7+教育人数!$S$8)/教育人数!$S$34</f>
        <v>287542.88765769976</v>
      </c>
      <c r="BZ240" s="3">
        <f>Z240*(教育人数!$S$7+教育人数!$S$8)/教育人数!$S$34</f>
        <v>286848.67498831853</v>
      </c>
      <c r="CA240" s="3">
        <f>AA240*(教育人数!$S$7+教育人数!$S$8)/教育人数!$S$34</f>
        <v>287820.57272545225</v>
      </c>
      <c r="CB240" s="3">
        <f>AB240*(教育人数!$S$7+教育人数!$S$8)/教育人数!$S$34</f>
        <v>290875.10847072961</v>
      </c>
      <c r="CC240" s="3">
        <f>AC240*(教育人数!$S$7+教育人数!$S$8)/教育人数!$S$34</f>
        <v>304203.99172284896</v>
      </c>
      <c r="CD240" s="3">
        <f>AD240*(教育人数!$S$7+教育人数!$S$8)/教育人数!$S$34</f>
        <v>329056.80528669647</v>
      </c>
      <c r="CE240" s="217">
        <f t="shared" ref="CE240" si="130">ROUNDDOWN((AVERAGE(BT240:CD240)+AVERAGE(BT241:CD241))*$CH$2*12/16,-2)</f>
        <v>212100</v>
      </c>
    </row>
    <row r="241" spans="1:83" ht="18.75" customHeight="1">
      <c r="A241" s="32" t="s">
        <v>84</v>
      </c>
      <c r="B241" s="33" t="s">
        <v>121</v>
      </c>
      <c r="C241" s="237"/>
      <c r="D241" s="34" t="s">
        <v>106</v>
      </c>
      <c r="E241" s="38">
        <v>240</v>
      </c>
      <c r="F241" s="36">
        <v>250</v>
      </c>
      <c r="G241" s="36">
        <v>250</v>
      </c>
      <c r="H241" s="36">
        <v>250</v>
      </c>
      <c r="I241" s="36">
        <v>250</v>
      </c>
      <c r="J241" s="36">
        <v>260</v>
      </c>
      <c r="K241" s="36">
        <v>250</v>
      </c>
      <c r="L241" s="36">
        <v>260</v>
      </c>
      <c r="M241" s="39">
        <v>260</v>
      </c>
      <c r="N241" s="39">
        <v>270</v>
      </c>
      <c r="O241" s="40">
        <v>290</v>
      </c>
      <c r="P241" s="111"/>
      <c r="Q241" s="111"/>
      <c r="R241" s="111"/>
      <c r="S241" s="111"/>
      <c r="T241" s="35">
        <v>26380</v>
      </c>
      <c r="U241" s="36">
        <v>27170</v>
      </c>
      <c r="V241" s="36">
        <v>27380</v>
      </c>
      <c r="W241" s="36">
        <v>27600</v>
      </c>
      <c r="X241" s="36">
        <v>27590</v>
      </c>
      <c r="Y241" s="36">
        <v>27670</v>
      </c>
      <c r="Z241" s="36">
        <v>27590</v>
      </c>
      <c r="AA241" s="36">
        <v>27690</v>
      </c>
      <c r="AB241" s="37">
        <v>28010</v>
      </c>
      <c r="AC241" s="37">
        <v>29330</v>
      </c>
      <c r="AD241" s="37">
        <v>31910</v>
      </c>
      <c r="AE241" s="111"/>
      <c r="AF241" s="4">
        <f>E241/E$275</f>
        <v>1</v>
      </c>
      <c r="AG241" s="4">
        <f>F241/E$275</f>
        <v>1.0416666666666667</v>
      </c>
      <c r="AH241" s="4">
        <f>G241/E$275</f>
        <v>1.0416666666666667</v>
      </c>
      <c r="AI241" s="4">
        <f>H241/E$275</f>
        <v>1.0416666666666667</v>
      </c>
      <c r="AJ241" s="4">
        <f>I241/E$275</f>
        <v>1.0416666666666667</v>
      </c>
      <c r="AK241" s="4">
        <f>J241/E$275</f>
        <v>1.0833333333333333</v>
      </c>
      <c r="AL241" s="4">
        <f>K241/E$275</f>
        <v>1.0416666666666667</v>
      </c>
      <c r="AM241" s="4">
        <f>L241/E$275</f>
        <v>1.0833333333333333</v>
      </c>
      <c r="AN241" s="4">
        <f>M241/E$275</f>
        <v>1.0833333333333333</v>
      </c>
      <c r="AO241" s="4">
        <f>N241/E$275</f>
        <v>1.125</v>
      </c>
      <c r="AP241" s="4">
        <f>O241/E$275</f>
        <v>1.2083333333333333</v>
      </c>
      <c r="AQ241" s="218"/>
      <c r="AR241" s="218"/>
      <c r="AS241" s="218"/>
      <c r="AT241" s="218"/>
      <c r="AU241" s="218"/>
      <c r="AV241" s="218"/>
      <c r="AW241" s="218"/>
      <c r="AX241" s="218"/>
      <c r="AY241" s="218"/>
      <c r="AZ241" s="218"/>
      <c r="BA241" s="218"/>
      <c r="BB241" s="87">
        <f t="shared" si="125"/>
        <v>1.055861921904331</v>
      </c>
      <c r="BE241" s="3">
        <f>E241*教育人数!$S$6/教育人数!$S$34</f>
        <v>1666.1104065149189</v>
      </c>
      <c r="BF241" s="3">
        <f>F241*教育人数!$S$6/教育人数!$S$34</f>
        <v>1735.5316734530406</v>
      </c>
      <c r="BG241" s="3">
        <f>G241*教育人数!$S$6/教育人数!$S$34</f>
        <v>1735.5316734530406</v>
      </c>
      <c r="BH241" s="3">
        <f>H241*教育人数!$S$6/教育人数!$S$34</f>
        <v>1735.5316734530406</v>
      </c>
      <c r="BI241" s="3">
        <f>I241*教育人数!$S$6/教育人数!$S$34</f>
        <v>1735.5316734530406</v>
      </c>
      <c r="BJ241" s="3">
        <f>J241*教育人数!$S$6/教育人数!$S$34</f>
        <v>1804.9529403911622</v>
      </c>
      <c r="BK241" s="3">
        <f>K241*教育人数!$S$6/教育人数!$S$34</f>
        <v>1735.5316734530406</v>
      </c>
      <c r="BL241" s="3">
        <f>L241*教育人数!$S$6/教育人数!$S$34</f>
        <v>1804.9529403911622</v>
      </c>
      <c r="BM241" s="3">
        <f>M241*教育人数!$S$6/教育人数!$S$34</f>
        <v>1804.9529403911622</v>
      </c>
      <c r="BN241" s="3">
        <f>N241*教育人数!$S$6/教育人数!$S$34</f>
        <v>1874.3742073292838</v>
      </c>
      <c r="BO241" s="3">
        <f>O241*教育人数!$S$6/教育人数!$S$34</f>
        <v>2013.2167412055271</v>
      </c>
      <c r="BP241" s="217"/>
      <c r="BT241" s="3">
        <f>T241*教育人数!$S$6/教育人数!$S$34</f>
        <v>183133.30218276483</v>
      </c>
      <c r="BU241" s="3">
        <f>U241*教育人数!$S$6/教育人数!$S$34</f>
        <v>188617.58227087645</v>
      </c>
      <c r="BV241" s="3">
        <f>V241*教育人数!$S$6/教育人数!$S$34</f>
        <v>190075.428876577</v>
      </c>
      <c r="BW241" s="3">
        <f>W241*教育人数!$S$6/教育人数!$S$34</f>
        <v>191602.69674921568</v>
      </c>
      <c r="BX241" s="3">
        <f>X241*教育人数!$S$6/教育人数!$S$34</f>
        <v>191533.27548227756</v>
      </c>
      <c r="BY241" s="3">
        <f>Y241*教育人数!$S$6/教育人数!$S$34</f>
        <v>192088.64561778252</v>
      </c>
      <c r="BZ241" s="3">
        <f>Z241*教育人数!$S$6/教育人数!$S$34</f>
        <v>191533.27548227756</v>
      </c>
      <c r="CA241" s="3">
        <f>AA241*教育人数!$S$6/教育人数!$S$34</f>
        <v>192227.48815165876</v>
      </c>
      <c r="CB241" s="3">
        <f>AB241*教育人数!$S$6/教育人数!$S$34</f>
        <v>194448.96869367867</v>
      </c>
      <c r="CC241" s="3">
        <f>AC241*教育人数!$S$6/教育人数!$S$34</f>
        <v>203612.57592951073</v>
      </c>
      <c r="CD241" s="3">
        <f>AD241*教育人数!$S$6/教育人数!$S$34</f>
        <v>221523.26279954609</v>
      </c>
      <c r="CE241" s="217"/>
    </row>
    <row r="242" spans="1:83" ht="18.75" customHeight="1">
      <c r="A242" s="32" t="s">
        <v>84</v>
      </c>
      <c r="B242" s="33" t="s">
        <v>78</v>
      </c>
      <c r="C242" s="237" t="s">
        <v>104</v>
      </c>
      <c r="D242" s="34" t="s">
        <v>105</v>
      </c>
      <c r="E242" s="38">
        <v>170</v>
      </c>
      <c r="F242" s="36">
        <v>180</v>
      </c>
      <c r="G242" s="36">
        <v>180</v>
      </c>
      <c r="H242" s="36">
        <v>180</v>
      </c>
      <c r="I242" s="36">
        <v>180</v>
      </c>
      <c r="J242" s="36">
        <v>180</v>
      </c>
      <c r="K242" s="36">
        <v>180</v>
      </c>
      <c r="L242" s="36">
        <v>180</v>
      </c>
      <c r="M242" s="39">
        <v>190</v>
      </c>
      <c r="N242" s="39">
        <v>190</v>
      </c>
      <c r="O242" s="40">
        <v>210</v>
      </c>
      <c r="P242" s="111"/>
      <c r="Q242" s="111"/>
      <c r="R242" s="111"/>
      <c r="S242" s="111"/>
      <c r="T242" s="35">
        <v>19660</v>
      </c>
      <c r="U242" s="36">
        <v>20200</v>
      </c>
      <c r="V242" s="36">
        <v>20340</v>
      </c>
      <c r="W242" s="36">
        <v>20490</v>
      </c>
      <c r="X242" s="36">
        <v>20420</v>
      </c>
      <c r="Y242" s="36">
        <v>20490</v>
      </c>
      <c r="Z242" s="36">
        <v>20430</v>
      </c>
      <c r="AA242" s="36">
        <v>20510</v>
      </c>
      <c r="AB242" s="37">
        <v>20730</v>
      </c>
      <c r="AC242" s="37">
        <v>21680</v>
      </c>
      <c r="AD242" s="37">
        <v>23460</v>
      </c>
      <c r="AE242" s="111"/>
      <c r="AF242" s="4">
        <f>E242/E$276</f>
        <v>1</v>
      </c>
      <c r="AG242" s="4">
        <f>F242/E$276</f>
        <v>1.0588235294117647</v>
      </c>
      <c r="AH242" s="4">
        <f>G242/E$276</f>
        <v>1.0588235294117647</v>
      </c>
      <c r="AI242" s="4">
        <f>H242/E$276</f>
        <v>1.0588235294117647</v>
      </c>
      <c r="AJ242" s="4">
        <f>I242/E$276</f>
        <v>1.0588235294117647</v>
      </c>
      <c r="AK242" s="4">
        <f>J242/E$276</f>
        <v>1.0588235294117647</v>
      </c>
      <c r="AL242" s="4">
        <f>K242/E$276</f>
        <v>1.0588235294117647</v>
      </c>
      <c r="AM242" s="4">
        <f>L242/E$276</f>
        <v>1.0588235294117647</v>
      </c>
      <c r="AN242" s="4">
        <f>M242/E$276</f>
        <v>1.1176470588235294</v>
      </c>
      <c r="AO242" s="4">
        <f>N242/E$276</f>
        <v>1.1176470588235294</v>
      </c>
      <c r="AP242" s="4">
        <f>O242/E$276</f>
        <v>1.2352941176470589</v>
      </c>
      <c r="AQ242" s="218"/>
      <c r="AR242" s="218"/>
      <c r="AS242" s="218"/>
      <c r="AT242" s="218"/>
      <c r="AU242" s="218"/>
      <c r="AV242" s="218"/>
      <c r="AW242" s="218"/>
      <c r="AX242" s="218"/>
      <c r="AY242" s="218"/>
      <c r="AZ242" s="218"/>
      <c r="BA242" s="218"/>
      <c r="BB242" s="87">
        <f t="shared" si="125"/>
        <v>1.055861921904331</v>
      </c>
      <c r="BE242" s="3">
        <f>E242*(教育人数!$S$7+教育人数!$S$8)/教育人数!$S$34</f>
        <v>2360.3230758961354</v>
      </c>
      <c r="BF242" s="3">
        <f>F242*(教育人数!$S$7+教育人数!$S$8)/教育人数!$S$34</f>
        <v>2499.1656097723785</v>
      </c>
      <c r="BG242" s="3">
        <f>G242*(教育人数!$S$7+教育人数!$S$8)/教育人数!$S$34</f>
        <v>2499.1656097723785</v>
      </c>
      <c r="BH242" s="3">
        <f>H242*(教育人数!$S$7+教育人数!$S$8)/教育人数!$S$34</f>
        <v>2499.1656097723785</v>
      </c>
      <c r="BI242" s="3">
        <f>I242*(教育人数!$S$7+教育人数!$S$8)/教育人数!$S$34</f>
        <v>2499.1656097723785</v>
      </c>
      <c r="BJ242" s="3">
        <f>J242*(教育人数!$S$7+教育人数!$S$8)/教育人数!$S$34</f>
        <v>2499.1656097723785</v>
      </c>
      <c r="BK242" s="3">
        <f>K242*(教育人数!$S$7+教育人数!$S$8)/教育人数!$S$34</f>
        <v>2499.1656097723785</v>
      </c>
      <c r="BL242" s="3">
        <f>L242*(教育人数!$S$7+教育人数!$S$8)/教育人数!$S$34</f>
        <v>2499.1656097723785</v>
      </c>
      <c r="BM242" s="3">
        <f>M242*(教育人数!$S$7+教育人数!$S$8)/教育人数!$S$34</f>
        <v>2638.0081436486216</v>
      </c>
      <c r="BN242" s="3">
        <f>N242*(教育人数!$S$7+教育人数!$S$8)/教育人数!$S$34</f>
        <v>2638.0081436486216</v>
      </c>
      <c r="BO242" s="3">
        <f>O242*(教育人数!$S$7+教育人数!$S$8)/教育人数!$S$34</f>
        <v>2915.6932114011083</v>
      </c>
      <c r="BP242" s="217">
        <f>AVERAGE(BE242:BO242)+AVERAGE(BE243:BO243)</f>
        <v>4323.0516229648465</v>
      </c>
      <c r="BT242" s="3">
        <f>T242*(教育人数!$S$7+教育人数!$S$8)/教育人数!$S$34</f>
        <v>272964.42160069424</v>
      </c>
      <c r="BU242" s="3">
        <f>U242*(教育人数!$S$7+教育人数!$S$8)/教育人数!$S$34</f>
        <v>280461.91843001137</v>
      </c>
      <c r="BV242" s="3">
        <f>V242*(教育人数!$S$7+教育人数!$S$8)/教育人数!$S$34</f>
        <v>282405.71390427876</v>
      </c>
      <c r="BW242" s="3">
        <f>W242*(教育人数!$S$7+教育人数!$S$8)/教育人数!$S$34</f>
        <v>284488.3519124224</v>
      </c>
      <c r="BX242" s="3">
        <f>X242*(教育人数!$S$7+教育人数!$S$8)/教育人数!$S$34</f>
        <v>283516.45417528873</v>
      </c>
      <c r="BY242" s="3">
        <f>Y242*(教育人数!$S$7+教育人数!$S$8)/教育人数!$S$34</f>
        <v>284488.3519124224</v>
      </c>
      <c r="BZ242" s="3">
        <f>Z242*(教育人数!$S$7+教育人数!$S$8)/教育人数!$S$34</f>
        <v>283655.29670916498</v>
      </c>
      <c r="CA242" s="3">
        <f>AA242*(教育人数!$S$7+教育人数!$S$8)/教育人数!$S$34</f>
        <v>284766.03698017489</v>
      </c>
      <c r="CB242" s="3">
        <f>AB242*(教育人数!$S$7+教育人数!$S$8)/教育人数!$S$34</f>
        <v>287820.57272545225</v>
      </c>
      <c r="CC242" s="3">
        <f>AC242*(教育人数!$S$7+教育人数!$S$8)/教育人数!$S$34</f>
        <v>301010.61344369536</v>
      </c>
      <c r="CD242" s="3">
        <f>AD242*(教育人数!$S$7+教育人数!$S$8)/教育人数!$S$34</f>
        <v>325724.58447366668</v>
      </c>
      <c r="CE242" s="217">
        <f t="shared" ref="CE242" si="131">ROUNDDOWN((AVERAGE(BT242:CD242)+AVERAGE(BT243:CD243))*$CH$2*12/16,-2)</f>
        <v>209900</v>
      </c>
    </row>
    <row r="243" spans="1:83" ht="18.75" customHeight="1" thickBot="1">
      <c r="A243" s="32" t="s">
        <v>84</v>
      </c>
      <c r="B243" s="42" t="s">
        <v>78</v>
      </c>
      <c r="C243" s="238"/>
      <c r="D243" s="44" t="s">
        <v>106</v>
      </c>
      <c r="E243" s="48">
        <v>240</v>
      </c>
      <c r="F243" s="46">
        <v>250</v>
      </c>
      <c r="G243" s="46">
        <v>250</v>
      </c>
      <c r="H243" s="46">
        <v>250</v>
      </c>
      <c r="I243" s="46">
        <v>250</v>
      </c>
      <c r="J243" s="46">
        <v>250</v>
      </c>
      <c r="K243" s="46">
        <v>250</v>
      </c>
      <c r="L243" s="46">
        <v>250</v>
      </c>
      <c r="M243" s="49">
        <v>260</v>
      </c>
      <c r="N243" s="49">
        <v>270</v>
      </c>
      <c r="O243" s="50">
        <v>290</v>
      </c>
      <c r="P243" s="111"/>
      <c r="Q243" s="111"/>
      <c r="R243" s="111"/>
      <c r="S243" s="111"/>
      <c r="T243" s="45">
        <v>26140</v>
      </c>
      <c r="U243" s="46">
        <v>26920</v>
      </c>
      <c r="V243" s="46">
        <v>27130</v>
      </c>
      <c r="W243" s="46">
        <v>27350</v>
      </c>
      <c r="X243" s="46">
        <v>27370</v>
      </c>
      <c r="Y243" s="46">
        <v>27450</v>
      </c>
      <c r="Z243" s="46">
        <v>27360</v>
      </c>
      <c r="AA243" s="46">
        <v>27470</v>
      </c>
      <c r="AB243" s="47">
        <v>27790</v>
      </c>
      <c r="AC243" s="47">
        <v>29100</v>
      </c>
      <c r="AD243" s="47">
        <v>31670</v>
      </c>
      <c r="AE243" s="111"/>
      <c r="AF243" s="4">
        <f>E243/E$277</f>
        <v>1.0434782608695652</v>
      </c>
      <c r="AG243" s="4">
        <f>F243/E$277</f>
        <v>1.0869565217391304</v>
      </c>
      <c r="AH243" s="4">
        <f>G243/E$277</f>
        <v>1.0869565217391304</v>
      </c>
      <c r="AI243" s="4">
        <f>H243/E$277</f>
        <v>1.0869565217391304</v>
      </c>
      <c r="AJ243" s="4">
        <f>I243/E$277</f>
        <v>1.0869565217391304</v>
      </c>
      <c r="AK243" s="4">
        <f>J243/E$277</f>
        <v>1.0869565217391304</v>
      </c>
      <c r="AL243" s="4">
        <f>K243/E$277</f>
        <v>1.0869565217391304</v>
      </c>
      <c r="AM243" s="4">
        <f>L243/E$277</f>
        <v>1.0869565217391304</v>
      </c>
      <c r="AN243" s="4">
        <f>M243/E$277</f>
        <v>1.1304347826086956</v>
      </c>
      <c r="AO243" s="4">
        <f>N243/E$277</f>
        <v>1.173913043478261</v>
      </c>
      <c r="AP243" s="4">
        <f>O243/E$277</f>
        <v>1.2608695652173914</v>
      </c>
      <c r="AQ243" s="218"/>
      <c r="AR243" s="218"/>
      <c r="AS243" s="218"/>
      <c r="AT243" s="218"/>
      <c r="AU243" s="218"/>
      <c r="AV243" s="218"/>
      <c r="AW243" s="218"/>
      <c r="AX243" s="218"/>
      <c r="AY243" s="218"/>
      <c r="AZ243" s="218"/>
      <c r="BA243" s="218"/>
      <c r="BB243" s="87">
        <f t="shared" si="125"/>
        <v>1.055861921904331</v>
      </c>
      <c r="BE243" s="3">
        <f>E243*教育人数!$S$6/教育人数!$S$34</f>
        <v>1666.1104065149189</v>
      </c>
      <c r="BF243" s="3">
        <f>F243*教育人数!$S$6/教育人数!$S$34</f>
        <v>1735.5316734530406</v>
      </c>
      <c r="BG243" s="3">
        <f>G243*教育人数!$S$6/教育人数!$S$34</f>
        <v>1735.5316734530406</v>
      </c>
      <c r="BH243" s="3">
        <f>H243*教育人数!$S$6/教育人数!$S$34</f>
        <v>1735.5316734530406</v>
      </c>
      <c r="BI243" s="3">
        <f>I243*教育人数!$S$6/教育人数!$S$34</f>
        <v>1735.5316734530406</v>
      </c>
      <c r="BJ243" s="3">
        <f>J243*教育人数!$S$6/教育人数!$S$34</f>
        <v>1735.5316734530406</v>
      </c>
      <c r="BK243" s="3">
        <f>K243*教育人数!$S$6/教育人数!$S$34</f>
        <v>1735.5316734530406</v>
      </c>
      <c r="BL243" s="3">
        <f>L243*教育人数!$S$6/教育人数!$S$34</f>
        <v>1735.5316734530406</v>
      </c>
      <c r="BM243" s="3">
        <f>M243*教育人数!$S$6/教育人数!$S$34</f>
        <v>1804.9529403911622</v>
      </c>
      <c r="BN243" s="3">
        <f>N243*教育人数!$S$6/教育人数!$S$34</f>
        <v>1874.3742073292838</v>
      </c>
      <c r="BO243" s="3">
        <f>O243*教育人数!$S$6/教育人数!$S$34</f>
        <v>2013.2167412055271</v>
      </c>
      <c r="BP243" s="217"/>
      <c r="BT243" s="3">
        <f>T243*教育人数!$S$6/教育人数!$S$34</f>
        <v>181467.19177624991</v>
      </c>
      <c r="BU243" s="3">
        <f>U243*教育人数!$S$6/教育人数!$S$34</f>
        <v>186882.0505974234</v>
      </c>
      <c r="BV243" s="3">
        <f>V243*教育人数!$S$6/教育人数!$S$34</f>
        <v>188339.89720312395</v>
      </c>
      <c r="BW243" s="3">
        <f>W243*教育人数!$S$6/教育人数!$S$34</f>
        <v>189867.16507576263</v>
      </c>
      <c r="BX243" s="3">
        <f>X243*教育人数!$S$6/教育人数!$S$34</f>
        <v>190006.00760963888</v>
      </c>
      <c r="BY243" s="3">
        <f>Y243*教育人数!$S$6/教育人数!$S$34</f>
        <v>190561.37774514387</v>
      </c>
      <c r="BZ243" s="3">
        <f>Z243*教育人数!$S$6/教育人数!$S$34</f>
        <v>189936.58634270076</v>
      </c>
      <c r="CA243" s="3">
        <f>AA243*教育人数!$S$6/教育人数!$S$34</f>
        <v>190700.22027902008</v>
      </c>
      <c r="CB243" s="3">
        <f>AB243*教育人数!$S$6/教育人数!$S$34</f>
        <v>192921.70082103999</v>
      </c>
      <c r="CC243" s="3">
        <f>AC243*教育人数!$S$6/教育人数!$S$34</f>
        <v>202015.88678993392</v>
      </c>
      <c r="CD243" s="3">
        <f>AD243*教育人数!$S$6/教育人数!$S$34</f>
        <v>219857.15239303117</v>
      </c>
      <c r="CE243" s="217"/>
    </row>
    <row r="244" spans="1:83" ht="18.75" customHeight="1">
      <c r="A244" s="53" t="s">
        <v>122</v>
      </c>
      <c r="B244" s="23" t="s">
        <v>103</v>
      </c>
      <c r="C244" s="239" t="s">
        <v>104</v>
      </c>
      <c r="D244" s="54" t="s">
        <v>105</v>
      </c>
      <c r="E244" s="58">
        <v>750</v>
      </c>
      <c r="F244" s="56">
        <v>770</v>
      </c>
      <c r="G244" s="56">
        <v>780</v>
      </c>
      <c r="H244" s="56">
        <v>780</v>
      </c>
      <c r="I244" s="56">
        <v>730</v>
      </c>
      <c r="J244" s="56">
        <v>730</v>
      </c>
      <c r="K244" s="56">
        <v>730</v>
      </c>
      <c r="L244" s="56">
        <v>730</v>
      </c>
      <c r="M244" s="59">
        <v>740</v>
      </c>
      <c r="N244" s="59">
        <v>760</v>
      </c>
      <c r="O244" s="60">
        <v>820</v>
      </c>
      <c r="P244" s="111"/>
      <c r="Q244" s="111"/>
      <c r="R244" s="111"/>
      <c r="S244" s="111"/>
      <c r="T244" s="55">
        <v>77190</v>
      </c>
      <c r="U244" s="56">
        <v>79320</v>
      </c>
      <c r="V244" s="56">
        <v>79950</v>
      </c>
      <c r="W244" s="56">
        <v>80450</v>
      </c>
      <c r="X244" s="56">
        <v>75320</v>
      </c>
      <c r="Y244" s="56">
        <v>75460</v>
      </c>
      <c r="Z244" s="56">
        <v>75250</v>
      </c>
      <c r="AA244" s="56">
        <v>75530</v>
      </c>
      <c r="AB244" s="57">
        <v>76260</v>
      </c>
      <c r="AC244" s="57">
        <v>78820</v>
      </c>
      <c r="AD244" s="57">
        <v>84790</v>
      </c>
      <c r="AE244" s="111"/>
      <c r="AF244" s="4">
        <f>E244/E$244</f>
        <v>1</v>
      </c>
      <c r="AG244" s="4">
        <f>F244/E$244</f>
        <v>1.0266666666666666</v>
      </c>
      <c r="AH244" s="4">
        <f>G244/E$244</f>
        <v>1.04</v>
      </c>
      <c r="AI244" s="4">
        <f>H244/E$244</f>
        <v>1.04</v>
      </c>
      <c r="AJ244" s="4">
        <f>I244/E$244</f>
        <v>0.97333333333333338</v>
      </c>
      <c r="AK244" s="4">
        <f>J244/E$244</f>
        <v>0.97333333333333338</v>
      </c>
      <c r="AL244" s="4">
        <f>K244/E$244</f>
        <v>0.97333333333333338</v>
      </c>
      <c r="AM244" s="4">
        <f>L244/E$244</f>
        <v>0.97333333333333338</v>
      </c>
      <c r="AN244" s="4">
        <f>M244/E$244</f>
        <v>0.98666666666666669</v>
      </c>
      <c r="AO244" s="4">
        <f>N244/E$244</f>
        <v>1.0133333333333334</v>
      </c>
      <c r="AP244" s="4">
        <f>O244/E$244</f>
        <v>1.0933333333333333</v>
      </c>
      <c r="AQ244" s="227">
        <f t="shared" ref="AQ244:BA244" si="132">AVERAGE(AF244:AF277)</f>
        <v>1</v>
      </c>
      <c r="AR244" s="227">
        <f t="shared" si="132"/>
        <v>1.0348031197154959</v>
      </c>
      <c r="AS244" s="227">
        <f t="shared" si="132"/>
        <v>1.0387718639530026</v>
      </c>
      <c r="AT244" s="227">
        <f t="shared" si="132"/>
        <v>1.0476675457237909</v>
      </c>
      <c r="AU244" s="227">
        <f t="shared" si="132"/>
        <v>1.0375040936943187</v>
      </c>
      <c r="AV244" s="227">
        <f t="shared" si="132"/>
        <v>1.0435098914983902</v>
      </c>
      <c r="AW244" s="227">
        <f t="shared" si="132"/>
        <v>1.0364147690755825</v>
      </c>
      <c r="AX244" s="227">
        <f t="shared" si="132"/>
        <v>1.0435098914983902</v>
      </c>
      <c r="AY244" s="227">
        <f t="shared" si="132"/>
        <v>1.051666879198164</v>
      </c>
      <c r="AZ244" s="227">
        <f t="shared" si="132"/>
        <v>1.092981024224198</v>
      </c>
      <c r="BA244" s="227">
        <f t="shared" si="132"/>
        <v>1.1876520623663074</v>
      </c>
      <c r="BB244" s="87">
        <f t="shared" si="125"/>
        <v>1.055861921904331</v>
      </c>
      <c r="BC244" s="8">
        <f>ROUNDDOWN(教育処Ⅰ基準!G16/BA244*BB244,-2)</f>
        <v>11700</v>
      </c>
      <c r="BE244" s="3">
        <f>E244*(教育人数!$D$7+教育人数!$D$8)/教育人数!$D$34</f>
        <v>2310.4265402843603</v>
      </c>
      <c r="BF244" s="3">
        <f>F244*(教育人数!$D$7+教育人数!$D$8)/教育人数!$D$34</f>
        <v>2372.0379146919431</v>
      </c>
      <c r="BG244" s="3">
        <f>G244*(教育人数!$D$7+教育人数!$D$8)/教育人数!$D$34</f>
        <v>2402.8436018957345</v>
      </c>
      <c r="BH244" s="3">
        <f>H244*(教育人数!$D$7+教育人数!$D$8)/教育人数!$D$34</f>
        <v>2402.8436018957345</v>
      </c>
      <c r="BI244" s="3">
        <f>I244*(教育人数!$D$7+教育人数!$D$8)/教育人数!$D$34</f>
        <v>2248.8151658767774</v>
      </c>
      <c r="BJ244" s="3">
        <f>J244*(教育人数!$D$7+教育人数!$D$8)/教育人数!$D$34</f>
        <v>2248.8151658767774</v>
      </c>
      <c r="BK244" s="3">
        <f>K244*(教育人数!$D$7+教育人数!$D$8)/教育人数!$D$34</f>
        <v>2248.8151658767774</v>
      </c>
      <c r="BL244" s="3">
        <f>L244*(教育人数!$D$7+教育人数!$D$8)/教育人数!$D$34</f>
        <v>2248.8151658767774</v>
      </c>
      <c r="BM244" s="3">
        <f>M244*(教育人数!$D$7+教育人数!$D$8)/教育人数!$D$34</f>
        <v>2279.6208530805688</v>
      </c>
      <c r="BN244" s="3">
        <f>N244*(教育人数!$D$7+教育人数!$D$8)/教育人数!$D$34</f>
        <v>2341.2322274881517</v>
      </c>
      <c r="BO244" s="3">
        <f>O244*(教育人数!$D$7+教育人数!$D$8)/教育人数!$D$34</f>
        <v>2526.0663507109007</v>
      </c>
      <c r="BP244" s="217">
        <f>AVERAGE(BE244:BO244)+AVERAGE(BE245:BO245)</f>
        <v>3602.8651443343397</v>
      </c>
      <c r="BT244" s="3">
        <f>T244*(教育人数!$D$7+教育人数!$D$8)/教育人数!$D$34</f>
        <v>237789.09952606636</v>
      </c>
      <c r="BU244" s="3">
        <f>U244*(教育人数!$D$7+教育人数!$D$8)/教育人数!$D$34</f>
        <v>244350.71090047393</v>
      </c>
      <c r="BV244" s="3">
        <f>V244*(教育人数!$D$7+教育人数!$D$8)/教育人数!$D$34</f>
        <v>246291.46919431278</v>
      </c>
      <c r="BW244" s="3">
        <f>W244*(教育人数!$D$7+教育人数!$D$8)/教育人数!$D$34</f>
        <v>247831.75355450236</v>
      </c>
      <c r="BX244" s="3">
        <f>X244*(教育人数!$D$7+教育人数!$D$8)/教育人数!$D$34</f>
        <v>232028.43601895735</v>
      </c>
      <c r="BY244" s="3">
        <f>Y244*(教育人数!$D$7+教育人数!$D$8)/教育人数!$D$34</f>
        <v>232459.71563981043</v>
      </c>
      <c r="BZ244" s="3">
        <f>Z244*(教育人数!$D$7+教育人数!$D$8)/教育人数!$D$34</f>
        <v>231812.79620853081</v>
      </c>
      <c r="CA244" s="3">
        <f>AA244*(教育人数!$D$7+教育人数!$D$8)/教育人数!$D$34</f>
        <v>232675.35545023697</v>
      </c>
      <c r="CB244" s="3">
        <f>AB244*(教育人数!$D$7+教育人数!$D$8)/教育人数!$D$34</f>
        <v>234924.17061611376</v>
      </c>
      <c r="CC244" s="3">
        <f>AC244*(教育人数!$D$7+教育人数!$D$8)/教育人数!$D$34</f>
        <v>242810.42654028436</v>
      </c>
      <c r="CD244" s="3">
        <f>AD244*(教育人数!$D$7+教育人数!$D$8)/教育人数!$D$34</f>
        <v>261201.42180094786</v>
      </c>
      <c r="CE244" s="217">
        <f t="shared" ref="CE244" si="133">ROUNDDOWN((AVERAGE(BT244:CD244)+AVERAGE(BT245:CD245))*$CH$2*12/16,-2)</f>
        <v>161900</v>
      </c>
    </row>
    <row r="245" spans="1:83" ht="18.75" customHeight="1">
      <c r="A245" s="32" t="s">
        <v>85</v>
      </c>
      <c r="B245" s="33" t="s">
        <v>103</v>
      </c>
      <c r="C245" s="237"/>
      <c r="D245" s="34" t="s">
        <v>106</v>
      </c>
      <c r="E245" s="38">
        <v>810</v>
      </c>
      <c r="F245" s="36">
        <v>840</v>
      </c>
      <c r="G245" s="36">
        <v>840</v>
      </c>
      <c r="H245" s="36">
        <v>850</v>
      </c>
      <c r="I245" s="36">
        <v>800</v>
      </c>
      <c r="J245" s="36">
        <v>800</v>
      </c>
      <c r="K245" s="36">
        <v>800</v>
      </c>
      <c r="L245" s="36">
        <v>800</v>
      </c>
      <c r="M245" s="39">
        <v>810</v>
      </c>
      <c r="N245" s="39">
        <v>840</v>
      </c>
      <c r="O245" s="40">
        <v>900</v>
      </c>
      <c r="P245" s="111"/>
      <c r="Q245" s="111"/>
      <c r="R245" s="111"/>
      <c r="S245" s="111"/>
      <c r="T245" s="35">
        <v>83500</v>
      </c>
      <c r="U245" s="36">
        <v>85870</v>
      </c>
      <c r="V245" s="36">
        <v>86560</v>
      </c>
      <c r="W245" s="36">
        <v>87130</v>
      </c>
      <c r="X245" s="36">
        <v>82090</v>
      </c>
      <c r="Y245" s="36">
        <v>82240</v>
      </c>
      <c r="Z245" s="36">
        <v>82000</v>
      </c>
      <c r="AA245" s="36">
        <v>82310</v>
      </c>
      <c r="AB245" s="37">
        <v>83130</v>
      </c>
      <c r="AC245" s="37">
        <v>86040</v>
      </c>
      <c r="AD245" s="37">
        <v>92780</v>
      </c>
      <c r="AE245" s="111"/>
      <c r="AF245" s="4">
        <f>E245/E$245</f>
        <v>1</v>
      </c>
      <c r="AG245" s="4">
        <f>F245/E$245</f>
        <v>1.037037037037037</v>
      </c>
      <c r="AH245" s="4">
        <f>G245/E$245</f>
        <v>1.037037037037037</v>
      </c>
      <c r="AI245" s="4">
        <f>H245/E$245</f>
        <v>1.0493827160493827</v>
      </c>
      <c r="AJ245" s="4">
        <f>I245/E$245</f>
        <v>0.98765432098765427</v>
      </c>
      <c r="AK245" s="4">
        <f>J245/E$245</f>
        <v>0.98765432098765427</v>
      </c>
      <c r="AL245" s="4">
        <f>K245/E$245</f>
        <v>0.98765432098765427</v>
      </c>
      <c r="AM245" s="4">
        <f>L245/E$245</f>
        <v>0.98765432098765427</v>
      </c>
      <c r="AN245" s="4">
        <f>M245/E$245</f>
        <v>1</v>
      </c>
      <c r="AO245" s="4">
        <f>N245/E$245</f>
        <v>1.037037037037037</v>
      </c>
      <c r="AP245" s="4">
        <f>O245/E$245</f>
        <v>1.1111111111111112</v>
      </c>
      <c r="AQ245" s="218"/>
      <c r="AR245" s="218"/>
      <c r="AS245" s="218"/>
      <c r="AT245" s="218"/>
      <c r="AU245" s="218"/>
      <c r="AV245" s="218"/>
      <c r="AW245" s="218"/>
      <c r="AX245" s="218"/>
      <c r="AY245" s="218"/>
      <c r="AZ245" s="218"/>
      <c r="BA245" s="218"/>
      <c r="BE245" s="3">
        <f>E245*教育人数!$D$6/教育人数!$D$34</f>
        <v>1247.6303317535544</v>
      </c>
      <c r="BF245" s="3">
        <f>F245*教育人数!$D$6/教育人数!$D$34</f>
        <v>1293.8388625592418</v>
      </c>
      <c r="BG245" s="3">
        <f>G245*教育人数!$D$6/教育人数!$D$34</f>
        <v>1293.8388625592418</v>
      </c>
      <c r="BH245" s="3">
        <f>H245*教育人数!$D$6/教育人数!$D$34</f>
        <v>1309.2417061611375</v>
      </c>
      <c r="BI245" s="3">
        <f>I245*教育人数!$D$6/教育人数!$D$34</f>
        <v>1232.2274881516587</v>
      </c>
      <c r="BJ245" s="3">
        <f>J245*教育人数!$D$6/教育人数!$D$34</f>
        <v>1232.2274881516587</v>
      </c>
      <c r="BK245" s="3">
        <f>K245*教育人数!$D$6/教育人数!$D$34</f>
        <v>1232.2274881516587</v>
      </c>
      <c r="BL245" s="3">
        <f>L245*教育人数!$D$6/教育人数!$D$34</f>
        <v>1232.2274881516587</v>
      </c>
      <c r="BM245" s="3">
        <f>M245*教育人数!$D$6/教育人数!$D$34</f>
        <v>1247.6303317535544</v>
      </c>
      <c r="BN245" s="3">
        <f>N245*教育人数!$D$6/教育人数!$D$34</f>
        <v>1293.8388625592418</v>
      </c>
      <c r="BO245" s="3">
        <f>O245*教育人数!$D$6/教育人数!$D$34</f>
        <v>1386.255924170616</v>
      </c>
      <c r="BP245" s="217"/>
      <c r="BT245" s="3">
        <f>T245*教育人数!$D$6/教育人数!$D$34</f>
        <v>128613.74407582938</v>
      </c>
      <c r="BU245" s="3">
        <f>U245*教育人数!$D$6/教育人数!$D$34</f>
        <v>132264.21800947867</v>
      </c>
      <c r="BV245" s="3">
        <f>V245*教育人数!$D$6/教育人数!$D$34</f>
        <v>133327.01421800948</v>
      </c>
      <c r="BW245" s="3">
        <f>W245*教育人数!$D$6/教育人数!$D$34</f>
        <v>134204.97630331753</v>
      </c>
      <c r="BX245" s="3">
        <f>X245*教育人数!$D$6/教育人数!$D$34</f>
        <v>126441.94312796209</v>
      </c>
      <c r="BY245" s="3">
        <f>Y245*教育人数!$D$6/教育人数!$D$34</f>
        <v>126672.98578199052</v>
      </c>
      <c r="BZ245" s="3">
        <f>Z245*教育人数!$D$6/教育人数!$D$34</f>
        <v>126303.31753554502</v>
      </c>
      <c r="CA245" s="3">
        <f>AA245*教育人数!$D$6/教育人数!$D$34</f>
        <v>126780.80568720379</v>
      </c>
      <c r="CB245" s="3">
        <f>AB245*教育人数!$D$6/教育人数!$D$34</f>
        <v>128043.83886255923</v>
      </c>
      <c r="CC245" s="3">
        <f>AC245*教育人数!$D$6/教育人数!$D$34</f>
        <v>132526.0663507109</v>
      </c>
      <c r="CD245" s="3">
        <f>AD245*教育人数!$D$6/教育人数!$D$34</f>
        <v>142907.58293838863</v>
      </c>
      <c r="CE245" s="217"/>
    </row>
    <row r="246" spans="1:83" ht="18.75" customHeight="1">
      <c r="A246" s="32" t="s">
        <v>85</v>
      </c>
      <c r="B246" s="33" t="s">
        <v>107</v>
      </c>
      <c r="C246" s="237" t="s">
        <v>104</v>
      </c>
      <c r="D246" s="34" t="s">
        <v>105</v>
      </c>
      <c r="E246" s="38">
        <v>460</v>
      </c>
      <c r="F246" s="36">
        <v>470</v>
      </c>
      <c r="G246" s="36">
        <v>470</v>
      </c>
      <c r="H246" s="36">
        <v>480</v>
      </c>
      <c r="I246" s="36">
        <v>450</v>
      </c>
      <c r="J246" s="36">
        <v>450</v>
      </c>
      <c r="K246" s="36">
        <v>450</v>
      </c>
      <c r="L246" s="36">
        <v>450</v>
      </c>
      <c r="M246" s="39">
        <v>450</v>
      </c>
      <c r="N246" s="39">
        <v>470</v>
      </c>
      <c r="O246" s="40">
        <v>500</v>
      </c>
      <c r="P246" s="111"/>
      <c r="Q246" s="111"/>
      <c r="R246" s="111"/>
      <c r="S246" s="111"/>
      <c r="T246" s="35">
        <v>48000</v>
      </c>
      <c r="U246" s="36">
        <v>49280</v>
      </c>
      <c r="V246" s="36">
        <v>49650</v>
      </c>
      <c r="W246" s="36">
        <v>49950</v>
      </c>
      <c r="X246" s="36">
        <v>46880</v>
      </c>
      <c r="Y246" s="36">
        <v>46980</v>
      </c>
      <c r="Z246" s="36">
        <v>46860</v>
      </c>
      <c r="AA246" s="36">
        <v>47030</v>
      </c>
      <c r="AB246" s="37">
        <v>47470</v>
      </c>
      <c r="AC246" s="37">
        <v>49080</v>
      </c>
      <c r="AD246" s="37">
        <v>52680</v>
      </c>
      <c r="AE246" s="111"/>
      <c r="AF246" s="4">
        <f>E246/E$246</f>
        <v>1</v>
      </c>
      <c r="AG246" s="4">
        <f>F246/E$246</f>
        <v>1.0217391304347827</v>
      </c>
      <c r="AH246" s="4">
        <f>G246/E$246</f>
        <v>1.0217391304347827</v>
      </c>
      <c r="AI246" s="4">
        <f>H246/E$246</f>
        <v>1.0434782608695652</v>
      </c>
      <c r="AJ246" s="4">
        <f>I246/E$246</f>
        <v>0.97826086956521741</v>
      </c>
      <c r="AK246" s="4">
        <f>J246/E$246</f>
        <v>0.97826086956521741</v>
      </c>
      <c r="AL246" s="4">
        <f>K246/E$246</f>
        <v>0.97826086956521741</v>
      </c>
      <c r="AM246" s="4">
        <f>L246/E$246</f>
        <v>0.97826086956521741</v>
      </c>
      <c r="AN246" s="4">
        <f>M246/E$246</f>
        <v>0.97826086956521741</v>
      </c>
      <c r="AO246" s="4">
        <f>N246/E$246</f>
        <v>1.0217391304347827</v>
      </c>
      <c r="AP246" s="4">
        <f>O246/E$246</f>
        <v>1.0869565217391304</v>
      </c>
      <c r="AQ246" s="218"/>
      <c r="AR246" s="218"/>
      <c r="AS246" s="218"/>
      <c r="AT246" s="218"/>
      <c r="AU246" s="218"/>
      <c r="AV246" s="218"/>
      <c r="AW246" s="218"/>
      <c r="AX246" s="218"/>
      <c r="AY246" s="218"/>
      <c r="AZ246" s="218"/>
      <c r="BA246" s="218"/>
      <c r="BE246" s="3">
        <f>E246*(教育人数!$E$7+教育人数!$E$8)/教育人数!$E$34</f>
        <v>2550.7109004739336</v>
      </c>
      <c r="BF246" s="3">
        <f>F246*(教育人数!$E$7+教育人数!$E$8)/教育人数!$E$34</f>
        <v>2606.1611374407585</v>
      </c>
      <c r="BG246" s="3">
        <f>G246*(教育人数!$E$7+教育人数!$E$8)/教育人数!$E$34</f>
        <v>2606.1611374407585</v>
      </c>
      <c r="BH246" s="3">
        <f>H246*(教育人数!$E$7+教育人数!$E$8)/教育人数!$E$34</f>
        <v>2661.6113744075828</v>
      </c>
      <c r="BI246" s="3">
        <f>I246*(教育人数!$E$7+教育人数!$E$8)/教育人数!$E$34</f>
        <v>2495.2606635071088</v>
      </c>
      <c r="BJ246" s="3">
        <f>J246*(教育人数!$E$7+教育人数!$E$8)/教育人数!$E$34</f>
        <v>2495.2606635071088</v>
      </c>
      <c r="BK246" s="3">
        <f>K246*(教育人数!$E$7+教育人数!$E$8)/教育人数!$E$34</f>
        <v>2495.2606635071088</v>
      </c>
      <c r="BL246" s="3">
        <f>L246*(教育人数!$E$7+教育人数!$E$8)/教育人数!$E$34</f>
        <v>2495.2606635071088</v>
      </c>
      <c r="BM246" s="3">
        <f>M246*(教育人数!$E$7+教育人数!$E$8)/教育人数!$E$34</f>
        <v>2495.2606635071088</v>
      </c>
      <c r="BN246" s="3">
        <f>N246*(教育人数!$E$7+教育人数!$E$8)/教育人数!$E$34</f>
        <v>2606.1611374407585</v>
      </c>
      <c r="BO246" s="3">
        <f>O246*(教育人数!$E$7+教育人数!$E$8)/教育人数!$E$34</f>
        <v>2772.5118483412321</v>
      </c>
      <c r="BP246" s="217">
        <f>AVERAGE(BE246:BO246)+AVERAGE(BE247:BO247)</f>
        <v>3715.7259801809569</v>
      </c>
      <c r="BT246" s="3">
        <f>T246*(教育人数!$E$7+教育人数!$E$8)/教育人数!$E$34</f>
        <v>266161.13744075829</v>
      </c>
      <c r="BU246" s="3">
        <f>U246*(教育人数!$E$7+教育人数!$E$8)/教育人数!$E$34</f>
        <v>273258.76777251187</v>
      </c>
      <c r="BV246" s="3">
        <f>V246*(教育人数!$E$7+教育人数!$E$8)/教育人数!$E$34</f>
        <v>275310.42654028436</v>
      </c>
      <c r="BW246" s="3">
        <f>W246*(教育人数!$E$7+教育人数!$E$8)/教育人数!$E$34</f>
        <v>276973.93364928907</v>
      </c>
      <c r="BX246" s="3">
        <f>X246*(教育人数!$E$7+教育人数!$E$8)/教育人数!$E$34</f>
        <v>259950.71090047393</v>
      </c>
      <c r="BY246" s="3">
        <f>Y246*(教育人数!$E$7+教育人数!$E$8)/教育人数!$E$34</f>
        <v>260505.21327014218</v>
      </c>
      <c r="BZ246" s="3">
        <f>Z246*(教育人数!$E$7+教育人数!$E$8)/教育人数!$E$34</f>
        <v>259839.81042654029</v>
      </c>
      <c r="CA246" s="3">
        <f>AA246*(教育人数!$E$7+教育人数!$E$8)/教育人数!$E$34</f>
        <v>260782.46445497629</v>
      </c>
      <c r="CB246" s="3">
        <f>AB246*(教育人数!$E$7+教育人数!$E$8)/教育人数!$E$34</f>
        <v>263222.27488151658</v>
      </c>
      <c r="CC246" s="3">
        <f>AC246*(教育人数!$E$7+教育人数!$E$8)/教育人数!$E$34</f>
        <v>272149.76303317538</v>
      </c>
      <c r="CD246" s="3">
        <f>AD246*(教育人数!$E$7+教育人数!$E$8)/教育人数!$E$34</f>
        <v>292111.84834123222</v>
      </c>
      <c r="CE246" s="217">
        <f t="shared" ref="CE246" si="134">ROUNDDOWN((AVERAGE(BT246:CD246)+AVERAGE(BT247:CD247))*$CH$2*12/16,-2)</f>
        <v>169500</v>
      </c>
    </row>
    <row r="247" spans="1:83" ht="18.75" customHeight="1">
      <c r="A247" s="32" t="s">
        <v>85</v>
      </c>
      <c r="B247" s="33" t="s">
        <v>107</v>
      </c>
      <c r="C247" s="237"/>
      <c r="D247" s="34" t="s">
        <v>106</v>
      </c>
      <c r="E247" s="38">
        <v>520</v>
      </c>
      <c r="F247" s="36">
        <v>540</v>
      </c>
      <c r="G247" s="36">
        <v>540</v>
      </c>
      <c r="H247" s="36">
        <v>540</v>
      </c>
      <c r="I247" s="36">
        <v>510</v>
      </c>
      <c r="J247" s="36">
        <v>520</v>
      </c>
      <c r="K247" s="36">
        <v>510</v>
      </c>
      <c r="L247" s="36">
        <v>520</v>
      </c>
      <c r="M247" s="39">
        <v>520</v>
      </c>
      <c r="N247" s="39">
        <v>540</v>
      </c>
      <c r="O247" s="40">
        <v>580</v>
      </c>
      <c r="P247" s="111"/>
      <c r="Q247" s="111"/>
      <c r="R247" s="111"/>
      <c r="S247" s="111"/>
      <c r="T247" s="35">
        <v>54310</v>
      </c>
      <c r="U247" s="36">
        <v>55830</v>
      </c>
      <c r="V247" s="36">
        <v>56260</v>
      </c>
      <c r="W247" s="36">
        <v>56630</v>
      </c>
      <c r="X247" s="36">
        <v>53650</v>
      </c>
      <c r="Y247" s="36">
        <v>53760</v>
      </c>
      <c r="Z247" s="36">
        <v>53610</v>
      </c>
      <c r="AA247" s="36">
        <v>53810</v>
      </c>
      <c r="AB247" s="37">
        <v>54340</v>
      </c>
      <c r="AC247" s="37">
        <v>56300</v>
      </c>
      <c r="AD247" s="37">
        <v>60670</v>
      </c>
      <c r="AE247" s="111"/>
      <c r="AF247" s="4">
        <f>E247/E$247</f>
        <v>1</v>
      </c>
      <c r="AG247" s="4">
        <f>F247/E$247</f>
        <v>1.0384615384615385</v>
      </c>
      <c r="AH247" s="4">
        <f>G247/E$247</f>
        <v>1.0384615384615385</v>
      </c>
      <c r="AI247" s="4">
        <f>H247/E$247</f>
        <v>1.0384615384615385</v>
      </c>
      <c r="AJ247" s="4">
        <f>I247/E$247</f>
        <v>0.98076923076923073</v>
      </c>
      <c r="AK247" s="4">
        <f>J247/E$247</f>
        <v>1</v>
      </c>
      <c r="AL247" s="4">
        <f>K247/E$247</f>
        <v>0.98076923076923073</v>
      </c>
      <c r="AM247" s="4">
        <f>L247/E$247</f>
        <v>1</v>
      </c>
      <c r="AN247" s="4">
        <f>M247/E$247</f>
        <v>1</v>
      </c>
      <c r="AO247" s="4">
        <f>N247/E$247</f>
        <v>1.0384615384615385</v>
      </c>
      <c r="AP247" s="4">
        <f>O247/E$247</f>
        <v>1.1153846153846154</v>
      </c>
      <c r="AQ247" s="218"/>
      <c r="AR247" s="218"/>
      <c r="AS247" s="218"/>
      <c r="AT247" s="218"/>
      <c r="AU247" s="218"/>
      <c r="AV247" s="218"/>
      <c r="AW247" s="218"/>
      <c r="AX247" s="218"/>
      <c r="AY247" s="218"/>
      <c r="AZ247" s="218"/>
      <c r="BA247" s="218"/>
      <c r="BE247" s="3">
        <f>E247*教育人数!$E$6/教育人数!$E$34</f>
        <v>1121.3270142180095</v>
      </c>
      <c r="BF247" s="3">
        <f>F247*教育人数!$E$6/教育人数!$E$34</f>
        <v>1164.4549763033176</v>
      </c>
      <c r="BG247" s="3">
        <f>G247*教育人数!$E$6/教育人数!$E$34</f>
        <v>1164.4549763033176</v>
      </c>
      <c r="BH247" s="3">
        <f>H247*教育人数!$E$6/教育人数!$E$34</f>
        <v>1164.4549763033176</v>
      </c>
      <c r="BI247" s="3">
        <f>I247*教育人数!$E$6/教育人数!$E$34</f>
        <v>1099.7630331753555</v>
      </c>
      <c r="BJ247" s="3">
        <f>J247*教育人数!$E$6/教育人数!$E$34</f>
        <v>1121.3270142180095</v>
      </c>
      <c r="BK247" s="3">
        <f>K247*教育人数!$E$6/教育人数!$E$34</f>
        <v>1099.7630331753555</v>
      </c>
      <c r="BL247" s="3">
        <f>L247*教育人数!$E$6/教育人数!$E$34</f>
        <v>1121.3270142180095</v>
      </c>
      <c r="BM247" s="3">
        <f>M247*教育人数!$E$6/教育人数!$E$34</f>
        <v>1121.3270142180095</v>
      </c>
      <c r="BN247" s="3">
        <f>N247*教育人数!$E$6/教育人数!$E$34</f>
        <v>1164.4549763033176</v>
      </c>
      <c r="BO247" s="3">
        <f>O247*教育人数!$E$6/教育人数!$E$34</f>
        <v>1250.7109004739336</v>
      </c>
      <c r="BP247" s="217"/>
      <c r="BT247" s="3">
        <f>T247*教育人数!$E$6/教育人数!$E$34</f>
        <v>117113.98104265402</v>
      </c>
      <c r="BU247" s="3">
        <f>U247*教育人数!$E$6/教育人数!$E$34</f>
        <v>120391.70616113744</v>
      </c>
      <c r="BV247" s="3">
        <f>V247*教育人数!$E$6/教育人数!$E$34</f>
        <v>121318.95734597156</v>
      </c>
      <c r="BW247" s="3">
        <f>W247*教育人数!$E$6/教育人数!$E$34</f>
        <v>122116.82464454976</v>
      </c>
      <c r="BX247" s="3">
        <f>X247*教育人数!$E$6/教育人数!$E$34</f>
        <v>115690.75829383887</v>
      </c>
      <c r="BY247" s="3">
        <f>Y247*教育人数!$E$6/教育人数!$E$34</f>
        <v>115927.96208530806</v>
      </c>
      <c r="BZ247" s="3">
        <f>Z247*教育人数!$E$6/教育人数!$E$34</f>
        <v>115604.50236966825</v>
      </c>
      <c r="CA247" s="3">
        <f>AA247*教育人数!$E$6/教育人数!$E$34</f>
        <v>116035.78199052133</v>
      </c>
      <c r="CB247" s="3">
        <f>AB247*教育人数!$E$6/教育人数!$E$34</f>
        <v>117178.67298578199</v>
      </c>
      <c r="CC247" s="3">
        <f>AC247*教育人数!$E$6/教育人数!$E$34</f>
        <v>121405.21327014218</v>
      </c>
      <c r="CD247" s="3">
        <f>AD247*教育人数!$E$6/教育人数!$E$34</f>
        <v>130828.67298578199</v>
      </c>
      <c r="CE247" s="217"/>
    </row>
    <row r="248" spans="1:83" ht="18.75" customHeight="1">
      <c r="A248" s="32" t="s">
        <v>85</v>
      </c>
      <c r="B248" s="33" t="s">
        <v>108</v>
      </c>
      <c r="C248" s="237" t="s">
        <v>104</v>
      </c>
      <c r="D248" s="34" t="s">
        <v>105</v>
      </c>
      <c r="E248" s="38">
        <v>350</v>
      </c>
      <c r="F248" s="36">
        <v>360</v>
      </c>
      <c r="G248" s="36">
        <v>360</v>
      </c>
      <c r="H248" s="36">
        <v>370</v>
      </c>
      <c r="I248" s="36">
        <v>340</v>
      </c>
      <c r="J248" s="36">
        <v>350</v>
      </c>
      <c r="K248" s="36">
        <v>340</v>
      </c>
      <c r="L248" s="36">
        <v>350</v>
      </c>
      <c r="M248" s="39">
        <v>350</v>
      </c>
      <c r="N248" s="39">
        <v>360</v>
      </c>
      <c r="O248" s="40">
        <v>390</v>
      </c>
      <c r="P248" s="111"/>
      <c r="Q248" s="111"/>
      <c r="R248" s="111"/>
      <c r="S248" s="111"/>
      <c r="T248" s="35">
        <v>37320</v>
      </c>
      <c r="U248" s="36">
        <v>38300</v>
      </c>
      <c r="V248" s="36">
        <v>38590</v>
      </c>
      <c r="W248" s="36">
        <v>38830</v>
      </c>
      <c r="X248" s="36">
        <v>36650</v>
      </c>
      <c r="Y248" s="36">
        <v>36740</v>
      </c>
      <c r="Z248" s="36">
        <v>36650</v>
      </c>
      <c r="AA248" s="36">
        <v>36780</v>
      </c>
      <c r="AB248" s="37">
        <v>37120</v>
      </c>
      <c r="AC248" s="37">
        <v>38430</v>
      </c>
      <c r="AD248" s="37">
        <v>41250</v>
      </c>
      <c r="AE248" s="111"/>
      <c r="AF248" s="4">
        <f>E248/E$248</f>
        <v>1</v>
      </c>
      <c r="AG248" s="4">
        <f>F248/E$248</f>
        <v>1.0285714285714285</v>
      </c>
      <c r="AH248" s="4">
        <f>G248/E$248</f>
        <v>1.0285714285714285</v>
      </c>
      <c r="AI248" s="4">
        <f>H248/E$248</f>
        <v>1.0571428571428572</v>
      </c>
      <c r="AJ248" s="4">
        <f>I248/E$248</f>
        <v>0.97142857142857142</v>
      </c>
      <c r="AK248" s="4">
        <f>J248/E$248</f>
        <v>1</v>
      </c>
      <c r="AL248" s="4">
        <f>K248/E$248</f>
        <v>0.97142857142857142</v>
      </c>
      <c r="AM248" s="4">
        <f>L248/E$248</f>
        <v>1</v>
      </c>
      <c r="AN248" s="4">
        <f>M248/E$248</f>
        <v>1</v>
      </c>
      <c r="AO248" s="4">
        <f>N248/E$248</f>
        <v>1.0285714285714285</v>
      </c>
      <c r="AP248" s="4">
        <f>O248/E$248</f>
        <v>1.1142857142857143</v>
      </c>
      <c r="AQ248" s="218"/>
      <c r="AR248" s="218"/>
      <c r="AS248" s="218"/>
      <c r="AT248" s="218"/>
      <c r="AU248" s="218"/>
      <c r="AV248" s="218"/>
      <c r="AW248" s="218"/>
      <c r="AX248" s="218"/>
      <c r="AY248" s="218"/>
      <c r="AZ248" s="218"/>
      <c r="BA248" s="218"/>
      <c r="BE248" s="3">
        <f>E248*(教育人数!$F$7+教育人数!$F$8)/教育人数!$F$34</f>
        <v>2587.6777251184835</v>
      </c>
      <c r="BF248" s="3">
        <f>F248*(教育人数!$F$7+教育人数!$F$8)/教育人数!$F$34</f>
        <v>2661.6113744075828</v>
      </c>
      <c r="BG248" s="3">
        <f>G248*(教育人数!$F$7+教育人数!$F$8)/教育人数!$F$34</f>
        <v>2661.6113744075828</v>
      </c>
      <c r="BH248" s="3">
        <f>H248*(教育人数!$F$7+教育人数!$F$8)/教育人数!$F$34</f>
        <v>2735.5450236966826</v>
      </c>
      <c r="BI248" s="3">
        <f>I248*(教育人数!$F$7+教育人数!$F$8)/教育人数!$F$34</f>
        <v>2513.7440758293837</v>
      </c>
      <c r="BJ248" s="3">
        <f>J248*(教育人数!$F$7+教育人数!$F$8)/教育人数!$F$34</f>
        <v>2587.6777251184835</v>
      </c>
      <c r="BK248" s="3">
        <f>K248*(教育人数!$F$7+教育人数!$F$8)/教育人数!$F$34</f>
        <v>2513.7440758293837</v>
      </c>
      <c r="BL248" s="3">
        <f>L248*(教育人数!$F$7+教育人数!$F$8)/教育人数!$F$34</f>
        <v>2587.6777251184835</v>
      </c>
      <c r="BM248" s="3">
        <f>M248*(教育人数!$F$7+教育人数!$F$8)/教育人数!$F$34</f>
        <v>2587.6777251184835</v>
      </c>
      <c r="BN248" s="3">
        <f>N248*(教育人数!$F$7+教育人数!$F$8)/教育人数!$F$34</f>
        <v>2661.6113744075828</v>
      </c>
      <c r="BO248" s="3">
        <f>O248*(教育人数!$F$7+教育人数!$F$8)/教育人数!$F$34</f>
        <v>2883.4123222748817</v>
      </c>
      <c r="BP248" s="217">
        <f>AVERAGE(BE248:BO248)+AVERAGE(BE249:BO249)</f>
        <v>4070.2714347264109</v>
      </c>
      <c r="BT248" s="3">
        <f>T248*(教育人数!$F$7+教育人数!$F$8)/教育人数!$F$34</f>
        <v>275920.37914691941</v>
      </c>
      <c r="BU248" s="3">
        <f>U248*(教育人数!$F$7+教育人数!$F$8)/教育人数!$F$34</f>
        <v>283165.87677725119</v>
      </c>
      <c r="BV248" s="3">
        <f>V248*(教育人数!$F$7+教育人数!$F$8)/教育人数!$F$34</f>
        <v>285309.95260663505</v>
      </c>
      <c r="BW248" s="3">
        <f>W248*(教育人数!$F$7+教育人数!$F$8)/教育人数!$F$34</f>
        <v>287084.36018957343</v>
      </c>
      <c r="BX248" s="3">
        <f>X248*(教育人数!$F$7+教育人数!$F$8)/教育人数!$F$34</f>
        <v>270966.82464454975</v>
      </c>
      <c r="BY248" s="3">
        <f>Y248*(教育人数!$F$7+教育人数!$F$8)/教育人数!$F$34</f>
        <v>271632.22748815164</v>
      </c>
      <c r="BZ248" s="3">
        <f>Z248*(教育人数!$F$7+教育人数!$F$8)/教育人数!$F$34</f>
        <v>270966.82464454975</v>
      </c>
      <c r="CA248" s="3">
        <f>AA248*(教育人数!$F$7+教育人数!$F$8)/教育人数!$F$34</f>
        <v>271927.96208530804</v>
      </c>
      <c r="CB248" s="3">
        <f>AB248*(教育人数!$F$7+教育人数!$F$8)/教育人数!$F$34</f>
        <v>274441.70616113744</v>
      </c>
      <c r="CC248" s="3">
        <f>AC248*(教育人数!$F$7+教育人数!$F$8)/教育人数!$F$34</f>
        <v>284127.01421800948</v>
      </c>
      <c r="CD248" s="3">
        <f>AD248*(教育人数!$F$7+教育人数!$F$8)/教育人数!$F$34</f>
        <v>304976.30331753555</v>
      </c>
      <c r="CE248" s="217">
        <f t="shared" ref="CE248" si="135">ROUNDDOWN((AVERAGE(BT248:CD248)+AVERAGE(BT249:CD249))*$CH$2*12/16,-2)</f>
        <v>188300</v>
      </c>
    </row>
    <row r="249" spans="1:83" ht="18.75" customHeight="1">
      <c r="A249" s="32" t="s">
        <v>85</v>
      </c>
      <c r="B249" s="33" t="s">
        <v>108</v>
      </c>
      <c r="C249" s="237"/>
      <c r="D249" s="34" t="s">
        <v>106</v>
      </c>
      <c r="E249" s="38">
        <v>410</v>
      </c>
      <c r="F249" s="36">
        <v>430</v>
      </c>
      <c r="G249" s="36">
        <v>430</v>
      </c>
      <c r="H249" s="36">
        <v>430</v>
      </c>
      <c r="I249" s="36">
        <v>410</v>
      </c>
      <c r="J249" s="36">
        <v>410</v>
      </c>
      <c r="K249" s="36">
        <v>410</v>
      </c>
      <c r="L249" s="36">
        <v>410</v>
      </c>
      <c r="M249" s="39">
        <v>420</v>
      </c>
      <c r="N249" s="39">
        <v>430</v>
      </c>
      <c r="O249" s="40">
        <v>470</v>
      </c>
      <c r="P249" s="111"/>
      <c r="Q249" s="111"/>
      <c r="R249" s="111"/>
      <c r="S249" s="111"/>
      <c r="T249" s="35">
        <v>43630</v>
      </c>
      <c r="U249" s="36">
        <v>44850</v>
      </c>
      <c r="V249" s="36">
        <v>45200</v>
      </c>
      <c r="W249" s="36">
        <v>45510</v>
      </c>
      <c r="X249" s="36">
        <v>43420</v>
      </c>
      <c r="Y249" s="36">
        <v>43520</v>
      </c>
      <c r="Z249" s="36">
        <v>43400</v>
      </c>
      <c r="AA249" s="36">
        <v>43560</v>
      </c>
      <c r="AB249" s="37">
        <v>43990</v>
      </c>
      <c r="AC249" s="37">
        <v>45650</v>
      </c>
      <c r="AD249" s="37">
        <v>49240</v>
      </c>
      <c r="AE249" s="111"/>
      <c r="AF249" s="4">
        <f>E249/E$249</f>
        <v>1</v>
      </c>
      <c r="AG249" s="4">
        <f>F249/E$249</f>
        <v>1.0487804878048781</v>
      </c>
      <c r="AH249" s="4">
        <f>G249/E$249</f>
        <v>1.0487804878048781</v>
      </c>
      <c r="AI249" s="4">
        <f>H249/E$249</f>
        <v>1.0487804878048781</v>
      </c>
      <c r="AJ249" s="4">
        <f>I249/E$249</f>
        <v>1</v>
      </c>
      <c r="AK249" s="4">
        <f>J249/E$249</f>
        <v>1</v>
      </c>
      <c r="AL249" s="4">
        <f>K249/E$249</f>
        <v>1</v>
      </c>
      <c r="AM249" s="4">
        <f>L249/E$249</f>
        <v>1</v>
      </c>
      <c r="AN249" s="4">
        <f>M249/E$249</f>
        <v>1.024390243902439</v>
      </c>
      <c r="AO249" s="4">
        <f>N249/E$249</f>
        <v>1.0487804878048781</v>
      </c>
      <c r="AP249" s="4">
        <f>O249/E$249</f>
        <v>1.1463414634146341</v>
      </c>
      <c r="AQ249" s="218"/>
      <c r="AR249" s="218"/>
      <c r="AS249" s="218"/>
      <c r="AT249" s="218"/>
      <c r="AU249" s="218"/>
      <c r="AV249" s="218"/>
      <c r="AW249" s="218"/>
      <c r="AX249" s="218"/>
      <c r="AY249" s="218"/>
      <c r="AZ249" s="218"/>
      <c r="BA249" s="218"/>
      <c r="BE249" s="3">
        <f>E249*教育人数!$F$6/教育人数!$F$34</f>
        <v>1389.3364928909953</v>
      </c>
      <c r="BF249" s="3">
        <f>F249*教育人数!$F$6/教育人数!$F$34</f>
        <v>1457.1090047393366</v>
      </c>
      <c r="BG249" s="3">
        <f>G249*教育人数!$F$6/教育人数!$F$34</f>
        <v>1457.1090047393366</v>
      </c>
      <c r="BH249" s="3">
        <f>H249*教育人数!$F$6/教育人数!$F$34</f>
        <v>1457.1090047393366</v>
      </c>
      <c r="BI249" s="3">
        <f>I249*教育人数!$F$6/教育人数!$F$34</f>
        <v>1389.3364928909953</v>
      </c>
      <c r="BJ249" s="3">
        <f>J249*教育人数!$F$6/教育人数!$F$34</f>
        <v>1389.3364928909953</v>
      </c>
      <c r="BK249" s="3">
        <f>K249*教育人数!$F$6/教育人数!$F$34</f>
        <v>1389.3364928909953</v>
      </c>
      <c r="BL249" s="3">
        <f>L249*教育人数!$F$6/教育人数!$F$34</f>
        <v>1389.3364928909953</v>
      </c>
      <c r="BM249" s="3">
        <f>M249*教育人数!$F$6/教育人数!$F$34</f>
        <v>1423.2227488151659</v>
      </c>
      <c r="BN249" s="3">
        <f>N249*教育人数!$F$6/教育人数!$F$34</f>
        <v>1457.1090047393366</v>
      </c>
      <c r="BO249" s="3">
        <f>O249*教育人数!$F$6/教育人数!$F$34</f>
        <v>1592.654028436019</v>
      </c>
      <c r="BP249" s="217"/>
      <c r="BT249" s="3">
        <f>T249*教育人数!$F$6/教育人数!$F$34</f>
        <v>147845.73459715641</v>
      </c>
      <c r="BU249" s="3">
        <f>U249*教育人数!$F$6/教育人数!$F$34</f>
        <v>151979.85781990521</v>
      </c>
      <c r="BV249" s="3">
        <f>V249*教育人数!$F$6/教育人数!$F$34</f>
        <v>153165.87677725119</v>
      </c>
      <c r="BW249" s="3">
        <f>W249*教育人数!$F$6/教育人数!$F$34</f>
        <v>154216.35071090047</v>
      </c>
      <c r="BX249" s="3">
        <f>X249*教育人数!$F$6/教育人数!$F$34</f>
        <v>147134.12322274881</v>
      </c>
      <c r="BY249" s="3">
        <f>Y249*教育人数!$F$6/教育人数!$F$34</f>
        <v>147472.98578199052</v>
      </c>
      <c r="BZ249" s="3">
        <f>Z249*教育人数!$F$6/教育人数!$F$34</f>
        <v>147066.35071090047</v>
      </c>
      <c r="CA249" s="3">
        <f>AA249*教育人数!$F$6/教育人数!$F$34</f>
        <v>147608.53080568722</v>
      </c>
      <c r="CB249" s="3">
        <f>AB249*教育人数!$F$6/教育人数!$F$34</f>
        <v>149065.63981042654</v>
      </c>
      <c r="CC249" s="3">
        <f>AC249*教育人数!$F$6/教育人数!$F$34</f>
        <v>154690.75829383885</v>
      </c>
      <c r="CD249" s="3">
        <f>AD249*教育人数!$F$6/教育人数!$F$34</f>
        <v>166855.92417061611</v>
      </c>
      <c r="CE249" s="217"/>
    </row>
    <row r="250" spans="1:83" ht="18.75" customHeight="1">
      <c r="A250" s="32" t="s">
        <v>85</v>
      </c>
      <c r="B250" s="33" t="s">
        <v>109</v>
      </c>
      <c r="C250" s="237" t="s">
        <v>104</v>
      </c>
      <c r="D250" s="34" t="s">
        <v>105</v>
      </c>
      <c r="E250" s="38">
        <v>290</v>
      </c>
      <c r="F250" s="36">
        <v>300</v>
      </c>
      <c r="G250" s="36">
        <v>300</v>
      </c>
      <c r="H250" s="36">
        <v>300</v>
      </c>
      <c r="I250" s="36">
        <v>300</v>
      </c>
      <c r="J250" s="36">
        <v>300</v>
      </c>
      <c r="K250" s="36">
        <v>300</v>
      </c>
      <c r="L250" s="36">
        <v>300</v>
      </c>
      <c r="M250" s="39">
        <v>310</v>
      </c>
      <c r="N250" s="39">
        <v>320</v>
      </c>
      <c r="O250" s="40">
        <v>340</v>
      </c>
      <c r="P250" s="111"/>
      <c r="Q250" s="111"/>
      <c r="R250" s="111"/>
      <c r="S250" s="111"/>
      <c r="T250" s="35">
        <v>30900</v>
      </c>
      <c r="U250" s="36">
        <v>31770</v>
      </c>
      <c r="V250" s="36">
        <v>32020</v>
      </c>
      <c r="W250" s="36">
        <v>32230</v>
      </c>
      <c r="X250" s="36">
        <v>32510</v>
      </c>
      <c r="Y250" s="36">
        <v>32600</v>
      </c>
      <c r="Z250" s="36">
        <v>32510</v>
      </c>
      <c r="AA250" s="36">
        <v>32630</v>
      </c>
      <c r="AB250" s="37">
        <v>32940</v>
      </c>
      <c r="AC250" s="37">
        <v>34150</v>
      </c>
      <c r="AD250" s="37">
        <v>36700</v>
      </c>
      <c r="AE250" s="111"/>
      <c r="AF250" s="4">
        <f>E250/E$250</f>
        <v>1</v>
      </c>
      <c r="AG250" s="4">
        <f>F250/E$250</f>
        <v>1.0344827586206897</v>
      </c>
      <c r="AH250" s="4">
        <f>G250/E$250</f>
        <v>1.0344827586206897</v>
      </c>
      <c r="AI250" s="4">
        <f>H250/E$250</f>
        <v>1.0344827586206897</v>
      </c>
      <c r="AJ250" s="4">
        <f>I250/E$250</f>
        <v>1.0344827586206897</v>
      </c>
      <c r="AK250" s="4">
        <f>J250/E$250</f>
        <v>1.0344827586206897</v>
      </c>
      <c r="AL250" s="4">
        <f>K250/E$250</f>
        <v>1.0344827586206897</v>
      </c>
      <c r="AM250" s="4">
        <f>L250/E$250</f>
        <v>1.0344827586206897</v>
      </c>
      <c r="AN250" s="4">
        <f>M250/E$250</f>
        <v>1.0689655172413792</v>
      </c>
      <c r="AO250" s="4">
        <f>N250/E$250</f>
        <v>1.103448275862069</v>
      </c>
      <c r="AP250" s="4">
        <f>O250/E$250</f>
        <v>1.1724137931034482</v>
      </c>
      <c r="AQ250" s="218"/>
      <c r="AR250" s="218"/>
      <c r="AS250" s="218"/>
      <c r="AT250" s="218"/>
      <c r="AU250" s="218"/>
      <c r="AV250" s="218"/>
      <c r="AW250" s="218"/>
      <c r="AX250" s="218"/>
      <c r="AY250" s="218"/>
      <c r="AZ250" s="218"/>
      <c r="BA250" s="218"/>
      <c r="BE250" s="3">
        <f>E250*(教育人数!$G$7+教育人数!$G$8)/教育人数!$G$34</f>
        <v>2041.9769803656061</v>
      </c>
      <c r="BF250" s="3">
        <f>F250*(教育人数!$G$7+教育人数!$G$8)/教育人数!$G$34</f>
        <v>2112.389979688558</v>
      </c>
      <c r="BG250" s="3">
        <f>G250*(教育人数!$G$7+教育人数!$G$8)/教育人数!$G$34</f>
        <v>2112.389979688558</v>
      </c>
      <c r="BH250" s="3">
        <f>H250*(教育人数!$G$7+教育人数!$G$8)/教育人数!$G$34</f>
        <v>2112.389979688558</v>
      </c>
      <c r="BI250" s="3">
        <f>I250*(教育人数!$G$7+教育人数!$G$8)/教育人数!$G$34</f>
        <v>2112.389979688558</v>
      </c>
      <c r="BJ250" s="3">
        <f>J250*(教育人数!$G$7+教育人数!$G$8)/教育人数!$G$34</f>
        <v>2112.389979688558</v>
      </c>
      <c r="BK250" s="3">
        <f>K250*(教育人数!$G$7+教育人数!$G$8)/教育人数!$G$34</f>
        <v>2112.389979688558</v>
      </c>
      <c r="BL250" s="3">
        <f>L250*(教育人数!$G$7+教育人数!$G$8)/教育人数!$G$34</f>
        <v>2112.389979688558</v>
      </c>
      <c r="BM250" s="3">
        <f>M250*(教育人数!$G$7+教育人数!$G$8)/教育人数!$G$34</f>
        <v>2182.8029790115102</v>
      </c>
      <c r="BN250" s="3">
        <f>N250*(教育人数!$G$7+教育人数!$G$8)/教育人数!$G$34</f>
        <v>2253.2159783344619</v>
      </c>
      <c r="BO250" s="3">
        <f>O250*(教育人数!$G$7+教育人数!$G$8)/教育人数!$G$34</f>
        <v>2394.0419769803657</v>
      </c>
      <c r="BP250" s="217">
        <f>AVERAGE(BE250:BO250)+AVERAGE(BE251:BO251)</f>
        <v>3466.239921216225</v>
      </c>
      <c r="BT250" s="3">
        <f>T250*(教育人数!$G$7+教育人数!$G$8)/教育人数!$G$34</f>
        <v>217576.16790792148</v>
      </c>
      <c r="BU250" s="3">
        <f>U250*(教育人数!$G$7+教育人数!$G$8)/教育人数!$G$34</f>
        <v>223702.09884901831</v>
      </c>
      <c r="BV250" s="3">
        <f>V250*(教育人数!$G$7+教育人数!$G$8)/教育人数!$G$34</f>
        <v>225462.42383209208</v>
      </c>
      <c r="BW250" s="3">
        <f>W250*(教育人数!$G$7+教育人数!$G$8)/教育人数!$G$34</f>
        <v>226941.09681787409</v>
      </c>
      <c r="BX250" s="3">
        <f>X250*(教育人数!$G$7+教育人数!$G$8)/教育人数!$G$34</f>
        <v>228912.66079891674</v>
      </c>
      <c r="BY250" s="3">
        <f>Y250*(教育人数!$G$7+教育人数!$G$8)/教育人数!$G$34</f>
        <v>229546.3777928233</v>
      </c>
      <c r="BZ250" s="3">
        <f>Z250*(教育人数!$G$7+教育人数!$G$8)/教育人数!$G$34</f>
        <v>228912.66079891674</v>
      </c>
      <c r="CA250" s="3">
        <f>AA250*(教育人数!$G$7+教育人数!$G$8)/教育人数!$G$34</f>
        <v>229757.61679079215</v>
      </c>
      <c r="CB250" s="3">
        <f>AB250*(教育人数!$G$7+教育人数!$G$8)/教育人数!$G$34</f>
        <v>231940.41976980367</v>
      </c>
      <c r="CC250" s="3">
        <f>AC250*(教育人数!$G$7+教育人数!$G$8)/教育人数!$G$34</f>
        <v>240460.39268788084</v>
      </c>
      <c r="CD250" s="3">
        <f>AD250*(教育人数!$G$7+教育人数!$G$8)/教育人数!$G$34</f>
        <v>258415.7075152336</v>
      </c>
      <c r="CE250" s="217">
        <f t="shared" ref="CE250" si="136">ROUNDDOWN((AVERAGE(BT250:CD250)+AVERAGE(BT251:CD251))*$CH$2*12/16,-2)</f>
        <v>161700</v>
      </c>
    </row>
    <row r="251" spans="1:83" ht="18.75" customHeight="1">
      <c r="A251" s="32" t="s">
        <v>85</v>
      </c>
      <c r="B251" s="33" t="s">
        <v>109</v>
      </c>
      <c r="C251" s="237"/>
      <c r="D251" s="34" t="s">
        <v>106</v>
      </c>
      <c r="E251" s="38">
        <v>350</v>
      </c>
      <c r="F251" s="36">
        <v>360</v>
      </c>
      <c r="G251" s="36">
        <v>360</v>
      </c>
      <c r="H251" s="36">
        <v>370</v>
      </c>
      <c r="I251" s="36">
        <v>370</v>
      </c>
      <c r="J251" s="36">
        <v>370</v>
      </c>
      <c r="K251" s="36">
        <v>370</v>
      </c>
      <c r="L251" s="36">
        <v>370</v>
      </c>
      <c r="M251" s="39">
        <v>380</v>
      </c>
      <c r="N251" s="39">
        <v>390</v>
      </c>
      <c r="O251" s="40">
        <v>420</v>
      </c>
      <c r="P251" s="111"/>
      <c r="Q251" s="111"/>
      <c r="R251" s="111"/>
      <c r="S251" s="111"/>
      <c r="T251" s="35">
        <v>37210</v>
      </c>
      <c r="U251" s="36">
        <v>38320</v>
      </c>
      <c r="V251" s="36">
        <v>38630</v>
      </c>
      <c r="W251" s="36">
        <v>38910</v>
      </c>
      <c r="X251" s="36">
        <v>39280</v>
      </c>
      <c r="Y251" s="36">
        <v>39380</v>
      </c>
      <c r="Z251" s="36">
        <v>39260</v>
      </c>
      <c r="AA251" s="36">
        <v>39410</v>
      </c>
      <c r="AB251" s="37">
        <v>39810</v>
      </c>
      <c r="AC251" s="37">
        <v>41370</v>
      </c>
      <c r="AD251" s="37">
        <v>44690</v>
      </c>
      <c r="AE251" s="111"/>
      <c r="AF251" s="4">
        <f>E251/E$251</f>
        <v>1</v>
      </c>
      <c r="AG251" s="4">
        <f>F251/E$251</f>
        <v>1.0285714285714285</v>
      </c>
      <c r="AH251" s="4">
        <f>G251/E$251</f>
        <v>1.0285714285714285</v>
      </c>
      <c r="AI251" s="4">
        <f>H251/E$251</f>
        <v>1.0571428571428572</v>
      </c>
      <c r="AJ251" s="4">
        <f>I251/E$251</f>
        <v>1.0571428571428572</v>
      </c>
      <c r="AK251" s="4">
        <f>J251/E$251</f>
        <v>1.0571428571428572</v>
      </c>
      <c r="AL251" s="4">
        <f>K251/E$251</f>
        <v>1.0571428571428572</v>
      </c>
      <c r="AM251" s="4">
        <f>L251/E$251</f>
        <v>1.0571428571428572</v>
      </c>
      <c r="AN251" s="4">
        <f>M251/E$251</f>
        <v>1.0857142857142856</v>
      </c>
      <c r="AO251" s="4">
        <f>N251/E$251</f>
        <v>1.1142857142857143</v>
      </c>
      <c r="AP251" s="4">
        <f>O251/E$251</f>
        <v>1.2</v>
      </c>
      <c r="AQ251" s="218"/>
      <c r="AR251" s="218"/>
      <c r="AS251" s="218"/>
      <c r="AT251" s="218"/>
      <c r="AU251" s="218"/>
      <c r="AV251" s="218"/>
      <c r="AW251" s="218"/>
      <c r="AX251" s="218"/>
      <c r="AY251" s="218"/>
      <c r="AZ251" s="218"/>
      <c r="BA251" s="218"/>
      <c r="BE251" s="3">
        <f>E251*教育人数!$G$6/教育人数!$G$34</f>
        <v>1232.2274881516589</v>
      </c>
      <c r="BF251" s="3">
        <f>F251*教育人数!$G$6/教育人数!$G$34</f>
        <v>1267.4339878131348</v>
      </c>
      <c r="BG251" s="3">
        <f>G251*教育人数!$G$6/教育人数!$G$34</f>
        <v>1267.4339878131348</v>
      </c>
      <c r="BH251" s="3">
        <f>H251*教育人数!$G$6/教育人数!$G$34</f>
        <v>1302.6404874746108</v>
      </c>
      <c r="BI251" s="3">
        <f>I251*教育人数!$G$6/教育人数!$G$34</f>
        <v>1302.6404874746108</v>
      </c>
      <c r="BJ251" s="3">
        <f>J251*教育人数!$G$6/教育人数!$G$34</f>
        <v>1302.6404874746108</v>
      </c>
      <c r="BK251" s="3">
        <f>K251*教育人数!$G$6/教育人数!$G$34</f>
        <v>1302.6404874746108</v>
      </c>
      <c r="BL251" s="3">
        <f>L251*教育人数!$G$6/教育人数!$G$34</f>
        <v>1302.6404874746108</v>
      </c>
      <c r="BM251" s="3">
        <f>M251*教育人数!$G$6/教育人数!$G$34</f>
        <v>1337.8469871360867</v>
      </c>
      <c r="BN251" s="3">
        <f>N251*教育人数!$G$6/教育人数!$G$34</f>
        <v>1373.0534867975628</v>
      </c>
      <c r="BO251" s="3">
        <f>O251*教育人数!$G$6/教育人数!$G$34</f>
        <v>1478.6729857819905</v>
      </c>
      <c r="BP251" s="217"/>
      <c r="BT251" s="3">
        <f>T251*教育人数!$G$6/教育人数!$G$34</f>
        <v>131003.38524035207</v>
      </c>
      <c r="BU251" s="3">
        <f>U251*教育人数!$G$6/教育人数!$G$34</f>
        <v>134911.30670277591</v>
      </c>
      <c r="BV251" s="3">
        <f>V251*教育人数!$G$6/教育人数!$G$34</f>
        <v>136002.70819228166</v>
      </c>
      <c r="BW251" s="3">
        <f>W251*教育人数!$G$6/教育人数!$G$34</f>
        <v>136988.49018280298</v>
      </c>
      <c r="BX251" s="3">
        <f>X251*教育人数!$G$6/教育人数!$G$34</f>
        <v>138291.13067027761</v>
      </c>
      <c r="BY251" s="3">
        <f>Y251*教育人数!$G$6/教育人数!$G$34</f>
        <v>138643.19566689237</v>
      </c>
      <c r="BZ251" s="3">
        <f>Z251*教育人数!$G$6/教育人数!$G$34</f>
        <v>138220.71767095465</v>
      </c>
      <c r="CA251" s="3">
        <f>AA251*教育人数!$G$6/教育人数!$G$34</f>
        <v>138748.81516587679</v>
      </c>
      <c r="CB251" s="3">
        <f>AB251*教育人数!$G$6/教育人数!$G$34</f>
        <v>140157.07515233583</v>
      </c>
      <c r="CC251" s="3">
        <f>AC251*教育人数!$G$6/教育人数!$G$34</f>
        <v>145649.28909952607</v>
      </c>
      <c r="CD251" s="3">
        <f>AD251*教育人数!$G$6/教育人数!$G$34</f>
        <v>157337.84698713609</v>
      </c>
      <c r="CE251" s="217"/>
    </row>
    <row r="252" spans="1:83" ht="18.75" customHeight="1">
      <c r="A252" s="32" t="s">
        <v>85</v>
      </c>
      <c r="B252" s="33" t="s">
        <v>110</v>
      </c>
      <c r="C252" s="237" t="s">
        <v>104</v>
      </c>
      <c r="D252" s="34" t="s">
        <v>105</v>
      </c>
      <c r="E252" s="38">
        <v>250</v>
      </c>
      <c r="F252" s="36">
        <v>260</v>
      </c>
      <c r="G252" s="36">
        <v>260</v>
      </c>
      <c r="H252" s="36">
        <v>260</v>
      </c>
      <c r="I252" s="36">
        <v>270</v>
      </c>
      <c r="J252" s="36">
        <v>270</v>
      </c>
      <c r="K252" s="36">
        <v>270</v>
      </c>
      <c r="L252" s="36">
        <v>270</v>
      </c>
      <c r="M252" s="39">
        <v>270</v>
      </c>
      <c r="N252" s="39">
        <v>280</v>
      </c>
      <c r="O252" s="40">
        <v>300</v>
      </c>
      <c r="P252" s="111"/>
      <c r="Q252" s="111"/>
      <c r="R252" s="111"/>
      <c r="S252" s="111"/>
      <c r="T252" s="35">
        <v>27370</v>
      </c>
      <c r="U252" s="36">
        <v>28140</v>
      </c>
      <c r="V252" s="36">
        <v>28360</v>
      </c>
      <c r="W252" s="36">
        <v>28560</v>
      </c>
      <c r="X252" s="36">
        <v>28810</v>
      </c>
      <c r="Y252" s="36">
        <v>28890</v>
      </c>
      <c r="Z252" s="36">
        <v>28810</v>
      </c>
      <c r="AA252" s="36">
        <v>28920</v>
      </c>
      <c r="AB252" s="37">
        <v>29200</v>
      </c>
      <c r="AC252" s="37">
        <v>30330</v>
      </c>
      <c r="AD252" s="37">
        <v>32640</v>
      </c>
      <c r="AE252" s="111"/>
      <c r="AF252" s="4">
        <f>E252/E$252</f>
        <v>1</v>
      </c>
      <c r="AG252" s="4">
        <f>F252/E$252</f>
        <v>1.04</v>
      </c>
      <c r="AH252" s="4">
        <f>G252/E$252</f>
        <v>1.04</v>
      </c>
      <c r="AI252" s="4">
        <f>H252/E$252</f>
        <v>1.04</v>
      </c>
      <c r="AJ252" s="4">
        <f>I252/E$252</f>
        <v>1.08</v>
      </c>
      <c r="AK252" s="4">
        <f>J252/E$252</f>
        <v>1.08</v>
      </c>
      <c r="AL252" s="4">
        <f>K252/E$252</f>
        <v>1.08</v>
      </c>
      <c r="AM252" s="4">
        <f>L252/E$252</f>
        <v>1.08</v>
      </c>
      <c r="AN252" s="4">
        <f>M252/E$252</f>
        <v>1.08</v>
      </c>
      <c r="AO252" s="4">
        <f>N252/E$252</f>
        <v>1.1200000000000001</v>
      </c>
      <c r="AP252" s="4">
        <f>O252/E$252</f>
        <v>1.2</v>
      </c>
      <c r="AQ252" s="218"/>
      <c r="AR252" s="218"/>
      <c r="AS252" s="218"/>
      <c r="AT252" s="218"/>
      <c r="AU252" s="218"/>
      <c r="AV252" s="218"/>
      <c r="AW252" s="218"/>
      <c r="AX252" s="218"/>
      <c r="AY252" s="218"/>
      <c r="AZ252" s="218"/>
      <c r="BA252" s="218"/>
      <c r="BE252" s="3">
        <f>E252*(教育人数!$H$7+教育人数!$H$8)/教育人数!$H$34</f>
        <v>2347.0999774317311</v>
      </c>
      <c r="BF252" s="3">
        <f>F252*(教育人数!$H$7+教育人数!$H$8)/教育人数!$H$34</f>
        <v>2440.9839765290003</v>
      </c>
      <c r="BG252" s="3">
        <f>G252*(教育人数!$H$7+教育人数!$H$8)/教育人数!$H$34</f>
        <v>2440.9839765290003</v>
      </c>
      <c r="BH252" s="3">
        <f>H252*(教育人数!$H$7+教育人数!$H$8)/教育人数!$H$34</f>
        <v>2440.9839765290003</v>
      </c>
      <c r="BI252" s="3">
        <f>I252*(教育人数!$H$7+教育人数!$H$8)/教育人数!$H$34</f>
        <v>2534.8679756262695</v>
      </c>
      <c r="BJ252" s="3">
        <f>J252*(教育人数!$H$7+教育人数!$H$8)/教育人数!$H$34</f>
        <v>2534.8679756262695</v>
      </c>
      <c r="BK252" s="3">
        <f>K252*(教育人数!$H$7+教育人数!$H$8)/教育人数!$H$34</f>
        <v>2534.8679756262695</v>
      </c>
      <c r="BL252" s="3">
        <f>L252*(教育人数!$H$7+教育人数!$H$8)/教育人数!$H$34</f>
        <v>2534.8679756262695</v>
      </c>
      <c r="BM252" s="3">
        <f>M252*(教育人数!$H$7+教育人数!$H$8)/教育人数!$H$34</f>
        <v>2534.8679756262695</v>
      </c>
      <c r="BN252" s="3">
        <f>N252*(教育人数!$H$7+教育人数!$H$8)/教育人数!$H$34</f>
        <v>2628.7519747235388</v>
      </c>
      <c r="BO252" s="3">
        <f>O252*(教育人数!$H$7+教育人数!$H$8)/教育人数!$H$34</f>
        <v>2816.5199729180772</v>
      </c>
      <c r="BP252" s="217">
        <f>AVERAGE(BE252:BO252)+AVERAGE(BE253:BO253)</f>
        <v>4113.8261422621617</v>
      </c>
      <c r="BT252" s="3">
        <f>T252*(教育人数!$H$7+教育人数!$H$8)/教育人数!$H$34</f>
        <v>256960.50552922592</v>
      </c>
      <c r="BU252" s="3">
        <f>U252*(教育人数!$H$7+教育人数!$H$8)/教育人数!$H$34</f>
        <v>264189.57345971564</v>
      </c>
      <c r="BV252" s="3">
        <f>V252*(教育人数!$H$7+教育人数!$H$8)/教育人数!$H$34</f>
        <v>266255.02143985557</v>
      </c>
      <c r="BW252" s="3">
        <f>W252*(教育人数!$H$7+教育人数!$H$8)/教育人数!$H$34</f>
        <v>268132.70142180094</v>
      </c>
      <c r="BX252" s="3">
        <f>X252*(教育人数!$H$7+教育人数!$H$8)/教育人数!$H$34</f>
        <v>270479.8013992327</v>
      </c>
      <c r="BY252" s="3">
        <f>Y252*(教育人数!$H$7+教育人数!$H$8)/教育人数!$H$34</f>
        <v>271230.87339201086</v>
      </c>
      <c r="BZ252" s="3">
        <f>Z252*(教育人数!$H$7+教育人数!$H$8)/教育人数!$H$34</f>
        <v>270479.8013992327</v>
      </c>
      <c r="CA252" s="3">
        <f>AA252*(教育人数!$H$7+教育人数!$H$8)/教育人数!$H$34</f>
        <v>271512.52538930264</v>
      </c>
      <c r="CB252" s="3">
        <f>AB252*(教育人数!$H$7+教育人数!$H$8)/教育人数!$H$34</f>
        <v>274141.27736402617</v>
      </c>
      <c r="CC252" s="3">
        <f>AC252*(教育人数!$H$7+教育人数!$H$8)/教育人数!$H$34</f>
        <v>284750.16926201765</v>
      </c>
      <c r="CD252" s="3">
        <f>AD252*(教育人数!$H$7+教育人数!$H$8)/教育人数!$H$34</f>
        <v>306437.37305348681</v>
      </c>
      <c r="CE252" s="217">
        <f t="shared" ref="CE252" si="137">ROUNDDOWN((AVERAGE(BT252:CD252)+AVERAGE(BT253:CD253))*$CH$2*12/16,-2)</f>
        <v>192700</v>
      </c>
    </row>
    <row r="253" spans="1:83" ht="18.75" customHeight="1">
      <c r="A253" s="32" t="s">
        <v>85</v>
      </c>
      <c r="B253" s="33" t="s">
        <v>110</v>
      </c>
      <c r="C253" s="237"/>
      <c r="D253" s="34" t="s">
        <v>106</v>
      </c>
      <c r="E253" s="38">
        <v>320</v>
      </c>
      <c r="F253" s="36">
        <v>330</v>
      </c>
      <c r="G253" s="36">
        <v>330</v>
      </c>
      <c r="H253" s="36">
        <v>330</v>
      </c>
      <c r="I253" s="36">
        <v>330</v>
      </c>
      <c r="J253" s="36">
        <v>340</v>
      </c>
      <c r="K253" s="36">
        <v>330</v>
      </c>
      <c r="L253" s="36">
        <v>340</v>
      </c>
      <c r="M253" s="39">
        <v>340</v>
      </c>
      <c r="N253" s="39">
        <v>350</v>
      </c>
      <c r="O253" s="40">
        <v>380</v>
      </c>
      <c r="P253" s="111"/>
      <c r="Q253" s="111"/>
      <c r="R253" s="111"/>
      <c r="S253" s="111"/>
      <c r="T253" s="35">
        <v>33680</v>
      </c>
      <c r="U253" s="36">
        <v>34690</v>
      </c>
      <c r="V253" s="36">
        <v>34970</v>
      </c>
      <c r="W253" s="36">
        <v>35240</v>
      </c>
      <c r="X253" s="36">
        <v>35580</v>
      </c>
      <c r="Y253" s="36">
        <v>35670</v>
      </c>
      <c r="Z253" s="36">
        <v>35560</v>
      </c>
      <c r="AA253" s="36">
        <v>35700</v>
      </c>
      <c r="AB253" s="37">
        <v>36070</v>
      </c>
      <c r="AC253" s="37">
        <v>37550</v>
      </c>
      <c r="AD253" s="37">
        <v>40630</v>
      </c>
      <c r="AE253" s="111"/>
      <c r="AF253" s="4">
        <f>E253/E$253</f>
        <v>1</v>
      </c>
      <c r="AG253" s="4">
        <f>F253/E$253</f>
        <v>1.03125</v>
      </c>
      <c r="AH253" s="4">
        <f>G253/E$253</f>
        <v>1.03125</v>
      </c>
      <c r="AI253" s="4">
        <f>H253/E$253</f>
        <v>1.03125</v>
      </c>
      <c r="AJ253" s="4">
        <f>I253/E$253</f>
        <v>1.03125</v>
      </c>
      <c r="AK253" s="4">
        <f>J253/E$253</f>
        <v>1.0625</v>
      </c>
      <c r="AL253" s="4">
        <f>K253/E$253</f>
        <v>1.03125</v>
      </c>
      <c r="AM253" s="4">
        <f>L253/E$253</f>
        <v>1.0625</v>
      </c>
      <c r="AN253" s="4">
        <f>M253/E$253</f>
        <v>1.0625</v>
      </c>
      <c r="AO253" s="4">
        <f>N253/E$253</f>
        <v>1.09375</v>
      </c>
      <c r="AP253" s="4">
        <f>O253/E$253</f>
        <v>1.1875</v>
      </c>
      <c r="AQ253" s="218"/>
      <c r="AR253" s="218"/>
      <c r="AS253" s="218"/>
      <c r="AT253" s="218"/>
      <c r="AU253" s="218"/>
      <c r="AV253" s="218"/>
      <c r="AW253" s="218"/>
      <c r="AX253" s="218"/>
      <c r="AY253" s="218"/>
      <c r="AZ253" s="218"/>
      <c r="BA253" s="218"/>
      <c r="BE253" s="3">
        <f>E253*教育人数!$H$6/教育人数!$H$34</f>
        <v>1502.1439855563078</v>
      </c>
      <c r="BF253" s="3">
        <f>F253*教育人数!$H$6/教育人数!$H$34</f>
        <v>1549.0859851049424</v>
      </c>
      <c r="BG253" s="3">
        <f>G253*教育人数!$H$6/教育人数!$H$34</f>
        <v>1549.0859851049424</v>
      </c>
      <c r="BH253" s="3">
        <f>H253*教育人数!$H$6/教育人数!$H$34</f>
        <v>1549.0859851049424</v>
      </c>
      <c r="BI253" s="3">
        <f>I253*教育人数!$H$6/教育人数!$H$34</f>
        <v>1549.0859851049424</v>
      </c>
      <c r="BJ253" s="3">
        <f>J253*教育人数!$H$6/教育人数!$H$34</f>
        <v>1596.0279846535773</v>
      </c>
      <c r="BK253" s="3">
        <f>K253*教育人数!$H$6/教育人数!$H$34</f>
        <v>1549.0859851049424</v>
      </c>
      <c r="BL253" s="3">
        <f>L253*教育人数!$H$6/教育人数!$H$34</f>
        <v>1596.0279846535773</v>
      </c>
      <c r="BM253" s="3">
        <f>M253*教育人数!$H$6/教育人数!$H$34</f>
        <v>1596.0279846535773</v>
      </c>
      <c r="BN253" s="3">
        <f>N253*教育人数!$H$6/教育人数!$H$34</f>
        <v>1642.9699842022119</v>
      </c>
      <c r="BO253" s="3">
        <f>O253*教育人数!$H$6/教育人数!$H$34</f>
        <v>1783.7959828481157</v>
      </c>
      <c r="BP253" s="217"/>
      <c r="BT253" s="3">
        <f>T253*教育人数!$H$6/教育人数!$H$34</f>
        <v>158100.65447980142</v>
      </c>
      <c r="BU253" s="3">
        <f>U253*教育人数!$H$6/教育人数!$H$34</f>
        <v>162841.79643421349</v>
      </c>
      <c r="BV253" s="3">
        <f>V253*教育人数!$H$6/教育人数!$H$34</f>
        <v>164156.17242157526</v>
      </c>
      <c r="BW253" s="3">
        <f>W253*教育人数!$H$6/教育人数!$H$34</f>
        <v>165423.60640938842</v>
      </c>
      <c r="BX253" s="3">
        <f>X253*教育人数!$H$6/教育人数!$H$34</f>
        <v>167019.63439404199</v>
      </c>
      <c r="BY253" s="3">
        <f>Y253*教育人数!$H$6/教育人数!$H$34</f>
        <v>167442.11238997971</v>
      </c>
      <c r="BZ253" s="3">
        <f>Z253*教育人数!$H$6/教育人数!$H$34</f>
        <v>166925.75039494471</v>
      </c>
      <c r="CA253" s="3">
        <f>AA253*教育人数!$H$6/教育人数!$H$34</f>
        <v>167582.9383886256</v>
      </c>
      <c r="CB253" s="3">
        <f>AB253*教育人数!$H$6/教育人数!$H$34</f>
        <v>169319.79237192508</v>
      </c>
      <c r="CC253" s="3">
        <f>AC253*教育人数!$H$6/教育人数!$H$34</f>
        <v>176267.208305123</v>
      </c>
      <c r="CD253" s="3">
        <f>AD253*教育人数!$H$6/教育人数!$H$34</f>
        <v>190725.34416610247</v>
      </c>
      <c r="CE253" s="217"/>
    </row>
    <row r="254" spans="1:83" ht="18.75" customHeight="1">
      <c r="A254" s="32" t="s">
        <v>85</v>
      </c>
      <c r="B254" s="33" t="s">
        <v>111</v>
      </c>
      <c r="C254" s="237" t="s">
        <v>104</v>
      </c>
      <c r="D254" s="34" t="s">
        <v>105</v>
      </c>
      <c r="E254" s="38">
        <v>230</v>
      </c>
      <c r="F254" s="36">
        <v>240</v>
      </c>
      <c r="G254" s="36">
        <v>240</v>
      </c>
      <c r="H254" s="36">
        <v>240</v>
      </c>
      <c r="I254" s="36">
        <v>240</v>
      </c>
      <c r="J254" s="36">
        <v>250</v>
      </c>
      <c r="K254" s="36">
        <v>240</v>
      </c>
      <c r="L254" s="36">
        <v>250</v>
      </c>
      <c r="M254" s="39">
        <v>250</v>
      </c>
      <c r="N254" s="39">
        <v>260</v>
      </c>
      <c r="O254" s="40">
        <v>280</v>
      </c>
      <c r="P254" s="111"/>
      <c r="Q254" s="111"/>
      <c r="R254" s="111"/>
      <c r="S254" s="111"/>
      <c r="T254" s="35">
        <v>25290</v>
      </c>
      <c r="U254" s="36">
        <v>26000</v>
      </c>
      <c r="V254" s="36">
        <v>26210</v>
      </c>
      <c r="W254" s="36">
        <v>26390</v>
      </c>
      <c r="X254" s="36">
        <v>26630</v>
      </c>
      <c r="Y254" s="36">
        <v>26710</v>
      </c>
      <c r="Z254" s="36">
        <v>26640</v>
      </c>
      <c r="AA254" s="36">
        <v>26740</v>
      </c>
      <c r="AB254" s="37">
        <v>27000</v>
      </c>
      <c r="AC254" s="37">
        <v>28080</v>
      </c>
      <c r="AD254" s="37">
        <v>30250</v>
      </c>
      <c r="AE254" s="111"/>
      <c r="AF254" s="4">
        <f>E254/E$254</f>
        <v>1</v>
      </c>
      <c r="AG254" s="4">
        <f>F254/E$254</f>
        <v>1.0434782608695652</v>
      </c>
      <c r="AH254" s="4">
        <f>G254/E$254</f>
        <v>1.0434782608695652</v>
      </c>
      <c r="AI254" s="4">
        <f>H254/E$254</f>
        <v>1.0434782608695652</v>
      </c>
      <c r="AJ254" s="4">
        <f>I254/E$254</f>
        <v>1.0434782608695652</v>
      </c>
      <c r="AK254" s="4">
        <f>J254/E$254</f>
        <v>1.0869565217391304</v>
      </c>
      <c r="AL254" s="4">
        <f>K254/E$254</f>
        <v>1.0434782608695652</v>
      </c>
      <c r="AM254" s="4">
        <f>L254/E$254</f>
        <v>1.0869565217391304</v>
      </c>
      <c r="AN254" s="4">
        <f>M254/E$254</f>
        <v>1.0869565217391304</v>
      </c>
      <c r="AO254" s="4">
        <f>N254/E$254</f>
        <v>1.1304347826086956</v>
      </c>
      <c r="AP254" s="4">
        <f>O254/E$254</f>
        <v>1.2173913043478262</v>
      </c>
      <c r="AQ254" s="218"/>
      <c r="AR254" s="218"/>
      <c r="AS254" s="218"/>
      <c r="AT254" s="218"/>
      <c r="AU254" s="218"/>
      <c r="AV254" s="218"/>
      <c r="AW254" s="218"/>
      <c r="AX254" s="218"/>
      <c r="AY254" s="218"/>
      <c r="AZ254" s="218"/>
      <c r="BA254" s="218"/>
      <c r="BE254" s="3">
        <f>E254*(教育人数!$I$7+教育人数!$I$8)/教育人数!$I$34</f>
        <v>2180.0947867298578</v>
      </c>
      <c r="BF254" s="3">
        <f>F254*(教育人数!$I$7+教育人数!$I$8)/教育人数!$I$34</f>
        <v>2274.8815165876777</v>
      </c>
      <c r="BG254" s="3">
        <f>G254*(教育人数!$I$7+教育人数!$I$8)/教育人数!$I$34</f>
        <v>2274.8815165876777</v>
      </c>
      <c r="BH254" s="3">
        <f>H254*(教育人数!$I$7+教育人数!$I$8)/教育人数!$I$34</f>
        <v>2274.8815165876777</v>
      </c>
      <c r="BI254" s="3">
        <f>I254*(教育人数!$I$7+教育人数!$I$8)/教育人数!$I$34</f>
        <v>2274.8815165876777</v>
      </c>
      <c r="BJ254" s="3">
        <f>J254*(教育人数!$I$7+教育人数!$I$8)/教育人数!$I$34</f>
        <v>2369.6682464454975</v>
      </c>
      <c r="BK254" s="3">
        <f>K254*(教育人数!$I$7+教育人数!$I$8)/教育人数!$I$34</f>
        <v>2274.8815165876777</v>
      </c>
      <c r="BL254" s="3">
        <f>L254*(教育人数!$I$7+教育人数!$I$8)/教育人数!$I$34</f>
        <v>2369.6682464454975</v>
      </c>
      <c r="BM254" s="3">
        <f>M254*(教育人数!$I$7+教育人数!$I$8)/教育人数!$I$34</f>
        <v>2369.6682464454975</v>
      </c>
      <c r="BN254" s="3">
        <f>N254*(教育人数!$I$7+教育人数!$I$8)/教育人数!$I$34</f>
        <v>2464.4549763033174</v>
      </c>
      <c r="BO254" s="3">
        <f>O254*(教育人数!$I$7+教育人数!$I$8)/教育人数!$I$34</f>
        <v>2654.0284360189571</v>
      </c>
      <c r="BP254" s="217">
        <f>AVERAGE(BE254:BO254)+AVERAGE(BE255:BO255)</f>
        <v>3834.5540715208954</v>
      </c>
      <c r="BT254" s="3">
        <f>T254*(教育人数!$I$7+教育人数!$I$8)/教育人数!$I$34</f>
        <v>239715.63981042651</v>
      </c>
      <c r="BU254" s="3">
        <f>U254*(教育人数!$I$7+教育人数!$I$8)/教育人数!$I$34</f>
        <v>246445.49763033172</v>
      </c>
      <c r="BV254" s="3">
        <f>V254*(教育人数!$I$7+教育人数!$I$8)/教育人数!$I$34</f>
        <v>248436.01895734595</v>
      </c>
      <c r="BW254" s="3">
        <f>W254*(教育人数!$I$7+教育人数!$I$8)/教育人数!$I$34</f>
        <v>250142.18009478672</v>
      </c>
      <c r="BX254" s="3">
        <f>X254*(教育人数!$I$7+教育人数!$I$8)/教育人数!$I$34</f>
        <v>252417.0616113744</v>
      </c>
      <c r="BY254" s="3">
        <f>Y254*(教育人数!$I$7+教育人数!$I$8)/教育人数!$I$34</f>
        <v>253175.35545023694</v>
      </c>
      <c r="BZ254" s="3">
        <f>Z254*(教育人数!$I$7+教育人数!$I$8)/教育人数!$I$34</f>
        <v>252511.84834123222</v>
      </c>
      <c r="CA254" s="3">
        <f>AA254*(教育人数!$I$7+教育人数!$I$8)/教育人数!$I$34</f>
        <v>253459.7156398104</v>
      </c>
      <c r="CB254" s="3">
        <f>AB254*(教育人数!$I$7+教育人数!$I$8)/教育人数!$I$34</f>
        <v>255924.17061611373</v>
      </c>
      <c r="CC254" s="3">
        <f>AC254*(教育人数!$I$7+教育人数!$I$8)/教育人数!$I$34</f>
        <v>266161.13744075829</v>
      </c>
      <c r="CD254" s="3">
        <f>AD254*(教育人数!$I$7+教育人数!$I$8)/教育人数!$I$34</f>
        <v>286729.85781990521</v>
      </c>
      <c r="CE254" s="217">
        <f t="shared" ref="CE254" si="138">ROUNDDOWN((AVERAGE(BT254:CD254)+AVERAGE(BT255:CD255))*$CH$2*12/16,-2)</f>
        <v>181000</v>
      </c>
    </row>
    <row r="255" spans="1:83" ht="18.75" customHeight="1">
      <c r="A255" s="32" t="s">
        <v>85</v>
      </c>
      <c r="B255" s="33" t="s">
        <v>111</v>
      </c>
      <c r="C255" s="237"/>
      <c r="D255" s="34" t="s">
        <v>106</v>
      </c>
      <c r="E255" s="38">
        <v>290</v>
      </c>
      <c r="F255" s="36">
        <v>300</v>
      </c>
      <c r="G255" s="36">
        <v>310</v>
      </c>
      <c r="H255" s="36">
        <v>310</v>
      </c>
      <c r="I255" s="36">
        <v>310</v>
      </c>
      <c r="J255" s="36">
        <v>310</v>
      </c>
      <c r="K255" s="36">
        <v>310</v>
      </c>
      <c r="L255" s="36">
        <v>310</v>
      </c>
      <c r="M255" s="39">
        <v>320</v>
      </c>
      <c r="N255" s="39">
        <v>330</v>
      </c>
      <c r="O255" s="40">
        <v>360</v>
      </c>
      <c r="P255" s="111"/>
      <c r="Q255" s="111"/>
      <c r="R255" s="111"/>
      <c r="S255" s="111"/>
      <c r="T255" s="35">
        <v>31600</v>
      </c>
      <c r="U255" s="36">
        <v>32550</v>
      </c>
      <c r="V255" s="36">
        <v>32820</v>
      </c>
      <c r="W255" s="36">
        <v>33070</v>
      </c>
      <c r="X255" s="36">
        <v>33400</v>
      </c>
      <c r="Y255" s="36">
        <v>33490</v>
      </c>
      <c r="Z255" s="36">
        <v>33390</v>
      </c>
      <c r="AA255" s="36">
        <v>33520</v>
      </c>
      <c r="AB255" s="37">
        <v>33870</v>
      </c>
      <c r="AC255" s="37">
        <v>35300</v>
      </c>
      <c r="AD255" s="37">
        <v>38240</v>
      </c>
      <c r="AE255" s="111"/>
      <c r="AF255" s="4">
        <f>E255/E$255</f>
        <v>1</v>
      </c>
      <c r="AG255" s="4">
        <f>F255/E$255</f>
        <v>1.0344827586206897</v>
      </c>
      <c r="AH255" s="4">
        <f>G255/E$255</f>
        <v>1.0689655172413792</v>
      </c>
      <c r="AI255" s="4">
        <f>H255/E$255</f>
        <v>1.0689655172413792</v>
      </c>
      <c r="AJ255" s="4">
        <f>I255/E$255</f>
        <v>1.0689655172413792</v>
      </c>
      <c r="AK255" s="4">
        <f>J255/E$255</f>
        <v>1.0689655172413792</v>
      </c>
      <c r="AL255" s="4">
        <f>K255/E$255</f>
        <v>1.0689655172413792</v>
      </c>
      <c r="AM255" s="4">
        <f>L255/E$255</f>
        <v>1.0689655172413792</v>
      </c>
      <c r="AN255" s="4">
        <f>M255/E$255</f>
        <v>1.103448275862069</v>
      </c>
      <c r="AO255" s="4">
        <f>N255/E$255</f>
        <v>1.1379310344827587</v>
      </c>
      <c r="AP255" s="4">
        <f>O255/E$255</f>
        <v>1.2413793103448276</v>
      </c>
      <c r="AQ255" s="218"/>
      <c r="AR255" s="218"/>
      <c r="AS255" s="218"/>
      <c r="AT255" s="218"/>
      <c r="AU255" s="218"/>
      <c r="AV255" s="218"/>
      <c r="AW255" s="218"/>
      <c r="AX255" s="218"/>
      <c r="AY255" s="218"/>
      <c r="AZ255" s="218"/>
      <c r="BA255" s="218"/>
      <c r="BE255" s="3">
        <f>E255*教育人数!$I$6/教育人数!$I$34</f>
        <v>1374.4075829383885</v>
      </c>
      <c r="BF255" s="3">
        <f>F255*教育人数!$I$6/教育人数!$I$34</f>
        <v>1421.8009478672984</v>
      </c>
      <c r="BG255" s="3">
        <f>G255*教育人数!$I$6/教育人数!$I$34</f>
        <v>1469.1943127962084</v>
      </c>
      <c r="BH255" s="3">
        <f>H255*教育人数!$I$6/教育人数!$I$34</f>
        <v>1469.1943127962084</v>
      </c>
      <c r="BI255" s="3">
        <f>I255*教育人数!$I$6/教育人数!$I$34</f>
        <v>1469.1943127962084</v>
      </c>
      <c r="BJ255" s="3">
        <f>J255*教育人数!$I$6/教育人数!$I$34</f>
        <v>1469.1943127962084</v>
      </c>
      <c r="BK255" s="3">
        <f>K255*教育人数!$I$6/教育人数!$I$34</f>
        <v>1469.1943127962084</v>
      </c>
      <c r="BL255" s="3">
        <f>L255*教育人数!$I$6/教育人数!$I$34</f>
        <v>1469.1943127962084</v>
      </c>
      <c r="BM255" s="3">
        <f>M255*教育人数!$I$6/教育人数!$I$34</f>
        <v>1516.5876777251183</v>
      </c>
      <c r="BN255" s="3">
        <f>N255*教育人数!$I$6/教育人数!$I$34</f>
        <v>1563.9810426540284</v>
      </c>
      <c r="BO255" s="3">
        <f>O255*教育人数!$I$6/教育人数!$I$34</f>
        <v>1706.1611374407582</v>
      </c>
      <c r="BP255" s="217"/>
      <c r="BT255" s="3">
        <f>T255*教育人数!$I$6/教育人数!$I$34</f>
        <v>149763.03317535543</v>
      </c>
      <c r="BU255" s="3">
        <f>U255*教育人数!$I$6/教育人数!$I$34</f>
        <v>154265.40284360189</v>
      </c>
      <c r="BV255" s="3">
        <f>V255*教育人数!$I$6/教育人数!$I$34</f>
        <v>155545.02369668245</v>
      </c>
      <c r="BW255" s="3">
        <f>W255*教育人数!$I$6/教育人数!$I$34</f>
        <v>156729.85781990521</v>
      </c>
      <c r="BX255" s="3">
        <f>X255*教育人数!$I$6/教育人数!$I$34</f>
        <v>158293.83886255923</v>
      </c>
      <c r="BY255" s="3">
        <f>Y255*教育人数!$I$6/教育人数!$I$34</f>
        <v>158720.37914691941</v>
      </c>
      <c r="BZ255" s="3">
        <f>Z255*教育人数!$I$6/教育人数!$I$34</f>
        <v>158246.44549763031</v>
      </c>
      <c r="CA255" s="3">
        <f>AA255*教育人数!$I$6/教育人数!$I$34</f>
        <v>158862.55924170616</v>
      </c>
      <c r="CB255" s="3">
        <f>AB255*教育人数!$I$6/教育人数!$I$34</f>
        <v>160521.327014218</v>
      </c>
      <c r="CC255" s="3">
        <f>AC255*教育人数!$I$6/教育人数!$I$34</f>
        <v>167298.57819905214</v>
      </c>
      <c r="CD255" s="3">
        <f>AD255*教育人数!$I$6/教育人数!$I$34</f>
        <v>181232.22748815164</v>
      </c>
      <c r="CE255" s="217"/>
    </row>
    <row r="256" spans="1:83" ht="18.75" customHeight="1">
      <c r="A256" s="32" t="s">
        <v>85</v>
      </c>
      <c r="B256" s="33" t="s">
        <v>112</v>
      </c>
      <c r="C256" s="237" t="s">
        <v>104</v>
      </c>
      <c r="D256" s="34" t="s">
        <v>105</v>
      </c>
      <c r="E256" s="38">
        <v>220</v>
      </c>
      <c r="F256" s="36">
        <v>220</v>
      </c>
      <c r="G256" s="36">
        <v>230</v>
      </c>
      <c r="H256" s="36">
        <v>230</v>
      </c>
      <c r="I256" s="36">
        <v>230</v>
      </c>
      <c r="J256" s="36">
        <v>230</v>
      </c>
      <c r="K256" s="36">
        <v>230</v>
      </c>
      <c r="L256" s="36">
        <v>230</v>
      </c>
      <c r="M256" s="39">
        <v>230</v>
      </c>
      <c r="N256" s="39">
        <v>240</v>
      </c>
      <c r="O256" s="40">
        <v>260</v>
      </c>
      <c r="P256" s="111"/>
      <c r="Q256" s="111"/>
      <c r="R256" s="111"/>
      <c r="S256" s="111"/>
      <c r="T256" s="35">
        <v>23870</v>
      </c>
      <c r="U256" s="36">
        <v>24550</v>
      </c>
      <c r="V256" s="36">
        <v>24740</v>
      </c>
      <c r="W256" s="36">
        <v>24910</v>
      </c>
      <c r="X256" s="36">
        <v>25140</v>
      </c>
      <c r="Y256" s="36">
        <v>25220</v>
      </c>
      <c r="Z256" s="36">
        <v>25150</v>
      </c>
      <c r="AA256" s="36">
        <v>25240</v>
      </c>
      <c r="AB256" s="37">
        <v>25500</v>
      </c>
      <c r="AC256" s="37">
        <v>26540</v>
      </c>
      <c r="AD256" s="37">
        <v>28620</v>
      </c>
      <c r="AE256" s="111"/>
      <c r="AF256" s="4">
        <f>E256/E$256</f>
        <v>1</v>
      </c>
      <c r="AG256" s="4">
        <f>F256/E$256</f>
        <v>1</v>
      </c>
      <c r="AH256" s="4">
        <f>G256/E$256</f>
        <v>1.0454545454545454</v>
      </c>
      <c r="AI256" s="4">
        <f>H256/E$256</f>
        <v>1.0454545454545454</v>
      </c>
      <c r="AJ256" s="4">
        <f>I256/E$256</f>
        <v>1.0454545454545454</v>
      </c>
      <c r="AK256" s="4">
        <f>J256/E$256</f>
        <v>1.0454545454545454</v>
      </c>
      <c r="AL256" s="4">
        <f>K256/E$256</f>
        <v>1.0454545454545454</v>
      </c>
      <c r="AM256" s="4">
        <f>L256/E$256</f>
        <v>1.0454545454545454</v>
      </c>
      <c r="AN256" s="4">
        <f>M256/E$256</f>
        <v>1.0454545454545454</v>
      </c>
      <c r="AO256" s="4">
        <f>N256/E$256</f>
        <v>1.0909090909090908</v>
      </c>
      <c r="AP256" s="4">
        <f>O256/E$256</f>
        <v>1.1818181818181819</v>
      </c>
      <c r="AQ256" s="218"/>
      <c r="AR256" s="218"/>
      <c r="AS256" s="218"/>
      <c r="AT256" s="218"/>
      <c r="AU256" s="218"/>
      <c r="AV256" s="218"/>
      <c r="AW256" s="218"/>
      <c r="AX256" s="218"/>
      <c r="AY256" s="218"/>
      <c r="AZ256" s="218"/>
      <c r="BA256" s="218"/>
      <c r="BE256" s="3">
        <f>E256*(教育人数!$J$7+教育人数!$J$8)/教育人数!$J$34</f>
        <v>2098.7616572389543</v>
      </c>
      <c r="BF256" s="3">
        <f>F256*(教育人数!$J$7+教育人数!$J$8)/教育人数!$J$34</f>
        <v>2098.7616572389543</v>
      </c>
      <c r="BG256" s="3">
        <f>G256*(教育人数!$J$7+教育人数!$J$8)/教育人数!$J$34</f>
        <v>2194.1599143861795</v>
      </c>
      <c r="BH256" s="3">
        <f>H256*(教育人数!$J$7+教育人数!$J$8)/教育人数!$J$34</f>
        <v>2194.1599143861795</v>
      </c>
      <c r="BI256" s="3">
        <f>I256*(教育人数!$J$7+教育人数!$J$8)/教育人数!$J$34</f>
        <v>2194.1599143861795</v>
      </c>
      <c r="BJ256" s="3">
        <f>J256*(教育人数!$J$7+教育人数!$J$8)/教育人数!$J$34</f>
        <v>2194.1599143861795</v>
      </c>
      <c r="BK256" s="3">
        <f>K256*(教育人数!$J$7+教育人数!$J$8)/教育人数!$J$34</f>
        <v>2194.1599143861795</v>
      </c>
      <c r="BL256" s="3">
        <f>L256*(教育人数!$J$7+教育人数!$J$8)/教育人数!$J$34</f>
        <v>2194.1599143861795</v>
      </c>
      <c r="BM256" s="3">
        <f>M256*(教育人数!$J$7+教育人数!$J$8)/教育人数!$J$34</f>
        <v>2194.1599143861795</v>
      </c>
      <c r="BN256" s="3">
        <f>N256*(教育人数!$J$7+教育人数!$J$8)/教育人数!$J$34</f>
        <v>2289.5581715334047</v>
      </c>
      <c r="BO256" s="3">
        <f>O256*(教育人数!$J$7+教育人数!$J$8)/教育人数!$J$34</f>
        <v>2480.3546858278551</v>
      </c>
      <c r="BP256" s="217">
        <f>AVERAGE(BE256:BO256)+AVERAGE(BE257:BO257)</f>
        <v>3642.4789092576884</v>
      </c>
      <c r="BT256" s="3">
        <f>T256*(教育人数!$J$7+教育人数!$J$8)/教育人数!$J$34</f>
        <v>227715.63981042654</v>
      </c>
      <c r="BU256" s="3">
        <f>U256*(教育人数!$J$7+教育人数!$J$8)/教育人数!$J$34</f>
        <v>234202.72129643784</v>
      </c>
      <c r="BV256" s="3">
        <f>V256*(教育人数!$J$7+教育人数!$J$8)/教育人数!$J$34</f>
        <v>236015.28818223512</v>
      </c>
      <c r="BW256" s="3">
        <f>W256*(教育人数!$J$7+教育人数!$J$8)/教育人数!$J$34</f>
        <v>237637.05855373797</v>
      </c>
      <c r="BX256" s="3">
        <f>X256*(教育人数!$J$7+教育人数!$J$8)/教育人数!$J$34</f>
        <v>239831.21846812413</v>
      </c>
      <c r="BY256" s="3">
        <f>Y256*(教育人数!$J$7+教育人数!$J$8)/教育人数!$J$34</f>
        <v>240594.40452530194</v>
      </c>
      <c r="BZ256" s="3">
        <f>Z256*(教育人数!$J$7+教育人数!$J$8)/教育人数!$J$34</f>
        <v>239926.61672527136</v>
      </c>
      <c r="CA256" s="3">
        <f>AA256*(教育人数!$J$7+教育人数!$J$8)/教育人数!$J$34</f>
        <v>240785.2010395964</v>
      </c>
      <c r="CB256" s="3">
        <f>AB256*(教育人数!$J$7+教育人数!$J$8)/教育人数!$J$34</f>
        <v>243265.55572542423</v>
      </c>
      <c r="CC256" s="3">
        <f>AC256*(教育人数!$J$7+教育人数!$J$8)/教育人数!$J$34</f>
        <v>253186.97446873566</v>
      </c>
      <c r="CD256" s="3">
        <f>AD256*(教育人数!$J$7+教育人数!$J$8)/教育人数!$J$34</f>
        <v>273029.81195535848</v>
      </c>
      <c r="CE256" s="217">
        <f t="shared" ref="CE256" si="139">ROUNDDOWN((AVERAGE(BT256:CD256)+AVERAGE(BT257:CD257))*$CH$2*12/16,-2)</f>
        <v>172800</v>
      </c>
    </row>
    <row r="257" spans="1:83" ht="18.75" customHeight="1">
      <c r="A257" s="32" t="s">
        <v>85</v>
      </c>
      <c r="B257" s="33" t="s">
        <v>112</v>
      </c>
      <c r="C257" s="237"/>
      <c r="D257" s="34" t="s">
        <v>106</v>
      </c>
      <c r="E257" s="38">
        <v>280</v>
      </c>
      <c r="F257" s="36">
        <v>290</v>
      </c>
      <c r="G257" s="36">
        <v>290</v>
      </c>
      <c r="H257" s="36">
        <v>290</v>
      </c>
      <c r="I257" s="36">
        <v>300</v>
      </c>
      <c r="J257" s="36">
        <v>300</v>
      </c>
      <c r="K257" s="36">
        <v>300</v>
      </c>
      <c r="L257" s="36">
        <v>300</v>
      </c>
      <c r="M257" s="39">
        <v>300</v>
      </c>
      <c r="N257" s="39">
        <v>310</v>
      </c>
      <c r="O257" s="40">
        <v>340</v>
      </c>
      <c r="P257" s="111"/>
      <c r="Q257" s="111"/>
      <c r="R257" s="111"/>
      <c r="S257" s="111"/>
      <c r="T257" s="35">
        <v>30180</v>
      </c>
      <c r="U257" s="36">
        <v>31100</v>
      </c>
      <c r="V257" s="36">
        <v>31350</v>
      </c>
      <c r="W257" s="36">
        <v>31590</v>
      </c>
      <c r="X257" s="36">
        <v>31910</v>
      </c>
      <c r="Y257" s="36">
        <v>32000</v>
      </c>
      <c r="Z257" s="36">
        <v>31900</v>
      </c>
      <c r="AA257" s="36">
        <v>32020</v>
      </c>
      <c r="AB257" s="37">
        <v>32370</v>
      </c>
      <c r="AC257" s="37">
        <v>33760</v>
      </c>
      <c r="AD257" s="37">
        <v>36610</v>
      </c>
      <c r="AE257" s="111"/>
      <c r="AF257" s="4">
        <f>E257/E$257</f>
        <v>1</v>
      </c>
      <c r="AG257" s="4">
        <f>F257/E$257</f>
        <v>1.0357142857142858</v>
      </c>
      <c r="AH257" s="4">
        <f>G257/E$257</f>
        <v>1.0357142857142858</v>
      </c>
      <c r="AI257" s="4">
        <f>H257/E$257</f>
        <v>1.0357142857142858</v>
      </c>
      <c r="AJ257" s="4">
        <f>I257/E$257</f>
        <v>1.0714285714285714</v>
      </c>
      <c r="AK257" s="4">
        <f>J257/E$257</f>
        <v>1.0714285714285714</v>
      </c>
      <c r="AL257" s="4">
        <f>K257/E$257</f>
        <v>1.0714285714285714</v>
      </c>
      <c r="AM257" s="4">
        <f>L257/E$257</f>
        <v>1.0714285714285714</v>
      </c>
      <c r="AN257" s="4">
        <f>M257/E$257</f>
        <v>1.0714285714285714</v>
      </c>
      <c r="AO257" s="4">
        <f>N257/E$257</f>
        <v>1.1071428571428572</v>
      </c>
      <c r="AP257" s="4">
        <f>O257/E$257</f>
        <v>1.2142857142857142</v>
      </c>
      <c r="AQ257" s="218"/>
      <c r="AR257" s="218"/>
      <c r="AS257" s="218"/>
      <c r="AT257" s="218"/>
      <c r="AU257" s="218"/>
      <c r="AV257" s="218"/>
      <c r="AW257" s="218"/>
      <c r="AX257" s="218"/>
      <c r="AY257" s="218"/>
      <c r="AZ257" s="218"/>
      <c r="BA257" s="218"/>
      <c r="BE257" s="3">
        <f>E257*教育人数!$J$6/教育人数!$J$34</f>
        <v>1335.5756000611527</v>
      </c>
      <c r="BF257" s="3">
        <f>F257*教育人数!$J$6/教育人数!$J$34</f>
        <v>1383.2747286347653</v>
      </c>
      <c r="BG257" s="3">
        <f>G257*教育人数!$J$6/教育人数!$J$34</f>
        <v>1383.2747286347653</v>
      </c>
      <c r="BH257" s="3">
        <f>H257*教育人数!$J$6/教育人数!$J$34</f>
        <v>1383.2747286347653</v>
      </c>
      <c r="BI257" s="3">
        <f>I257*教育人数!$J$6/教育人数!$J$34</f>
        <v>1430.9738572083779</v>
      </c>
      <c r="BJ257" s="3">
        <f>J257*教育人数!$J$6/教育人数!$J$34</f>
        <v>1430.9738572083779</v>
      </c>
      <c r="BK257" s="3">
        <f>K257*教育人数!$J$6/教育人数!$J$34</f>
        <v>1430.9738572083779</v>
      </c>
      <c r="BL257" s="3">
        <f>L257*教育人数!$J$6/教育人数!$J$34</f>
        <v>1430.9738572083779</v>
      </c>
      <c r="BM257" s="3">
        <f>M257*教育人数!$J$6/教育人数!$J$34</f>
        <v>1430.9738572083779</v>
      </c>
      <c r="BN257" s="3">
        <f>N257*教育人数!$J$6/教育人数!$J$34</f>
        <v>1478.6729857819905</v>
      </c>
      <c r="BO257" s="3">
        <f>O257*教育人数!$J$6/教育人数!$J$34</f>
        <v>1621.7703715028283</v>
      </c>
      <c r="BP257" s="217"/>
      <c r="BT257" s="3">
        <f>T257*教育人数!$J$6/教育人数!$J$34</f>
        <v>143955.97003516281</v>
      </c>
      <c r="BU257" s="3">
        <f>U257*教育人数!$J$6/教育人数!$J$34</f>
        <v>148344.28986393518</v>
      </c>
      <c r="BV257" s="3">
        <f>V257*教育人数!$J$6/教育人数!$J$34</f>
        <v>149536.76807827549</v>
      </c>
      <c r="BW257" s="3">
        <f>W257*教育人数!$J$6/教育人数!$J$34</f>
        <v>150681.54716404219</v>
      </c>
      <c r="BX257" s="3">
        <f>X257*教育人数!$J$6/教育人数!$J$34</f>
        <v>152207.91927839781</v>
      </c>
      <c r="BY257" s="3">
        <f>Y257*教育人数!$J$6/教育人数!$J$34</f>
        <v>152637.21143556031</v>
      </c>
      <c r="BZ257" s="3">
        <f>Z257*教育人数!$J$6/教育人数!$J$34</f>
        <v>152160.22014982419</v>
      </c>
      <c r="CA257" s="3">
        <f>AA257*教育人数!$J$6/教育人数!$J$34</f>
        <v>152732.60969270754</v>
      </c>
      <c r="CB257" s="3">
        <f>AB257*教育人数!$J$6/教育人数!$J$34</f>
        <v>154402.07919278397</v>
      </c>
      <c r="CC257" s="3">
        <f>AC257*教育人数!$J$6/教育人数!$J$34</f>
        <v>161032.25806451612</v>
      </c>
      <c r="CD257" s="3">
        <f>AD257*教育人数!$J$6/教育人数!$J$34</f>
        <v>174626.50970799572</v>
      </c>
      <c r="CE257" s="217"/>
    </row>
    <row r="258" spans="1:83" ht="18.75" customHeight="1">
      <c r="A258" s="32" t="s">
        <v>85</v>
      </c>
      <c r="B258" s="33" t="s">
        <v>113</v>
      </c>
      <c r="C258" s="237" t="s">
        <v>104</v>
      </c>
      <c r="D258" s="34" t="s">
        <v>105</v>
      </c>
      <c r="E258" s="38">
        <v>210</v>
      </c>
      <c r="F258" s="36">
        <v>220</v>
      </c>
      <c r="G258" s="36">
        <v>220</v>
      </c>
      <c r="H258" s="36">
        <v>220</v>
      </c>
      <c r="I258" s="36">
        <v>230</v>
      </c>
      <c r="J258" s="36">
        <v>230</v>
      </c>
      <c r="K258" s="36">
        <v>230</v>
      </c>
      <c r="L258" s="36">
        <v>230</v>
      </c>
      <c r="M258" s="39">
        <v>230</v>
      </c>
      <c r="N258" s="39">
        <v>240</v>
      </c>
      <c r="O258" s="40">
        <v>260</v>
      </c>
      <c r="P258" s="111"/>
      <c r="Q258" s="111"/>
      <c r="R258" s="111"/>
      <c r="S258" s="111"/>
      <c r="T258" s="35">
        <v>23600</v>
      </c>
      <c r="U258" s="36">
        <v>24250</v>
      </c>
      <c r="V258" s="36">
        <v>24370</v>
      </c>
      <c r="W258" s="36">
        <v>24530</v>
      </c>
      <c r="X258" s="36">
        <v>24750</v>
      </c>
      <c r="Y258" s="36">
        <v>24830</v>
      </c>
      <c r="Z258" s="36">
        <v>24760</v>
      </c>
      <c r="AA258" s="36">
        <v>24850</v>
      </c>
      <c r="AB258" s="37">
        <v>25100</v>
      </c>
      <c r="AC258" s="37">
        <v>26120</v>
      </c>
      <c r="AD258" s="37">
        <v>28120</v>
      </c>
      <c r="AE258" s="111"/>
      <c r="AF258" s="4">
        <f>E258/E$258</f>
        <v>1</v>
      </c>
      <c r="AG258" s="4">
        <f>F258/E$258</f>
        <v>1.0476190476190477</v>
      </c>
      <c r="AH258" s="4">
        <f>G258/E$258</f>
        <v>1.0476190476190477</v>
      </c>
      <c r="AI258" s="4">
        <f>H258/E$258</f>
        <v>1.0476190476190477</v>
      </c>
      <c r="AJ258" s="4">
        <f>I258/E$258</f>
        <v>1.0952380952380953</v>
      </c>
      <c r="AK258" s="4">
        <f>J258/E$258</f>
        <v>1.0952380952380953</v>
      </c>
      <c r="AL258" s="4">
        <f>K258/E$258</f>
        <v>1.0952380952380953</v>
      </c>
      <c r="AM258" s="4">
        <f>L258/E$258</f>
        <v>1.0952380952380953</v>
      </c>
      <c r="AN258" s="4">
        <f>M258/E$258</f>
        <v>1.0952380952380953</v>
      </c>
      <c r="AO258" s="4">
        <f>N258/E$258</f>
        <v>1.1428571428571428</v>
      </c>
      <c r="AP258" s="4">
        <f>O258/E$258</f>
        <v>1.2380952380952381</v>
      </c>
      <c r="AQ258" s="218"/>
      <c r="AR258" s="218"/>
      <c r="AS258" s="218"/>
      <c r="AT258" s="218"/>
      <c r="AU258" s="218"/>
      <c r="AV258" s="218"/>
      <c r="AW258" s="218"/>
      <c r="AX258" s="218"/>
      <c r="AY258" s="218"/>
      <c r="AZ258" s="218"/>
      <c r="BA258" s="218"/>
      <c r="BE258" s="3">
        <f>E258*(教育人数!$K$7+教育人数!$K$8)/教育人数!$K$34</f>
        <v>2337.2573001070173</v>
      </c>
      <c r="BF258" s="3">
        <f>F258*(教育人数!$K$7+教育人数!$K$8)/教育人数!$K$34</f>
        <v>2448.5552667787802</v>
      </c>
      <c r="BG258" s="3">
        <f>G258*(教育人数!$K$7+教育人数!$K$8)/教育人数!$K$34</f>
        <v>2448.5552667787802</v>
      </c>
      <c r="BH258" s="3">
        <f>H258*(教育人数!$K$7+教育人数!$K$8)/教育人数!$K$34</f>
        <v>2448.5552667787802</v>
      </c>
      <c r="BI258" s="3">
        <f>I258*(教育人数!$K$7+教育人数!$K$8)/教育人数!$K$34</f>
        <v>2559.8532334505426</v>
      </c>
      <c r="BJ258" s="3">
        <f>J258*(教育人数!$K$7+教育人数!$K$8)/教育人数!$K$34</f>
        <v>2559.8532334505426</v>
      </c>
      <c r="BK258" s="3">
        <f>K258*(教育人数!$K$7+教育人数!$K$8)/教育人数!$K$34</f>
        <v>2559.8532334505426</v>
      </c>
      <c r="BL258" s="3">
        <f>L258*(教育人数!$K$7+教育人数!$K$8)/教育人数!$K$34</f>
        <v>2559.8532334505426</v>
      </c>
      <c r="BM258" s="3">
        <f>M258*(教育人数!$K$7+教育人数!$K$8)/教育人数!$K$34</f>
        <v>2559.8532334505426</v>
      </c>
      <c r="BN258" s="3">
        <f>N258*(教育人数!$K$7+教育人数!$K$8)/教育人数!$K$34</f>
        <v>2671.1512001223055</v>
      </c>
      <c r="BO258" s="3">
        <f>O258*(教育人数!$K$7+教育人数!$K$8)/教育人数!$K$34</f>
        <v>2893.7471334658308</v>
      </c>
      <c r="BP258" s="217">
        <f>AVERAGE(BE258:BO258)+AVERAGE(BE259:BO259)</f>
        <v>4198.9687426165037</v>
      </c>
      <c r="BT258" s="3">
        <f>T258*(教育人数!$K$7+教育人数!$K$8)/教育人数!$K$34</f>
        <v>262663.20134536002</v>
      </c>
      <c r="BU258" s="3">
        <f>U258*(教育人数!$K$7+教育人数!$K$8)/教育人数!$K$34</f>
        <v>269897.56917902461</v>
      </c>
      <c r="BV258" s="3">
        <f>V258*(教育人数!$K$7+教育人数!$K$8)/教育人数!$K$34</f>
        <v>271233.14477908576</v>
      </c>
      <c r="BW258" s="3">
        <f>W258*(教育人数!$K$7+教育人数!$K$8)/教育人数!$K$34</f>
        <v>273013.91224583396</v>
      </c>
      <c r="BX258" s="3">
        <f>X258*(教育人数!$K$7+教育人数!$K$8)/教育人数!$K$34</f>
        <v>275462.46751261275</v>
      </c>
      <c r="BY258" s="3">
        <f>Y258*(教育人数!$K$7+教育人数!$K$8)/教育人数!$K$34</f>
        <v>276352.85124598682</v>
      </c>
      <c r="BZ258" s="3">
        <f>Z258*(教育人数!$K$7+教育人数!$K$8)/教育人数!$K$34</f>
        <v>275573.76547928451</v>
      </c>
      <c r="CA258" s="3">
        <f>AA258*(教育人数!$K$7+教育人数!$K$8)/教育人数!$K$34</f>
        <v>276575.4471793304</v>
      </c>
      <c r="CB258" s="3">
        <f>AB258*(教育人数!$K$7+教育人数!$K$8)/教育人数!$K$34</f>
        <v>279357.89634612447</v>
      </c>
      <c r="CC258" s="3">
        <f>AC258*(教育人数!$K$7+教育人数!$K$8)/教育人数!$K$34</f>
        <v>290710.28894664423</v>
      </c>
      <c r="CD258" s="3">
        <f>AD258*(教育人数!$K$7+教育人数!$K$8)/教育人数!$K$34</f>
        <v>312969.88228099677</v>
      </c>
      <c r="CE258" s="217">
        <f t="shared" ref="CE258" si="140">ROUNDDOWN((AVERAGE(BT258:CD258)+AVERAGE(BT259:CD259))*$CH$2*12/16,-2)</f>
        <v>198900</v>
      </c>
    </row>
    <row r="259" spans="1:83" ht="18.75" customHeight="1">
      <c r="A259" s="32" t="s">
        <v>85</v>
      </c>
      <c r="B259" s="33" t="s">
        <v>113</v>
      </c>
      <c r="C259" s="237"/>
      <c r="D259" s="34" t="s">
        <v>106</v>
      </c>
      <c r="E259" s="38">
        <v>280</v>
      </c>
      <c r="F259" s="36">
        <v>290</v>
      </c>
      <c r="G259" s="36">
        <v>290</v>
      </c>
      <c r="H259" s="36">
        <v>290</v>
      </c>
      <c r="I259" s="36">
        <v>290</v>
      </c>
      <c r="J259" s="36">
        <v>290</v>
      </c>
      <c r="K259" s="36">
        <v>290</v>
      </c>
      <c r="L259" s="36">
        <v>290</v>
      </c>
      <c r="M259" s="39">
        <v>300</v>
      </c>
      <c r="N259" s="39">
        <v>310</v>
      </c>
      <c r="O259" s="40">
        <v>340</v>
      </c>
      <c r="P259" s="111"/>
      <c r="Q259" s="111"/>
      <c r="R259" s="111"/>
      <c r="S259" s="111"/>
      <c r="T259" s="35">
        <v>29910</v>
      </c>
      <c r="U259" s="36">
        <v>30800</v>
      </c>
      <c r="V259" s="36">
        <v>30980</v>
      </c>
      <c r="W259" s="36">
        <v>31210</v>
      </c>
      <c r="X259" s="36">
        <v>31520</v>
      </c>
      <c r="Y259" s="36">
        <v>31610</v>
      </c>
      <c r="Z259" s="36">
        <v>31510</v>
      </c>
      <c r="AA259" s="36">
        <v>31630</v>
      </c>
      <c r="AB259" s="37">
        <v>31970</v>
      </c>
      <c r="AC259" s="37">
        <v>33340</v>
      </c>
      <c r="AD259" s="37">
        <v>36110</v>
      </c>
      <c r="AE259" s="111"/>
      <c r="AF259" s="4">
        <f>E259/E$259</f>
        <v>1</v>
      </c>
      <c r="AG259" s="4">
        <f>F259/E$259</f>
        <v>1.0357142857142858</v>
      </c>
      <c r="AH259" s="4">
        <f>G259/E$259</f>
        <v>1.0357142857142858</v>
      </c>
      <c r="AI259" s="4">
        <f>H259/E$259</f>
        <v>1.0357142857142858</v>
      </c>
      <c r="AJ259" s="4">
        <f>I259/E$259</f>
        <v>1.0357142857142858</v>
      </c>
      <c r="AK259" s="4">
        <f>J259/E$259</f>
        <v>1.0357142857142858</v>
      </c>
      <c r="AL259" s="4">
        <f>K259/E$259</f>
        <v>1.0357142857142858</v>
      </c>
      <c r="AM259" s="4">
        <f>L259/E$259</f>
        <v>1.0357142857142858</v>
      </c>
      <c r="AN259" s="4">
        <f>M259/E$259</f>
        <v>1.0714285714285714</v>
      </c>
      <c r="AO259" s="4">
        <f>N259/E$259</f>
        <v>1.1071428571428572</v>
      </c>
      <c r="AP259" s="4">
        <f>O259/E$259</f>
        <v>1.2142857142857142</v>
      </c>
      <c r="AQ259" s="218"/>
      <c r="AR259" s="218"/>
      <c r="AS259" s="218"/>
      <c r="AT259" s="218"/>
      <c r="AU259" s="218"/>
      <c r="AV259" s="218"/>
      <c r="AW259" s="218"/>
      <c r="AX259" s="218"/>
      <c r="AY259" s="218"/>
      <c r="AZ259" s="218"/>
      <c r="BA259" s="218"/>
      <c r="BE259" s="3">
        <f>E259*教育人数!$K$6/教育人数!$K$34</f>
        <v>1558.1715334046783</v>
      </c>
      <c r="BF259" s="3">
        <f>F259*教育人数!$K$6/教育人数!$K$34</f>
        <v>1613.8205167405595</v>
      </c>
      <c r="BG259" s="3">
        <f>G259*教育人数!$K$6/教育人数!$K$34</f>
        <v>1613.8205167405595</v>
      </c>
      <c r="BH259" s="3">
        <f>H259*教育人数!$K$6/教育人数!$K$34</f>
        <v>1613.8205167405595</v>
      </c>
      <c r="BI259" s="3">
        <f>I259*教育人数!$K$6/教育人数!$K$34</f>
        <v>1613.8205167405595</v>
      </c>
      <c r="BJ259" s="3">
        <f>J259*教育人数!$K$6/教育人数!$K$34</f>
        <v>1613.8205167405595</v>
      </c>
      <c r="BK259" s="3">
        <f>K259*教育人数!$K$6/教育人数!$K$34</f>
        <v>1613.8205167405595</v>
      </c>
      <c r="BL259" s="3">
        <f>L259*教育人数!$K$6/教育人数!$K$34</f>
        <v>1613.8205167405595</v>
      </c>
      <c r="BM259" s="3">
        <f>M259*教育人数!$K$6/教育人数!$K$34</f>
        <v>1669.4695000764409</v>
      </c>
      <c r="BN259" s="3">
        <f>N259*教育人数!$K$6/教育人数!$K$34</f>
        <v>1725.1184834123223</v>
      </c>
      <c r="BO259" s="3">
        <f>O259*教育人数!$K$6/教育人数!$K$34</f>
        <v>1892.0654334199664</v>
      </c>
      <c r="BP259" s="217"/>
      <c r="BT259" s="3">
        <f>T259*教育人数!$K$6/教育人数!$K$34</f>
        <v>166446.10915762116</v>
      </c>
      <c r="BU259" s="3">
        <f>U259*教育人数!$K$6/教育人数!$K$34</f>
        <v>171398.86867451461</v>
      </c>
      <c r="BV259" s="3">
        <f>V259*教育人数!$K$6/教育人数!$K$34</f>
        <v>172400.55037456047</v>
      </c>
      <c r="BW259" s="3">
        <f>W259*教育人数!$K$6/教育人数!$K$34</f>
        <v>173680.47699128574</v>
      </c>
      <c r="BX259" s="3">
        <f>X259*教育人数!$K$6/教育人数!$K$34</f>
        <v>175405.59547469806</v>
      </c>
      <c r="BY259" s="3">
        <f>Y259*教育人数!$K$6/教育人数!$K$34</f>
        <v>175906.436324721</v>
      </c>
      <c r="BZ259" s="3">
        <f>Z259*教育人数!$K$6/教育人数!$K$34</f>
        <v>175349.94649136218</v>
      </c>
      <c r="CA259" s="3">
        <f>AA259*教育人数!$K$6/教育人数!$K$34</f>
        <v>176017.73429139276</v>
      </c>
      <c r="CB259" s="3">
        <f>AB259*教育人数!$K$6/教育人数!$K$34</f>
        <v>177909.79972481271</v>
      </c>
      <c r="CC259" s="3">
        <f>AC259*教育人数!$K$6/教育人数!$K$34</f>
        <v>185533.71044182847</v>
      </c>
      <c r="CD259" s="3">
        <f>AD259*教育人数!$K$6/教育人数!$K$34</f>
        <v>200948.47882586761</v>
      </c>
      <c r="CE259" s="217"/>
    </row>
    <row r="260" spans="1:83" ht="18.75" customHeight="1">
      <c r="A260" s="32" t="s">
        <v>85</v>
      </c>
      <c r="B260" s="33" t="s">
        <v>114</v>
      </c>
      <c r="C260" s="237" t="s">
        <v>104</v>
      </c>
      <c r="D260" s="34" t="s">
        <v>105</v>
      </c>
      <c r="E260" s="38">
        <v>210</v>
      </c>
      <c r="F260" s="36">
        <v>210</v>
      </c>
      <c r="G260" s="36">
        <v>210</v>
      </c>
      <c r="H260" s="36">
        <v>220</v>
      </c>
      <c r="I260" s="36">
        <v>220</v>
      </c>
      <c r="J260" s="36">
        <v>220</v>
      </c>
      <c r="K260" s="36">
        <v>220</v>
      </c>
      <c r="L260" s="36">
        <v>220</v>
      </c>
      <c r="M260" s="39">
        <v>220</v>
      </c>
      <c r="N260" s="39">
        <v>230</v>
      </c>
      <c r="O260" s="40">
        <v>250</v>
      </c>
      <c r="P260" s="111"/>
      <c r="Q260" s="111"/>
      <c r="R260" s="111"/>
      <c r="S260" s="111"/>
      <c r="T260" s="35">
        <v>22780</v>
      </c>
      <c r="U260" s="36">
        <v>23400</v>
      </c>
      <c r="V260" s="36">
        <v>23520</v>
      </c>
      <c r="W260" s="36">
        <v>23680</v>
      </c>
      <c r="X260" s="36">
        <v>23900</v>
      </c>
      <c r="Y260" s="36">
        <v>23970</v>
      </c>
      <c r="Z260" s="36">
        <v>23910</v>
      </c>
      <c r="AA260" s="36">
        <v>23990</v>
      </c>
      <c r="AB260" s="37">
        <v>24230</v>
      </c>
      <c r="AC260" s="37">
        <v>25240</v>
      </c>
      <c r="AD260" s="37">
        <v>27190</v>
      </c>
      <c r="AE260" s="111"/>
      <c r="AF260" s="4">
        <f>E260/E$260</f>
        <v>1</v>
      </c>
      <c r="AG260" s="4">
        <f>F260/E$260</f>
        <v>1</v>
      </c>
      <c r="AH260" s="4">
        <f>G260/E$260</f>
        <v>1</v>
      </c>
      <c r="AI260" s="4">
        <f>H260/E$260</f>
        <v>1.0476190476190477</v>
      </c>
      <c r="AJ260" s="4">
        <f>I260/E$260</f>
        <v>1.0476190476190477</v>
      </c>
      <c r="AK260" s="4">
        <f>J260/E$260</f>
        <v>1.0476190476190477</v>
      </c>
      <c r="AL260" s="4">
        <f>K260/E$260</f>
        <v>1.0476190476190477</v>
      </c>
      <c r="AM260" s="4">
        <f>L260/E$260</f>
        <v>1.0476190476190477</v>
      </c>
      <c r="AN260" s="4">
        <f>M260/E$260</f>
        <v>1.0476190476190477</v>
      </c>
      <c r="AO260" s="4">
        <f>N260/E$260</f>
        <v>1.0952380952380953</v>
      </c>
      <c r="AP260" s="4">
        <f>O260/E$260</f>
        <v>1.1904761904761905</v>
      </c>
      <c r="AQ260" s="218"/>
      <c r="AR260" s="218"/>
      <c r="AS260" s="218"/>
      <c r="AT260" s="218"/>
      <c r="AU260" s="218"/>
      <c r="AV260" s="218"/>
      <c r="AW260" s="218"/>
      <c r="AX260" s="218"/>
      <c r="AY260" s="218"/>
      <c r="AZ260" s="218"/>
      <c r="BA260" s="218"/>
      <c r="BE260" s="3">
        <f>E260*(教育人数!$L$7+教育人数!$L$8)/教育人数!$L$34</f>
        <v>2300.1579778830965</v>
      </c>
      <c r="BF260" s="3">
        <f>F260*(教育人数!$L$7+教育人数!$L$8)/教育人数!$L$34</f>
        <v>2300.1579778830965</v>
      </c>
      <c r="BG260" s="3">
        <f>G260*(教育人数!$L$7+教育人数!$L$8)/教育人数!$L$34</f>
        <v>2300.1579778830965</v>
      </c>
      <c r="BH260" s="3">
        <f>H260*(教育人数!$L$7+教育人数!$L$8)/教育人数!$L$34</f>
        <v>2409.689310163244</v>
      </c>
      <c r="BI260" s="3">
        <f>I260*(教育人数!$L$7+教育人数!$L$8)/教育人数!$L$34</f>
        <v>2409.689310163244</v>
      </c>
      <c r="BJ260" s="3">
        <f>J260*(教育人数!$L$7+教育人数!$L$8)/教育人数!$L$34</f>
        <v>2409.689310163244</v>
      </c>
      <c r="BK260" s="3">
        <f>K260*(教育人数!$L$7+教育人数!$L$8)/教育人数!$L$34</f>
        <v>2409.689310163244</v>
      </c>
      <c r="BL260" s="3">
        <f>L260*(教育人数!$L$7+教育人数!$L$8)/教育人数!$L$34</f>
        <v>2409.689310163244</v>
      </c>
      <c r="BM260" s="3">
        <f>M260*(教育人数!$L$7+教育人数!$L$8)/教育人数!$L$34</f>
        <v>2409.689310163244</v>
      </c>
      <c r="BN260" s="3">
        <f>N260*(教育人数!$L$7+教育人数!$L$8)/教育人数!$L$34</f>
        <v>2519.2206424433912</v>
      </c>
      <c r="BO260" s="3">
        <f>O260*(教育人数!$L$7+教育人数!$L$8)/教育人数!$L$34</f>
        <v>2738.2833070036863</v>
      </c>
      <c r="BP260" s="217">
        <f>AVERAGE(BE260:BO260)+AVERAGE(BE261:BO261)</f>
        <v>4002.8723251472074</v>
      </c>
      <c r="BT260" s="3">
        <f>T260*(教育人数!$L$7+教育人数!$L$8)/教育人数!$L$34</f>
        <v>249512.3749341759</v>
      </c>
      <c r="BU260" s="3">
        <f>U260*(教育人数!$L$7+教育人数!$L$8)/教育人数!$L$34</f>
        <v>256303.31753554504</v>
      </c>
      <c r="BV260" s="3">
        <f>V260*(教育人数!$L$7+教育人数!$L$8)/教育人数!$L$34</f>
        <v>257617.6935229068</v>
      </c>
      <c r="BW260" s="3">
        <f>W260*(教育人数!$L$7+教育人数!$L$8)/教育人数!$L$34</f>
        <v>259370.19483938915</v>
      </c>
      <c r="BX260" s="3">
        <f>X260*(教育人数!$L$7+教育人数!$L$8)/教育人数!$L$34</f>
        <v>261779.88414955241</v>
      </c>
      <c r="BY260" s="3">
        <f>Y260*(教育人数!$L$7+教育人数!$L$8)/教育人数!$L$34</f>
        <v>262546.60347551346</v>
      </c>
      <c r="BZ260" s="3">
        <f>Z260*(教育人数!$L$7+教育人数!$L$8)/教育人数!$L$34</f>
        <v>261889.41548183255</v>
      </c>
      <c r="CA260" s="3">
        <f>AA260*(教育人数!$L$7+教育人数!$L$8)/教育人数!$L$34</f>
        <v>262765.66614007374</v>
      </c>
      <c r="CB260" s="3">
        <f>AB260*(教育人数!$L$7+教育人数!$L$8)/教育人数!$L$34</f>
        <v>265394.41811479727</v>
      </c>
      <c r="CC260" s="3">
        <f>AC260*(教育人数!$L$7+教育人数!$L$8)/教育人数!$L$34</f>
        <v>276457.08267509216</v>
      </c>
      <c r="CD260" s="3">
        <f>AD260*(教育人数!$L$7+教育人数!$L$8)/教育人数!$L$34</f>
        <v>297815.6924697209</v>
      </c>
      <c r="CE260" s="217">
        <f t="shared" ref="CE260" si="141">ROUNDDOWN((AVERAGE(BT260:CD260)+AVERAGE(BT261:CD261))*$CH$2*12/16,-2)</f>
        <v>189500</v>
      </c>
    </row>
    <row r="261" spans="1:83" ht="18.75" customHeight="1">
      <c r="A261" s="32" t="s">
        <v>85</v>
      </c>
      <c r="B261" s="33" t="s">
        <v>114</v>
      </c>
      <c r="C261" s="237"/>
      <c r="D261" s="34" t="s">
        <v>106</v>
      </c>
      <c r="E261" s="38">
        <v>270</v>
      </c>
      <c r="F261" s="36">
        <v>280</v>
      </c>
      <c r="G261" s="36">
        <v>280</v>
      </c>
      <c r="H261" s="36">
        <v>280</v>
      </c>
      <c r="I261" s="36">
        <v>290</v>
      </c>
      <c r="J261" s="36">
        <v>290</v>
      </c>
      <c r="K261" s="36">
        <v>280</v>
      </c>
      <c r="L261" s="36">
        <v>290</v>
      </c>
      <c r="M261" s="39">
        <v>290</v>
      </c>
      <c r="N261" s="39">
        <v>300</v>
      </c>
      <c r="O261" s="40">
        <v>330</v>
      </c>
      <c r="P261" s="111"/>
      <c r="Q261" s="111"/>
      <c r="R261" s="111"/>
      <c r="S261" s="111"/>
      <c r="T261" s="35">
        <v>29090</v>
      </c>
      <c r="U261" s="36">
        <v>29950</v>
      </c>
      <c r="V261" s="36">
        <v>30130</v>
      </c>
      <c r="W261" s="36">
        <v>30360</v>
      </c>
      <c r="X261" s="36">
        <v>30670</v>
      </c>
      <c r="Y261" s="36">
        <v>30750</v>
      </c>
      <c r="Z261" s="36">
        <v>30660</v>
      </c>
      <c r="AA261" s="36">
        <v>30770</v>
      </c>
      <c r="AB261" s="37">
        <v>31100</v>
      </c>
      <c r="AC261" s="37">
        <v>32460</v>
      </c>
      <c r="AD261" s="37">
        <v>35180</v>
      </c>
      <c r="AE261" s="111"/>
      <c r="AF261" s="4">
        <f>E261/E$261</f>
        <v>1</v>
      </c>
      <c r="AG261" s="4">
        <f>F261/E$261</f>
        <v>1.037037037037037</v>
      </c>
      <c r="AH261" s="4">
        <f>G261/E$261</f>
        <v>1.037037037037037</v>
      </c>
      <c r="AI261" s="4">
        <f>H261/E$261</f>
        <v>1.037037037037037</v>
      </c>
      <c r="AJ261" s="4">
        <f>I261/E$261</f>
        <v>1.0740740740740742</v>
      </c>
      <c r="AK261" s="4">
        <f>J261/E$261</f>
        <v>1.0740740740740742</v>
      </c>
      <c r="AL261" s="4">
        <f>K261/E$261</f>
        <v>1.037037037037037</v>
      </c>
      <c r="AM261" s="4">
        <f>L261/E$261</f>
        <v>1.0740740740740742</v>
      </c>
      <c r="AN261" s="4">
        <f>M261/E$261</f>
        <v>1.0740740740740742</v>
      </c>
      <c r="AO261" s="4">
        <f>N261/E$261</f>
        <v>1.1111111111111112</v>
      </c>
      <c r="AP261" s="4">
        <f>O261/E$261</f>
        <v>1.2222222222222223</v>
      </c>
      <c r="AQ261" s="218"/>
      <c r="AR261" s="218"/>
      <c r="AS261" s="218"/>
      <c r="AT261" s="218"/>
      <c r="AU261" s="218"/>
      <c r="AV261" s="218"/>
      <c r="AW261" s="218"/>
      <c r="AX261" s="218"/>
      <c r="AY261" s="218"/>
      <c r="AZ261" s="218"/>
      <c r="BA261" s="218"/>
      <c r="BE261" s="3">
        <f>E261*教育人数!$L$6/教育人数!$L$34</f>
        <v>1478.6729857819905</v>
      </c>
      <c r="BF261" s="3">
        <f>F261*教育人数!$L$6/教育人数!$L$34</f>
        <v>1533.4386519220643</v>
      </c>
      <c r="BG261" s="3">
        <f>G261*教育人数!$L$6/教育人数!$L$34</f>
        <v>1533.4386519220643</v>
      </c>
      <c r="BH261" s="3">
        <f>H261*教育人数!$L$6/教育人数!$L$34</f>
        <v>1533.4386519220643</v>
      </c>
      <c r="BI261" s="3">
        <f>I261*教育人数!$L$6/教育人数!$L$34</f>
        <v>1588.2043180621381</v>
      </c>
      <c r="BJ261" s="3">
        <f>J261*教育人数!$L$6/教育人数!$L$34</f>
        <v>1588.2043180621381</v>
      </c>
      <c r="BK261" s="3">
        <f>K261*教育人数!$L$6/教育人数!$L$34</f>
        <v>1533.4386519220643</v>
      </c>
      <c r="BL261" s="3">
        <f>L261*教育人数!$L$6/教育人数!$L$34</f>
        <v>1588.2043180621381</v>
      </c>
      <c r="BM261" s="3">
        <f>M261*教育人数!$L$6/教育人数!$L$34</f>
        <v>1588.2043180621381</v>
      </c>
      <c r="BN261" s="3">
        <f>N261*教育人数!$L$6/教育人数!$L$34</f>
        <v>1642.9699842022117</v>
      </c>
      <c r="BO261" s="3">
        <f>O261*教育人数!$L$6/教育人数!$L$34</f>
        <v>1807.2669826224328</v>
      </c>
      <c r="BP261" s="217"/>
      <c r="BT261" s="3">
        <f>T261*教育人数!$L$6/教育人数!$L$34</f>
        <v>159313.32280147445</v>
      </c>
      <c r="BU261" s="3">
        <f>U261*教育人数!$L$6/教育人数!$L$34</f>
        <v>164023.17008952081</v>
      </c>
      <c r="BV261" s="3">
        <f>V261*教育人数!$L$6/教育人数!$L$34</f>
        <v>165008.95208004213</v>
      </c>
      <c r="BW261" s="3">
        <f>W261*教育人数!$L$6/教育人数!$L$34</f>
        <v>166268.56240126383</v>
      </c>
      <c r="BX261" s="3">
        <f>X261*教育人数!$L$6/教育人数!$L$34</f>
        <v>167966.29805160611</v>
      </c>
      <c r="BY261" s="3">
        <f>Y261*教育人数!$L$6/教育人数!$L$34</f>
        <v>168404.42338072672</v>
      </c>
      <c r="BZ261" s="3">
        <f>Z261*教育人数!$L$6/教育人数!$L$34</f>
        <v>167911.53238546604</v>
      </c>
      <c r="CA261" s="3">
        <f>AA261*教育人数!$L$6/教育人数!$L$34</f>
        <v>168513.95471300685</v>
      </c>
      <c r="CB261" s="3">
        <f>AB261*教育人数!$L$6/教育人数!$L$34</f>
        <v>170321.22169562927</v>
      </c>
      <c r="CC261" s="3">
        <f>AC261*教育人数!$L$6/教育人数!$L$34</f>
        <v>177769.35229067932</v>
      </c>
      <c r="CD261" s="3">
        <f>AD261*教育人数!$L$6/教育人数!$L$34</f>
        <v>192665.61348077937</v>
      </c>
      <c r="CE261" s="217"/>
    </row>
    <row r="262" spans="1:83" ht="18.75" customHeight="1">
      <c r="A262" s="32" t="s">
        <v>85</v>
      </c>
      <c r="B262" s="33" t="s">
        <v>115</v>
      </c>
      <c r="C262" s="237" t="s">
        <v>104</v>
      </c>
      <c r="D262" s="34" t="s">
        <v>105</v>
      </c>
      <c r="E262" s="38">
        <v>210</v>
      </c>
      <c r="F262" s="36">
        <v>210</v>
      </c>
      <c r="G262" s="36">
        <v>210</v>
      </c>
      <c r="H262" s="36">
        <v>210</v>
      </c>
      <c r="I262" s="36">
        <v>210</v>
      </c>
      <c r="J262" s="36">
        <v>210</v>
      </c>
      <c r="K262" s="36">
        <v>210</v>
      </c>
      <c r="L262" s="36">
        <v>210</v>
      </c>
      <c r="M262" s="39">
        <v>210</v>
      </c>
      <c r="N262" s="39">
        <v>220</v>
      </c>
      <c r="O262" s="40">
        <v>240</v>
      </c>
      <c r="P262" s="111"/>
      <c r="Q262" s="111"/>
      <c r="R262" s="111"/>
      <c r="S262" s="111"/>
      <c r="T262" s="35">
        <v>22750</v>
      </c>
      <c r="U262" s="36">
        <v>23360</v>
      </c>
      <c r="V262" s="36">
        <v>23480</v>
      </c>
      <c r="W262" s="36">
        <v>23640</v>
      </c>
      <c r="X262" s="36">
        <v>23210</v>
      </c>
      <c r="Y262" s="36">
        <v>23280</v>
      </c>
      <c r="Z262" s="36">
        <v>23220</v>
      </c>
      <c r="AA262" s="36">
        <v>23300</v>
      </c>
      <c r="AB262" s="37">
        <v>23540</v>
      </c>
      <c r="AC262" s="37">
        <v>24530</v>
      </c>
      <c r="AD262" s="37">
        <v>26450</v>
      </c>
      <c r="AE262" s="111"/>
      <c r="AF262" s="4">
        <f>E262/E$262</f>
        <v>1</v>
      </c>
      <c r="AG262" s="4">
        <f>F262/E$262</f>
        <v>1</v>
      </c>
      <c r="AH262" s="4">
        <f>G262/E$262</f>
        <v>1</v>
      </c>
      <c r="AI262" s="4">
        <f>H262/E$262</f>
        <v>1</v>
      </c>
      <c r="AJ262" s="4">
        <f>I262/E$262</f>
        <v>1</v>
      </c>
      <c r="AK262" s="4">
        <f>J262/E$262</f>
        <v>1</v>
      </c>
      <c r="AL262" s="4">
        <f>K262/E$262</f>
        <v>1</v>
      </c>
      <c r="AM262" s="4">
        <f>L262/E$262</f>
        <v>1</v>
      </c>
      <c r="AN262" s="4">
        <f>M262/E$262</f>
        <v>1</v>
      </c>
      <c r="AO262" s="4">
        <f>N262/E$262</f>
        <v>1.0476190476190477</v>
      </c>
      <c r="AP262" s="4">
        <f>O262/E$262</f>
        <v>1.1428571428571428</v>
      </c>
      <c r="AQ262" s="218"/>
      <c r="AR262" s="218"/>
      <c r="AS262" s="218"/>
      <c r="AT262" s="218"/>
      <c r="AU262" s="218"/>
      <c r="AV262" s="218"/>
      <c r="AW262" s="218"/>
      <c r="AX262" s="218"/>
      <c r="AY262" s="218"/>
      <c r="AZ262" s="218"/>
      <c r="BA262" s="218"/>
      <c r="BE262" s="3">
        <f>E262*(教育人数!$M$7+教育人数!$M$8)/教育人数!$M$34</f>
        <v>2587.6777251184835</v>
      </c>
      <c r="BF262" s="3">
        <f>F262*(教育人数!$M$7+教育人数!$M$8)/教育人数!$M$34</f>
        <v>2587.6777251184835</v>
      </c>
      <c r="BG262" s="3">
        <f>G262*(教育人数!$M$7+教育人数!$M$8)/教育人数!$M$34</f>
        <v>2587.6777251184835</v>
      </c>
      <c r="BH262" s="3">
        <f>H262*(教育人数!$M$7+教育人数!$M$8)/教育人数!$M$34</f>
        <v>2587.6777251184835</v>
      </c>
      <c r="BI262" s="3">
        <f>I262*(教育人数!$M$7+教育人数!$M$8)/教育人数!$M$34</f>
        <v>2587.6777251184835</v>
      </c>
      <c r="BJ262" s="3">
        <f>J262*(教育人数!$M$7+教育人数!$M$8)/教育人数!$M$34</f>
        <v>2587.6777251184835</v>
      </c>
      <c r="BK262" s="3">
        <f>K262*(教育人数!$M$7+教育人数!$M$8)/教育人数!$M$34</f>
        <v>2587.6777251184835</v>
      </c>
      <c r="BL262" s="3">
        <f>L262*(教育人数!$M$7+教育人数!$M$8)/教育人数!$M$34</f>
        <v>2587.6777251184835</v>
      </c>
      <c r="BM262" s="3">
        <f>M262*(教育人数!$M$7+教育人数!$M$8)/教育人数!$M$34</f>
        <v>2587.6777251184835</v>
      </c>
      <c r="BN262" s="3">
        <f>N262*(教育人数!$M$7+教育人数!$M$8)/教育人数!$M$34</f>
        <v>2710.9004739336492</v>
      </c>
      <c r="BO262" s="3">
        <f>O262*(教育人数!$M$7+教育人数!$M$8)/教育人数!$M$34</f>
        <v>2957.345971563981</v>
      </c>
      <c r="BP262" s="217">
        <f>AVERAGE(BE262:BO262)+AVERAGE(BE263:BO263)</f>
        <v>4380.0086169754413</v>
      </c>
      <c r="BT262" s="3">
        <f>T262*(教育人数!$M$7+教育人数!$M$8)/教育人数!$M$34</f>
        <v>280331.75355450239</v>
      </c>
      <c r="BU262" s="3">
        <f>U262*(教育人数!$M$7+教育人数!$M$8)/教育人数!$M$34</f>
        <v>287848.34123222751</v>
      </c>
      <c r="BV262" s="3">
        <f>V262*(教育人数!$M$7+教育人数!$M$8)/教育人数!$M$34</f>
        <v>289327.01421800948</v>
      </c>
      <c r="BW262" s="3">
        <f>W262*(教育人数!$M$7+教育人数!$M$8)/教育人数!$M$34</f>
        <v>291298.57819905214</v>
      </c>
      <c r="BX262" s="3">
        <f>X262*(教育人数!$M$7+教育人数!$M$8)/教育人数!$M$34</f>
        <v>286000</v>
      </c>
      <c r="BY262" s="3">
        <f>Y262*(教育人数!$M$7+教育人数!$M$8)/教育人数!$M$34</f>
        <v>286862.55924170616</v>
      </c>
      <c r="BZ262" s="3">
        <f>Z262*(教育人数!$M$7+教育人数!$M$8)/教育人数!$M$34</f>
        <v>286123.2227488152</v>
      </c>
      <c r="CA262" s="3">
        <f>AA262*(教育人数!$M$7+教育人数!$M$8)/教育人数!$M$34</f>
        <v>287109.00473933649</v>
      </c>
      <c r="CB262" s="3">
        <f>AB262*(教育人数!$M$7+教育人数!$M$8)/教育人数!$M$34</f>
        <v>290066.3507109005</v>
      </c>
      <c r="CC262" s="3">
        <f>AC262*(教育人数!$M$7+教育人数!$M$8)/教育人数!$M$34</f>
        <v>302265.40284360189</v>
      </c>
      <c r="CD262" s="3">
        <f>AD262*(教育人数!$M$7+教育人数!$M$8)/教育人数!$M$34</f>
        <v>325924.17061611376</v>
      </c>
      <c r="CE262" s="217">
        <f t="shared" ref="CE262" si="142">ROUNDDOWN((AVERAGE(BT262:CD262)+AVERAGE(BT263:CD263))*$CH$2*12/16,-2)</f>
        <v>209500</v>
      </c>
    </row>
    <row r="263" spans="1:83" ht="18.75" customHeight="1">
      <c r="A263" s="32" t="s">
        <v>85</v>
      </c>
      <c r="B263" s="33" t="s">
        <v>115</v>
      </c>
      <c r="C263" s="237"/>
      <c r="D263" s="34" t="s">
        <v>106</v>
      </c>
      <c r="E263" s="38">
        <v>270</v>
      </c>
      <c r="F263" s="36">
        <v>280</v>
      </c>
      <c r="G263" s="36">
        <v>280</v>
      </c>
      <c r="H263" s="36">
        <v>280</v>
      </c>
      <c r="I263" s="36">
        <v>280</v>
      </c>
      <c r="J263" s="36">
        <v>280</v>
      </c>
      <c r="K263" s="36">
        <v>280</v>
      </c>
      <c r="L263" s="36">
        <v>280</v>
      </c>
      <c r="M263" s="39">
        <v>280</v>
      </c>
      <c r="N263" s="39">
        <v>290</v>
      </c>
      <c r="O263" s="40">
        <v>320</v>
      </c>
      <c r="P263" s="111"/>
      <c r="Q263" s="111"/>
      <c r="R263" s="111"/>
      <c r="S263" s="111"/>
      <c r="T263" s="35">
        <v>29060</v>
      </c>
      <c r="U263" s="36">
        <v>29910</v>
      </c>
      <c r="V263" s="36">
        <v>30090</v>
      </c>
      <c r="W263" s="36">
        <v>30320</v>
      </c>
      <c r="X263" s="36">
        <v>29980</v>
      </c>
      <c r="Y263" s="36">
        <v>30060</v>
      </c>
      <c r="Z263" s="36">
        <v>29970</v>
      </c>
      <c r="AA263" s="36">
        <v>30080</v>
      </c>
      <c r="AB263" s="37">
        <v>30410</v>
      </c>
      <c r="AC263" s="37">
        <v>31750</v>
      </c>
      <c r="AD263" s="37">
        <v>34440</v>
      </c>
      <c r="AE263" s="111"/>
      <c r="AF263" s="4">
        <f>E263/E$263</f>
        <v>1</v>
      </c>
      <c r="AG263" s="4">
        <f>F263/E$263</f>
        <v>1.037037037037037</v>
      </c>
      <c r="AH263" s="4">
        <f>G263/E$263</f>
        <v>1.037037037037037</v>
      </c>
      <c r="AI263" s="4">
        <f>H263/E$263</f>
        <v>1.037037037037037</v>
      </c>
      <c r="AJ263" s="4">
        <f>I263/E$263</f>
        <v>1.037037037037037</v>
      </c>
      <c r="AK263" s="4">
        <f>J263/E$263</f>
        <v>1.037037037037037</v>
      </c>
      <c r="AL263" s="4">
        <f>K263/E$263</f>
        <v>1.037037037037037</v>
      </c>
      <c r="AM263" s="4">
        <f>L263/E$263</f>
        <v>1.037037037037037</v>
      </c>
      <c r="AN263" s="4">
        <f>M263/E$263</f>
        <v>1.037037037037037</v>
      </c>
      <c r="AO263" s="4">
        <f>N263/E$263</f>
        <v>1.0740740740740742</v>
      </c>
      <c r="AP263" s="4">
        <f>O263/E$263</f>
        <v>1.1851851851851851</v>
      </c>
      <c r="AQ263" s="218"/>
      <c r="AR263" s="218"/>
      <c r="AS263" s="218"/>
      <c r="AT263" s="218"/>
      <c r="AU263" s="218"/>
      <c r="AV263" s="218"/>
      <c r="AW263" s="218"/>
      <c r="AX263" s="218"/>
      <c r="AY263" s="218"/>
      <c r="AZ263" s="218"/>
      <c r="BA263" s="218"/>
      <c r="BE263" s="3">
        <f>E263*教育人数!$M$6/教育人数!$M$34</f>
        <v>1663.5071090047393</v>
      </c>
      <c r="BF263" s="3">
        <f>F263*教育人数!$M$6/教育人数!$M$34</f>
        <v>1725.1184834123223</v>
      </c>
      <c r="BG263" s="3">
        <f>G263*教育人数!$M$6/教育人数!$M$34</f>
        <v>1725.1184834123223</v>
      </c>
      <c r="BH263" s="3">
        <f>H263*教育人数!$M$6/教育人数!$M$34</f>
        <v>1725.1184834123223</v>
      </c>
      <c r="BI263" s="3">
        <f>I263*教育人数!$M$6/教育人数!$M$34</f>
        <v>1725.1184834123223</v>
      </c>
      <c r="BJ263" s="3">
        <f>J263*教育人数!$M$6/教育人数!$M$34</f>
        <v>1725.1184834123223</v>
      </c>
      <c r="BK263" s="3">
        <f>K263*教育人数!$M$6/教育人数!$M$34</f>
        <v>1725.1184834123223</v>
      </c>
      <c r="BL263" s="3">
        <f>L263*教育人数!$M$6/教育人数!$M$34</f>
        <v>1725.1184834123223</v>
      </c>
      <c r="BM263" s="3">
        <f>M263*教育人数!$M$6/教育人数!$M$34</f>
        <v>1725.1184834123223</v>
      </c>
      <c r="BN263" s="3">
        <f>N263*教育人数!$M$6/教育人数!$M$34</f>
        <v>1786.7298578199052</v>
      </c>
      <c r="BO263" s="3">
        <f>O263*教育人数!$M$6/教育人数!$M$34</f>
        <v>1971.5639810426542</v>
      </c>
      <c r="BP263" s="217"/>
      <c r="BT263" s="3">
        <f>T263*教育人数!$M$6/教育人数!$M$34</f>
        <v>179042.65402843602</v>
      </c>
      <c r="BU263" s="3">
        <f>U263*教育人数!$M$6/教育人数!$M$34</f>
        <v>184279.62085308056</v>
      </c>
      <c r="BV263" s="3">
        <f>V263*教育人数!$M$6/教育人数!$M$34</f>
        <v>185388.62559241705</v>
      </c>
      <c r="BW263" s="3">
        <f>W263*教育人数!$M$6/教育人数!$M$34</f>
        <v>186805.68720379149</v>
      </c>
      <c r="BX263" s="3">
        <f>X263*教育人数!$M$6/教育人数!$M$34</f>
        <v>184710.90047393367</v>
      </c>
      <c r="BY263" s="3">
        <f>Y263*教育人数!$M$6/教育人数!$M$34</f>
        <v>185203.79146919432</v>
      </c>
      <c r="BZ263" s="3">
        <f>Z263*教育人数!$M$6/教育人数!$M$34</f>
        <v>184649.28909952607</v>
      </c>
      <c r="CA263" s="3">
        <f>AA263*教育人数!$M$6/教育人数!$M$34</f>
        <v>185327.01421800948</v>
      </c>
      <c r="CB263" s="3">
        <f>AB263*教育人数!$M$6/教育人数!$M$34</f>
        <v>187360.18957345973</v>
      </c>
      <c r="CC263" s="3">
        <f>AC263*教育人数!$M$6/教育人数!$M$34</f>
        <v>195616.11374407585</v>
      </c>
      <c r="CD263" s="3">
        <f>AD263*教育人数!$M$6/教育人数!$M$34</f>
        <v>212189.57345971564</v>
      </c>
      <c r="CE263" s="217"/>
    </row>
    <row r="264" spans="1:83" ht="18.75" customHeight="1">
      <c r="A264" s="32" t="s">
        <v>85</v>
      </c>
      <c r="B264" s="33" t="s">
        <v>116</v>
      </c>
      <c r="C264" s="237" t="s">
        <v>104</v>
      </c>
      <c r="D264" s="34" t="s">
        <v>105</v>
      </c>
      <c r="E264" s="38">
        <v>200</v>
      </c>
      <c r="F264" s="36">
        <v>210</v>
      </c>
      <c r="G264" s="36">
        <v>210</v>
      </c>
      <c r="H264" s="36">
        <v>210</v>
      </c>
      <c r="I264" s="36">
        <v>210</v>
      </c>
      <c r="J264" s="36">
        <v>210</v>
      </c>
      <c r="K264" s="36">
        <v>210</v>
      </c>
      <c r="L264" s="36">
        <v>210</v>
      </c>
      <c r="M264" s="39">
        <v>210</v>
      </c>
      <c r="N264" s="39">
        <v>220</v>
      </c>
      <c r="O264" s="40">
        <v>230</v>
      </c>
      <c r="P264" s="111"/>
      <c r="Q264" s="111"/>
      <c r="R264" s="111"/>
      <c r="S264" s="111"/>
      <c r="T264" s="35">
        <v>22180</v>
      </c>
      <c r="U264" s="36">
        <v>22770</v>
      </c>
      <c r="V264" s="36">
        <v>22900</v>
      </c>
      <c r="W264" s="36">
        <v>23050</v>
      </c>
      <c r="X264" s="36">
        <v>22680</v>
      </c>
      <c r="Y264" s="36">
        <v>22750</v>
      </c>
      <c r="Z264" s="36">
        <v>22690</v>
      </c>
      <c r="AA264" s="36">
        <v>22770</v>
      </c>
      <c r="AB264" s="37">
        <v>23000</v>
      </c>
      <c r="AC264" s="37">
        <v>23990</v>
      </c>
      <c r="AD264" s="37">
        <v>25870</v>
      </c>
      <c r="AE264" s="111"/>
      <c r="AF264" s="4">
        <f>E264/E$264</f>
        <v>1</v>
      </c>
      <c r="AG264" s="4">
        <f>F264/E$264</f>
        <v>1.05</v>
      </c>
      <c r="AH264" s="4">
        <f>G264/E$264</f>
        <v>1.05</v>
      </c>
      <c r="AI264" s="4">
        <f>H264/E$264</f>
        <v>1.05</v>
      </c>
      <c r="AJ264" s="4">
        <f>I264/E$264</f>
        <v>1.05</v>
      </c>
      <c r="AK264" s="4">
        <f>J264/E$264</f>
        <v>1.05</v>
      </c>
      <c r="AL264" s="4">
        <f>K264/E$264</f>
        <v>1.05</v>
      </c>
      <c r="AM264" s="4">
        <f>L264/E$264</f>
        <v>1.05</v>
      </c>
      <c r="AN264" s="4">
        <f>M264/E$264</f>
        <v>1.05</v>
      </c>
      <c r="AO264" s="4">
        <f>N264/E$264</f>
        <v>1.1000000000000001</v>
      </c>
      <c r="AP264" s="4">
        <f>O264/E$264</f>
        <v>1.1499999999999999</v>
      </c>
      <c r="AQ264" s="218"/>
      <c r="AR264" s="218"/>
      <c r="AS264" s="218"/>
      <c r="AT264" s="218"/>
      <c r="AU264" s="218"/>
      <c r="AV264" s="218"/>
      <c r="AW264" s="218"/>
      <c r="AX264" s="218"/>
      <c r="AY264" s="218"/>
      <c r="AZ264" s="218"/>
      <c r="BA264" s="218"/>
      <c r="BE264" s="3">
        <f>E264*(教育人数!$N$7+教育人数!$N$8)/教育人数!$N$34</f>
        <v>2404.3463183447002</v>
      </c>
      <c r="BF264" s="3">
        <f>F264*(教育人数!$N$7+教育人数!$N$8)/教育人数!$N$34</f>
        <v>2524.563634261935</v>
      </c>
      <c r="BG264" s="3">
        <f>G264*(教育人数!$N$7+教育人数!$N$8)/教育人数!$N$34</f>
        <v>2524.563634261935</v>
      </c>
      <c r="BH264" s="3">
        <f>H264*(教育人数!$N$7+教育人数!$N$8)/教育人数!$N$34</f>
        <v>2524.563634261935</v>
      </c>
      <c r="BI264" s="3">
        <f>I264*(教育人数!$N$7+教育人数!$N$8)/教育人数!$N$34</f>
        <v>2524.563634261935</v>
      </c>
      <c r="BJ264" s="3">
        <f>J264*(教育人数!$N$7+教育人数!$N$8)/教育人数!$N$34</f>
        <v>2524.563634261935</v>
      </c>
      <c r="BK264" s="3">
        <f>K264*(教育人数!$N$7+教育人数!$N$8)/教育人数!$N$34</f>
        <v>2524.563634261935</v>
      </c>
      <c r="BL264" s="3">
        <f>L264*(教育人数!$N$7+教育人数!$N$8)/教育人数!$N$34</f>
        <v>2524.563634261935</v>
      </c>
      <c r="BM264" s="3">
        <f>M264*(教育人数!$N$7+教育人数!$N$8)/教育人数!$N$34</f>
        <v>2524.563634261935</v>
      </c>
      <c r="BN264" s="3">
        <f>N264*(教育人数!$N$7+教育人数!$N$8)/教育人数!$N$34</f>
        <v>2644.7809501791703</v>
      </c>
      <c r="BO264" s="3">
        <f>O264*(教育人数!$N$7+教育人数!$N$8)/教育人数!$N$34</f>
        <v>2764.9982660964051</v>
      </c>
      <c r="BP264" s="217">
        <f>AVERAGE(BE264:BO264)+AVERAGE(BE265:BO265)</f>
        <v>4207.6060571032249</v>
      </c>
      <c r="BT264" s="3">
        <f>T264*(教育人数!$N$7+教育人数!$N$8)/教育人数!$N$34</f>
        <v>266642.00670442724</v>
      </c>
      <c r="BU264" s="3">
        <f>U264*(教育人数!$N$7+教育人数!$N$8)/教育人数!$N$34</f>
        <v>273734.8283435441</v>
      </c>
      <c r="BV264" s="3">
        <f>V264*(教育人数!$N$7+教育人数!$N$8)/教育人数!$N$34</f>
        <v>275297.65345046815</v>
      </c>
      <c r="BW264" s="3">
        <f>W264*(教育人数!$N$7+教育人数!$N$8)/教育人数!$N$34</f>
        <v>277100.9131892267</v>
      </c>
      <c r="BX264" s="3">
        <f>X264*(教育人数!$N$7+教育人数!$N$8)/教育人数!$N$34</f>
        <v>272652.872500289</v>
      </c>
      <c r="BY264" s="3">
        <f>Y264*(教育人数!$N$7+教育人数!$N$8)/教育人数!$N$34</f>
        <v>273494.39371170965</v>
      </c>
      <c r="BZ264" s="3">
        <f>Z264*(教育人数!$N$7+教育人数!$N$8)/教育人数!$N$34</f>
        <v>272773.08981620625</v>
      </c>
      <c r="CA264" s="3">
        <f>AA264*(教育人数!$N$7+教育人数!$N$8)/教育人数!$N$34</f>
        <v>273734.8283435441</v>
      </c>
      <c r="CB264" s="3">
        <f>AB264*(教育人数!$N$7+教育人数!$N$8)/教育人数!$N$34</f>
        <v>276499.8266096405</v>
      </c>
      <c r="CC264" s="3">
        <f>AC264*(教育人数!$N$7+教育人数!$N$8)/教育人数!$N$34</f>
        <v>288401.34088544681</v>
      </c>
      <c r="CD264" s="3">
        <f>AD264*(教育人数!$N$7+教育人数!$N$8)/教育人数!$N$34</f>
        <v>311002.19627788698</v>
      </c>
      <c r="CE264" s="217">
        <f t="shared" ref="CE264" si="143">ROUNDDOWN((AVERAGE(BT264:CD264)+AVERAGE(BT265:CD265))*$CH$2*12/16,-2)</f>
        <v>200000</v>
      </c>
    </row>
    <row r="265" spans="1:83" ht="18.75" customHeight="1">
      <c r="A265" s="32" t="s">
        <v>85</v>
      </c>
      <c r="B265" s="33" t="s">
        <v>116</v>
      </c>
      <c r="C265" s="237"/>
      <c r="D265" s="34" t="s">
        <v>106</v>
      </c>
      <c r="E265" s="38">
        <v>260</v>
      </c>
      <c r="F265" s="36">
        <v>270</v>
      </c>
      <c r="G265" s="36">
        <v>270</v>
      </c>
      <c r="H265" s="36">
        <v>280</v>
      </c>
      <c r="I265" s="36">
        <v>270</v>
      </c>
      <c r="J265" s="36">
        <v>270</v>
      </c>
      <c r="K265" s="36">
        <v>270</v>
      </c>
      <c r="L265" s="36">
        <v>270</v>
      </c>
      <c r="M265" s="39">
        <v>280</v>
      </c>
      <c r="N265" s="39">
        <v>290</v>
      </c>
      <c r="O265" s="40">
        <v>310</v>
      </c>
      <c r="P265" s="111"/>
      <c r="Q265" s="111"/>
      <c r="R265" s="111"/>
      <c r="S265" s="111"/>
      <c r="T265" s="35">
        <v>28490</v>
      </c>
      <c r="U265" s="36">
        <v>29320</v>
      </c>
      <c r="V265" s="36">
        <v>29510</v>
      </c>
      <c r="W265" s="36">
        <v>29730</v>
      </c>
      <c r="X265" s="36">
        <v>29450</v>
      </c>
      <c r="Y265" s="36">
        <v>29530</v>
      </c>
      <c r="Z265" s="36">
        <v>29440</v>
      </c>
      <c r="AA265" s="36">
        <v>29550</v>
      </c>
      <c r="AB265" s="37">
        <v>29870</v>
      </c>
      <c r="AC265" s="37">
        <v>31210</v>
      </c>
      <c r="AD265" s="37">
        <v>33860</v>
      </c>
      <c r="AE265" s="111"/>
      <c r="AF265" s="4">
        <f>E265/E$265</f>
        <v>1</v>
      </c>
      <c r="AG265" s="4">
        <f>F265/E$265</f>
        <v>1.0384615384615385</v>
      </c>
      <c r="AH265" s="4">
        <f>G265/E$265</f>
        <v>1.0384615384615385</v>
      </c>
      <c r="AI265" s="4">
        <f>H265/E$265</f>
        <v>1.0769230769230769</v>
      </c>
      <c r="AJ265" s="4">
        <f>I265/E$265</f>
        <v>1.0384615384615385</v>
      </c>
      <c r="AK265" s="4">
        <f>J265/E$265</f>
        <v>1.0384615384615385</v>
      </c>
      <c r="AL265" s="4">
        <f>K265/E$265</f>
        <v>1.0384615384615385</v>
      </c>
      <c r="AM265" s="4">
        <f>L265/E$265</f>
        <v>1.0384615384615385</v>
      </c>
      <c r="AN265" s="4">
        <f>M265/E$265</f>
        <v>1.0769230769230769</v>
      </c>
      <c r="AO265" s="4">
        <f>N265/E$265</f>
        <v>1.1153846153846154</v>
      </c>
      <c r="AP265" s="4">
        <f>O265/E$265</f>
        <v>1.1923076923076923</v>
      </c>
      <c r="AQ265" s="218"/>
      <c r="AR265" s="218"/>
      <c r="AS265" s="218"/>
      <c r="AT265" s="218"/>
      <c r="AU265" s="218"/>
      <c r="AV265" s="218"/>
      <c r="AW265" s="218"/>
      <c r="AX265" s="218"/>
      <c r="AY265" s="218"/>
      <c r="AZ265" s="218"/>
      <c r="BA265" s="218"/>
      <c r="BE265" s="3">
        <f>E265*教育人数!$N$6/教育人数!$N$34</f>
        <v>1562.825106924055</v>
      </c>
      <c r="BF265" s="3">
        <f>F265*教育人数!$N$6/教育人数!$N$34</f>
        <v>1622.9337648826727</v>
      </c>
      <c r="BG265" s="3">
        <f>G265*教育人数!$N$6/教育人数!$N$34</f>
        <v>1622.9337648826727</v>
      </c>
      <c r="BH265" s="3">
        <f>H265*教育人数!$N$6/教育人数!$N$34</f>
        <v>1683.0424228412901</v>
      </c>
      <c r="BI265" s="3">
        <f>I265*教育人数!$N$6/教育人数!$N$34</f>
        <v>1622.9337648826727</v>
      </c>
      <c r="BJ265" s="3">
        <f>J265*教育人数!$N$6/教育人数!$N$34</f>
        <v>1622.9337648826727</v>
      </c>
      <c r="BK265" s="3">
        <f>K265*教育人数!$N$6/教育人数!$N$34</f>
        <v>1622.9337648826727</v>
      </c>
      <c r="BL265" s="3">
        <f>L265*教育人数!$N$6/教育人数!$N$34</f>
        <v>1622.9337648826727</v>
      </c>
      <c r="BM265" s="3">
        <f>M265*教育人数!$N$6/教育人数!$N$34</f>
        <v>1683.0424228412901</v>
      </c>
      <c r="BN265" s="3">
        <f>N265*教育人数!$N$6/教育人数!$N$34</f>
        <v>1743.1510807999077</v>
      </c>
      <c r="BO265" s="3">
        <f>O265*教育人数!$N$6/教育人数!$N$34</f>
        <v>1863.3683967171426</v>
      </c>
      <c r="BP265" s="217"/>
      <c r="BT265" s="3">
        <f>T265*教育人数!$N$6/教育人数!$N$34</f>
        <v>171249.56652410128</v>
      </c>
      <c r="BU265" s="3">
        <f>U265*教育人数!$N$6/教育人数!$N$34</f>
        <v>176238.58513466653</v>
      </c>
      <c r="BV265" s="3">
        <f>V265*教育人数!$N$6/教育人数!$N$34</f>
        <v>177380.64963588025</v>
      </c>
      <c r="BW265" s="3">
        <f>W265*教育人数!$N$6/教育人数!$N$34</f>
        <v>178703.04011096983</v>
      </c>
      <c r="BX265" s="3">
        <f>X265*教育人数!$N$6/教育人数!$N$34</f>
        <v>177019.99768812855</v>
      </c>
      <c r="BY265" s="3">
        <f>Y265*教育人数!$N$6/教育人数!$N$34</f>
        <v>177500.86695179748</v>
      </c>
      <c r="BZ265" s="3">
        <f>Z265*教育人数!$N$6/教育人数!$N$34</f>
        <v>176959.88903016993</v>
      </c>
      <c r="CA265" s="3">
        <f>AA265*教育人数!$N$6/教育人数!$N$34</f>
        <v>177621.08426771473</v>
      </c>
      <c r="CB265" s="3">
        <f>AB265*教育人数!$N$6/教育人数!$N$34</f>
        <v>179544.56132239048</v>
      </c>
      <c r="CC265" s="3">
        <f>AC265*教育人数!$N$6/教育人数!$N$34</f>
        <v>187599.12148884524</v>
      </c>
      <c r="CD265" s="3">
        <f>AD265*教育人数!$N$6/教育人数!$N$34</f>
        <v>203527.91584787887</v>
      </c>
      <c r="CE265" s="217"/>
    </row>
    <row r="266" spans="1:83" ht="18.75" customHeight="1">
      <c r="A266" s="32" t="s">
        <v>85</v>
      </c>
      <c r="B266" s="33" t="s">
        <v>117</v>
      </c>
      <c r="C266" s="237" t="s">
        <v>104</v>
      </c>
      <c r="D266" s="34" t="s">
        <v>105</v>
      </c>
      <c r="E266" s="38">
        <v>190</v>
      </c>
      <c r="F266" s="36">
        <v>200</v>
      </c>
      <c r="G266" s="36">
        <v>200</v>
      </c>
      <c r="H266" s="36">
        <v>200</v>
      </c>
      <c r="I266" s="36">
        <v>200</v>
      </c>
      <c r="J266" s="36">
        <v>200</v>
      </c>
      <c r="K266" s="36">
        <v>200</v>
      </c>
      <c r="L266" s="36">
        <v>200</v>
      </c>
      <c r="M266" s="39">
        <v>200</v>
      </c>
      <c r="N266" s="39">
        <v>210</v>
      </c>
      <c r="O266" s="40">
        <v>230</v>
      </c>
      <c r="P266" s="111"/>
      <c r="Q266" s="111"/>
      <c r="R266" s="111"/>
      <c r="S266" s="111"/>
      <c r="T266" s="35">
        <v>21290</v>
      </c>
      <c r="U266" s="36">
        <v>21870</v>
      </c>
      <c r="V266" s="36">
        <v>22000</v>
      </c>
      <c r="W266" s="36">
        <v>22150</v>
      </c>
      <c r="X266" s="36">
        <v>21860</v>
      </c>
      <c r="Y266" s="36">
        <v>21940</v>
      </c>
      <c r="Z266" s="36">
        <v>21880</v>
      </c>
      <c r="AA266" s="36">
        <v>21960</v>
      </c>
      <c r="AB266" s="37">
        <v>22180</v>
      </c>
      <c r="AC266" s="37">
        <v>23150</v>
      </c>
      <c r="AD266" s="37">
        <v>24990</v>
      </c>
      <c r="AE266" s="111"/>
      <c r="AF266" s="4">
        <f>E266/E$266</f>
        <v>1</v>
      </c>
      <c r="AG266" s="4">
        <f>F266/E$266</f>
        <v>1.0526315789473684</v>
      </c>
      <c r="AH266" s="4">
        <f>G266/E$266</f>
        <v>1.0526315789473684</v>
      </c>
      <c r="AI266" s="4">
        <f>H266/E$266</f>
        <v>1.0526315789473684</v>
      </c>
      <c r="AJ266" s="4">
        <f>I266/E$266</f>
        <v>1.0526315789473684</v>
      </c>
      <c r="AK266" s="4">
        <f>J266/E$266</f>
        <v>1.0526315789473684</v>
      </c>
      <c r="AL266" s="4">
        <f>K266/E$266</f>
        <v>1.0526315789473684</v>
      </c>
      <c r="AM266" s="4">
        <f>L266/E$266</f>
        <v>1.0526315789473684</v>
      </c>
      <c r="AN266" s="4">
        <f>M266/E$266</f>
        <v>1.0526315789473684</v>
      </c>
      <c r="AO266" s="4">
        <f>N266/E$266</f>
        <v>1.1052631578947369</v>
      </c>
      <c r="AP266" s="4">
        <f>O266/E$266</f>
        <v>1.2105263157894737</v>
      </c>
      <c r="AQ266" s="218"/>
      <c r="AR266" s="218"/>
      <c r="AS266" s="218"/>
      <c r="AT266" s="218"/>
      <c r="AU266" s="218"/>
      <c r="AV266" s="218"/>
      <c r="AW266" s="218"/>
      <c r="AX266" s="218"/>
      <c r="AY266" s="218"/>
      <c r="AZ266" s="218"/>
      <c r="BA266" s="218"/>
      <c r="BE266" s="3">
        <f>E266*(教育人数!$O$7+教育人数!$O$8)/教育人数!$O$34</f>
        <v>2443.0249330311149</v>
      </c>
      <c r="BF266" s="3">
        <f>F266*(教育人数!$O$7+教育人数!$O$8)/教育人数!$O$34</f>
        <v>2571.6051926643318</v>
      </c>
      <c r="BG266" s="3">
        <f>G266*(教育人数!$O$7+教育人数!$O$8)/教育人数!$O$34</f>
        <v>2571.6051926643318</v>
      </c>
      <c r="BH266" s="3">
        <f>H266*(教育人数!$O$7+教育人数!$O$8)/教育人数!$O$34</f>
        <v>2571.6051926643318</v>
      </c>
      <c r="BI266" s="3">
        <f>I266*(教育人数!$O$7+教育人数!$O$8)/教育人数!$O$34</f>
        <v>2571.6051926643318</v>
      </c>
      <c r="BJ266" s="3">
        <f>J266*(教育人数!$O$7+教育人数!$O$8)/教育人数!$O$34</f>
        <v>2571.6051926643318</v>
      </c>
      <c r="BK266" s="3">
        <f>K266*(教育人数!$O$7+教育人数!$O$8)/教育人数!$O$34</f>
        <v>2571.6051926643318</v>
      </c>
      <c r="BL266" s="3">
        <f>L266*(教育人数!$O$7+教育人数!$O$8)/教育人数!$O$34</f>
        <v>2571.6051926643318</v>
      </c>
      <c r="BM266" s="3">
        <f>M266*(教育人数!$O$7+教育人数!$O$8)/教育人数!$O$34</f>
        <v>2571.6051926643318</v>
      </c>
      <c r="BN266" s="3">
        <f>N266*(教育人数!$O$7+教育人数!$O$8)/教育人数!$O$34</f>
        <v>2700.1854522975482</v>
      </c>
      <c r="BO266" s="3">
        <f>O266*(教育人数!$O$7+教育人数!$O$8)/教育人数!$O$34</f>
        <v>2957.3459715639815</v>
      </c>
      <c r="BP266" s="217">
        <f>AVERAGE(BE266:BO266)+AVERAGE(BE267:BO267)</f>
        <v>4336.6614839930317</v>
      </c>
      <c r="BT266" s="3">
        <f>T266*(教育人数!$O$7+教育人数!$O$8)/教育人数!$O$34</f>
        <v>273747.37275911809</v>
      </c>
      <c r="BU266" s="3">
        <f>U266*(教育人数!$O$7+教育人数!$O$8)/教育人数!$O$34</f>
        <v>281205.02781784465</v>
      </c>
      <c r="BV266" s="3">
        <f>V266*(教育人数!$O$7+教育人数!$O$8)/教育人数!$O$34</f>
        <v>282876.5711930765</v>
      </c>
      <c r="BW266" s="3">
        <f>W266*(教育人数!$O$7+教育人数!$O$8)/教育人数!$O$34</f>
        <v>284805.27508757473</v>
      </c>
      <c r="BX266" s="3">
        <f>X266*(教育人数!$O$7+教育人数!$O$8)/教育人数!$O$34</f>
        <v>281076.44755821145</v>
      </c>
      <c r="BY266" s="3">
        <f>Y266*(教育人数!$O$7+教育人数!$O$8)/教育人数!$O$34</f>
        <v>282105.08963527717</v>
      </c>
      <c r="BZ266" s="3">
        <f>Z266*(教育人数!$O$7+教育人数!$O$8)/教育人数!$O$34</f>
        <v>281333.6080774779</v>
      </c>
      <c r="CA266" s="3">
        <f>AA266*(教育人数!$O$7+教育人数!$O$8)/教育人数!$O$34</f>
        <v>282362.25015454361</v>
      </c>
      <c r="CB266" s="3">
        <f>AB266*(教育人数!$O$7+教育人数!$O$8)/教育人数!$O$34</f>
        <v>285191.01586647436</v>
      </c>
      <c r="CC266" s="3">
        <f>AC266*(教育人数!$O$7+教育人数!$O$8)/教育人数!$O$34</f>
        <v>297663.30105089635</v>
      </c>
      <c r="CD266" s="3">
        <f>AD266*(教育人数!$O$7+教育人数!$O$8)/教育人数!$O$34</f>
        <v>321322.06882340822</v>
      </c>
      <c r="CE266" s="217">
        <f t="shared" ref="CE266" si="144">ROUNDDOWN((AVERAGE(BT266:CD266)+AVERAGE(BT267:CD267))*$CH$2*12/16,-2)</f>
        <v>206800</v>
      </c>
    </row>
    <row r="267" spans="1:83" ht="18.75" customHeight="1">
      <c r="A267" s="32" t="s">
        <v>85</v>
      </c>
      <c r="B267" s="33" t="s">
        <v>117</v>
      </c>
      <c r="C267" s="237"/>
      <c r="D267" s="34" t="s">
        <v>106</v>
      </c>
      <c r="E267" s="38">
        <v>250</v>
      </c>
      <c r="F267" s="36">
        <v>260</v>
      </c>
      <c r="G267" s="36">
        <v>260</v>
      </c>
      <c r="H267" s="36">
        <v>270</v>
      </c>
      <c r="I267" s="36">
        <v>260</v>
      </c>
      <c r="J267" s="36">
        <v>270</v>
      </c>
      <c r="K267" s="36">
        <v>260</v>
      </c>
      <c r="L267" s="36">
        <v>270</v>
      </c>
      <c r="M267" s="39">
        <v>270</v>
      </c>
      <c r="N267" s="39">
        <v>280</v>
      </c>
      <c r="O267" s="40">
        <v>310</v>
      </c>
      <c r="P267" s="111"/>
      <c r="Q267" s="111"/>
      <c r="R267" s="111"/>
      <c r="S267" s="111"/>
      <c r="T267" s="35">
        <v>27600</v>
      </c>
      <c r="U267" s="36">
        <v>28420</v>
      </c>
      <c r="V267" s="36">
        <v>28610</v>
      </c>
      <c r="W267" s="36">
        <v>28830</v>
      </c>
      <c r="X267" s="36">
        <v>28630</v>
      </c>
      <c r="Y267" s="36">
        <v>28720</v>
      </c>
      <c r="Z267" s="36">
        <v>28630</v>
      </c>
      <c r="AA267" s="36">
        <v>28740</v>
      </c>
      <c r="AB267" s="37">
        <v>29050</v>
      </c>
      <c r="AC267" s="37">
        <v>30370</v>
      </c>
      <c r="AD267" s="37">
        <v>32980</v>
      </c>
      <c r="AE267" s="111"/>
      <c r="AF267" s="4">
        <f>E267/E$267</f>
        <v>1</v>
      </c>
      <c r="AG267" s="4">
        <f>F267/E$267</f>
        <v>1.04</v>
      </c>
      <c r="AH267" s="4">
        <f>G267/E$267</f>
        <v>1.04</v>
      </c>
      <c r="AI267" s="4">
        <f>H267/E$267</f>
        <v>1.08</v>
      </c>
      <c r="AJ267" s="4">
        <f>I267/E$267</f>
        <v>1.04</v>
      </c>
      <c r="AK267" s="4">
        <f>J267/E$267</f>
        <v>1.08</v>
      </c>
      <c r="AL267" s="4">
        <f>K267/E$267</f>
        <v>1.04</v>
      </c>
      <c r="AM267" s="4">
        <f>L267/E$267</f>
        <v>1.08</v>
      </c>
      <c r="AN267" s="4">
        <f>M267/E$267</f>
        <v>1.08</v>
      </c>
      <c r="AO267" s="4">
        <f>N267/E$267</f>
        <v>1.1200000000000001</v>
      </c>
      <c r="AP267" s="4">
        <f>O267/E$267</f>
        <v>1.24</v>
      </c>
      <c r="AQ267" s="218"/>
      <c r="AR267" s="218"/>
      <c r="AS267" s="218"/>
      <c r="AT267" s="218"/>
      <c r="AU267" s="218"/>
      <c r="AV267" s="218"/>
      <c r="AW267" s="218"/>
      <c r="AX267" s="218"/>
      <c r="AY267" s="218"/>
      <c r="AZ267" s="218"/>
      <c r="BA267" s="218"/>
      <c r="BE267" s="3">
        <f>E267*教育人数!$O$6/教育人数!$O$34</f>
        <v>1607.2532454152072</v>
      </c>
      <c r="BF267" s="3">
        <f>F267*教育人数!$O$6/教育人数!$O$34</f>
        <v>1671.5433752318156</v>
      </c>
      <c r="BG267" s="3">
        <f>G267*教育人数!$O$6/教育人数!$O$34</f>
        <v>1671.5433752318156</v>
      </c>
      <c r="BH267" s="3">
        <f>H267*教育人数!$O$6/教育人数!$O$34</f>
        <v>1735.8335050484238</v>
      </c>
      <c r="BI267" s="3">
        <f>I267*教育人数!$O$6/教育人数!$O$34</f>
        <v>1671.5433752318156</v>
      </c>
      <c r="BJ267" s="3">
        <f>J267*教育人数!$O$6/教育人数!$O$34</f>
        <v>1735.8335050484238</v>
      </c>
      <c r="BK267" s="3">
        <f>K267*教育人数!$O$6/教育人数!$O$34</f>
        <v>1671.5433752318156</v>
      </c>
      <c r="BL267" s="3">
        <f>L267*教育人数!$O$6/教育人数!$O$34</f>
        <v>1735.8335050484238</v>
      </c>
      <c r="BM267" s="3">
        <f>M267*教育人数!$O$6/教育人数!$O$34</f>
        <v>1735.8335050484238</v>
      </c>
      <c r="BN267" s="3">
        <f>N267*教育人数!$O$6/教育人数!$O$34</f>
        <v>1800.123634865032</v>
      </c>
      <c r="BO267" s="3">
        <f>O267*教育人数!$O$6/教育人数!$O$34</f>
        <v>1992.9940243148569</v>
      </c>
      <c r="BP267" s="217"/>
      <c r="BT267" s="3">
        <f>T267*教育人数!$O$6/教育人数!$O$34</f>
        <v>177440.75829383888</v>
      </c>
      <c r="BU267" s="3">
        <f>U267*教育人数!$O$6/教育人数!$O$34</f>
        <v>182712.54893880076</v>
      </c>
      <c r="BV267" s="3">
        <f>V267*教育人数!$O$6/教育人数!$O$34</f>
        <v>183934.06140531632</v>
      </c>
      <c r="BW267" s="3">
        <f>W267*教育人数!$O$6/教育人数!$O$34</f>
        <v>185348.44426128169</v>
      </c>
      <c r="BX267" s="3">
        <f>X267*教育人数!$O$6/教育人数!$O$34</f>
        <v>184062.64166494954</v>
      </c>
      <c r="BY267" s="3">
        <f>Y267*教育人数!$O$6/教育人数!$O$34</f>
        <v>184641.25283329902</v>
      </c>
      <c r="BZ267" s="3">
        <f>Z267*教育人数!$O$6/教育人数!$O$34</f>
        <v>184062.64166494954</v>
      </c>
      <c r="CA267" s="3">
        <f>AA267*教育人数!$O$6/教育人数!$O$34</f>
        <v>184769.83309293221</v>
      </c>
      <c r="CB267" s="3">
        <f>AB267*教育人数!$O$6/教育人数!$O$34</f>
        <v>186762.82711724707</v>
      </c>
      <c r="CC267" s="3">
        <f>AC267*教育人数!$O$6/教育人数!$O$34</f>
        <v>195249.12425303936</v>
      </c>
      <c r="CD267" s="3">
        <f>AD267*教育人数!$O$6/教育人数!$O$34</f>
        <v>212028.84813517414</v>
      </c>
      <c r="CE267" s="217"/>
    </row>
    <row r="268" spans="1:83" ht="18.75" customHeight="1">
      <c r="A268" s="32" t="s">
        <v>85</v>
      </c>
      <c r="B268" s="33" t="s">
        <v>118</v>
      </c>
      <c r="C268" s="237" t="s">
        <v>104</v>
      </c>
      <c r="D268" s="34" t="s">
        <v>105</v>
      </c>
      <c r="E268" s="38">
        <v>180</v>
      </c>
      <c r="F268" s="36">
        <v>190</v>
      </c>
      <c r="G268" s="36">
        <v>190</v>
      </c>
      <c r="H268" s="36">
        <v>190</v>
      </c>
      <c r="I268" s="36">
        <v>190</v>
      </c>
      <c r="J268" s="36">
        <v>190</v>
      </c>
      <c r="K268" s="36">
        <v>190</v>
      </c>
      <c r="L268" s="36">
        <v>190</v>
      </c>
      <c r="M268" s="39">
        <v>190</v>
      </c>
      <c r="N268" s="39">
        <v>200</v>
      </c>
      <c r="O268" s="40">
        <v>220</v>
      </c>
      <c r="P268" s="111"/>
      <c r="Q268" s="111"/>
      <c r="R268" s="111"/>
      <c r="S268" s="111"/>
      <c r="T268" s="35">
        <v>20650</v>
      </c>
      <c r="U268" s="36">
        <v>21210</v>
      </c>
      <c r="V268" s="36">
        <v>21340</v>
      </c>
      <c r="W268" s="36">
        <v>21490</v>
      </c>
      <c r="X268" s="36">
        <v>21270</v>
      </c>
      <c r="Y268" s="36">
        <v>21340</v>
      </c>
      <c r="Z268" s="36">
        <v>21290</v>
      </c>
      <c r="AA268" s="36">
        <v>21360</v>
      </c>
      <c r="AB268" s="37">
        <v>21580</v>
      </c>
      <c r="AC268" s="37">
        <v>22540</v>
      </c>
      <c r="AD268" s="37">
        <v>24340</v>
      </c>
      <c r="AE268" s="111"/>
      <c r="AF268" s="4">
        <f>E268/E$268</f>
        <v>1</v>
      </c>
      <c r="AG268" s="4">
        <f>F268/E$268</f>
        <v>1.0555555555555556</v>
      </c>
      <c r="AH268" s="4">
        <f>G268/E$268</f>
        <v>1.0555555555555556</v>
      </c>
      <c r="AI268" s="4">
        <f>H268/E$268</f>
        <v>1.0555555555555556</v>
      </c>
      <c r="AJ268" s="4">
        <f>I268/E$268</f>
        <v>1.0555555555555556</v>
      </c>
      <c r="AK268" s="4">
        <f>J268/E$268</f>
        <v>1.0555555555555556</v>
      </c>
      <c r="AL268" s="4">
        <f>K268/E$268</f>
        <v>1.0555555555555556</v>
      </c>
      <c r="AM268" s="4">
        <f>L268/E$268</f>
        <v>1.0555555555555556</v>
      </c>
      <c r="AN268" s="4">
        <f>M268/E$268</f>
        <v>1.0555555555555556</v>
      </c>
      <c r="AO268" s="4">
        <f>N268/E$268</f>
        <v>1.1111111111111112</v>
      </c>
      <c r="AP268" s="4">
        <f>O268/E$268</f>
        <v>1.2222222222222223</v>
      </c>
      <c r="AQ268" s="218"/>
      <c r="AR268" s="218"/>
      <c r="AS268" s="218"/>
      <c r="AT268" s="218"/>
      <c r="AU268" s="218"/>
      <c r="AV268" s="218"/>
      <c r="AW268" s="218"/>
      <c r="AX268" s="218"/>
      <c r="AY268" s="218"/>
      <c r="AZ268" s="218"/>
      <c r="BA268" s="218"/>
      <c r="BE268" s="3">
        <f>E268*(教育人数!$P$7+教育人数!$P$8)/教育人数!$P$34</f>
        <v>2435.4613883468082</v>
      </c>
      <c r="BF268" s="3">
        <f>F268*(教育人数!$P$7+教育人数!$P$8)/教育人数!$P$34</f>
        <v>2570.7647988105196</v>
      </c>
      <c r="BG268" s="3">
        <f>G268*(教育人数!$P$7+教育人数!$P$8)/教育人数!$P$34</f>
        <v>2570.7647988105196</v>
      </c>
      <c r="BH268" s="3">
        <f>H268*(教育人数!$P$7+教育人数!$P$8)/教育人数!$P$34</f>
        <v>2570.7647988105196</v>
      </c>
      <c r="BI268" s="3">
        <f>I268*(教育人数!$P$7+教育人数!$P$8)/教育人数!$P$34</f>
        <v>2570.7647988105196</v>
      </c>
      <c r="BJ268" s="3">
        <f>J268*(教育人数!$P$7+教育人数!$P$8)/教育人数!$P$34</f>
        <v>2570.7647988105196</v>
      </c>
      <c r="BK268" s="3">
        <f>K268*(教育人数!$P$7+教育人数!$P$8)/教育人数!$P$34</f>
        <v>2570.7647988105196</v>
      </c>
      <c r="BL268" s="3">
        <f>L268*(教育人数!$P$7+教育人数!$P$8)/教育人数!$P$34</f>
        <v>2570.7647988105196</v>
      </c>
      <c r="BM268" s="3">
        <f>M268*(教育人数!$P$7+教育人数!$P$8)/教育人数!$P$34</f>
        <v>2570.7647988105196</v>
      </c>
      <c r="BN268" s="3">
        <f>N268*(教育人数!$P$7+教育人数!$P$8)/教育人数!$P$34</f>
        <v>2706.0682092742313</v>
      </c>
      <c r="BO268" s="3">
        <f>O268*(教育人数!$P$7+教育人数!$P$8)/教育人数!$P$34</f>
        <v>2976.6750302016544</v>
      </c>
      <c r="BP268" s="217">
        <f>AVERAGE(BE268:BO268)+AVERAGE(BE269:BO269)</f>
        <v>4391.2106850495475</v>
      </c>
      <c r="BT268" s="3">
        <f>T268*(教育人数!$P$7+教育人数!$P$8)/教育人数!$P$34</f>
        <v>279401.54260756436</v>
      </c>
      <c r="BU268" s="3">
        <f>U268*(教育人数!$P$7+教育人数!$P$8)/教育人数!$P$34</f>
        <v>286978.53359353222</v>
      </c>
      <c r="BV268" s="3">
        <f>V268*(教育人数!$P$7+教育人数!$P$8)/教育人数!$P$34</f>
        <v>288737.47792956047</v>
      </c>
      <c r="BW268" s="3">
        <f>W268*(教育人数!$P$7+教育人数!$P$8)/教育人数!$P$34</f>
        <v>290767.02908651618</v>
      </c>
      <c r="BX268" s="3">
        <f>X268*(教育人数!$P$7+教育人数!$P$8)/教育人数!$P$34</f>
        <v>287790.35405631451</v>
      </c>
      <c r="BY268" s="3">
        <f>Y268*(教育人数!$P$7+教育人数!$P$8)/教育人数!$P$34</f>
        <v>288737.47792956047</v>
      </c>
      <c r="BZ268" s="3">
        <f>Z268*(教育人数!$P$7+教育人数!$P$8)/教育人数!$P$34</f>
        <v>288060.96087724192</v>
      </c>
      <c r="CA268" s="3">
        <f>AA268*(教育人数!$P$7+教育人数!$P$8)/教育人数!$P$34</f>
        <v>289008.08475048788</v>
      </c>
      <c r="CB268" s="3">
        <f>AB268*(教育人数!$P$7+教育人数!$P$8)/教育人数!$P$34</f>
        <v>291984.75978068955</v>
      </c>
      <c r="CC268" s="3">
        <f>AC268*(教育人数!$P$7+教育人数!$P$8)/教育人数!$P$34</f>
        <v>304973.88718520588</v>
      </c>
      <c r="CD268" s="3">
        <f>AD268*(教育人数!$P$7+教育人数!$P$8)/教育人数!$P$34</f>
        <v>329328.50106867397</v>
      </c>
      <c r="CE268" s="217">
        <f t="shared" ref="CE268" si="145">ROUNDDOWN((AVERAGE(BT268:CD268)+AVERAGE(BT269:CD269))*$CH$2*12/16,-2)</f>
        <v>212100</v>
      </c>
    </row>
    <row r="269" spans="1:83" ht="18.75" customHeight="1">
      <c r="A269" s="32" t="s">
        <v>85</v>
      </c>
      <c r="B269" s="33" t="s">
        <v>118</v>
      </c>
      <c r="C269" s="237"/>
      <c r="D269" s="34" t="s">
        <v>106</v>
      </c>
      <c r="E269" s="38">
        <v>250</v>
      </c>
      <c r="F269" s="36">
        <v>260</v>
      </c>
      <c r="G269" s="36">
        <v>260</v>
      </c>
      <c r="H269" s="36">
        <v>260</v>
      </c>
      <c r="I269" s="36">
        <v>260</v>
      </c>
      <c r="J269" s="36">
        <v>260</v>
      </c>
      <c r="K269" s="36">
        <v>260</v>
      </c>
      <c r="L269" s="36">
        <v>260</v>
      </c>
      <c r="M269" s="39">
        <v>260</v>
      </c>
      <c r="N269" s="39">
        <v>270</v>
      </c>
      <c r="O269" s="40">
        <v>300</v>
      </c>
      <c r="P269" s="111"/>
      <c r="Q269" s="111"/>
      <c r="R269" s="111"/>
      <c r="S269" s="111"/>
      <c r="T269" s="35">
        <v>26960</v>
      </c>
      <c r="U269" s="36">
        <v>27760</v>
      </c>
      <c r="V269" s="36">
        <v>27950</v>
      </c>
      <c r="W269" s="36">
        <v>28170</v>
      </c>
      <c r="X269" s="36">
        <v>28040</v>
      </c>
      <c r="Y269" s="36">
        <v>28120</v>
      </c>
      <c r="Z269" s="36">
        <v>28040</v>
      </c>
      <c r="AA269" s="36">
        <v>28140</v>
      </c>
      <c r="AB269" s="37">
        <v>28450</v>
      </c>
      <c r="AC269" s="37">
        <v>29760</v>
      </c>
      <c r="AD269" s="37">
        <v>32330</v>
      </c>
      <c r="AE269" s="111"/>
      <c r="AF269" s="4">
        <f>E269/E$269</f>
        <v>1</v>
      </c>
      <c r="AG269" s="4">
        <f>F269/E$269</f>
        <v>1.04</v>
      </c>
      <c r="AH269" s="4">
        <f>G269/E$269</f>
        <v>1.04</v>
      </c>
      <c r="AI269" s="4">
        <f>H269/E$269</f>
        <v>1.04</v>
      </c>
      <c r="AJ269" s="4">
        <f>I269/E$269</f>
        <v>1.04</v>
      </c>
      <c r="AK269" s="4">
        <f>J269/E$269</f>
        <v>1.04</v>
      </c>
      <c r="AL269" s="4">
        <f>K269/E$269</f>
        <v>1.04</v>
      </c>
      <c r="AM269" s="4">
        <f>L269/E$269</f>
        <v>1.04</v>
      </c>
      <c r="AN269" s="4">
        <f>M269/E$269</f>
        <v>1.04</v>
      </c>
      <c r="AO269" s="4">
        <f>N269/E$269</f>
        <v>1.08</v>
      </c>
      <c r="AP269" s="4">
        <f>O269/E$269</f>
        <v>1.2</v>
      </c>
      <c r="AQ269" s="218"/>
      <c r="AR269" s="218"/>
      <c r="AS269" s="218"/>
      <c r="AT269" s="218"/>
      <c r="AU269" s="218"/>
      <c r="AV269" s="218"/>
      <c r="AW269" s="218"/>
      <c r="AX269" s="218"/>
      <c r="AY269" s="218"/>
      <c r="AZ269" s="218"/>
      <c r="BA269" s="218"/>
      <c r="BE269" s="3">
        <f>E269*教育人数!$P$6/教育人数!$P$34</f>
        <v>1691.2926307963946</v>
      </c>
      <c r="BF269" s="3">
        <f>F269*教育人数!$P$6/教育人数!$P$34</f>
        <v>1758.9443360282503</v>
      </c>
      <c r="BG269" s="3">
        <f>G269*教育人数!$P$6/教育人数!$P$34</f>
        <v>1758.9443360282503</v>
      </c>
      <c r="BH269" s="3">
        <f>H269*教育人数!$P$6/教育人数!$P$34</f>
        <v>1758.9443360282503</v>
      </c>
      <c r="BI269" s="3">
        <f>I269*教育人数!$P$6/教育人数!$P$34</f>
        <v>1758.9443360282503</v>
      </c>
      <c r="BJ269" s="3">
        <f>J269*教育人数!$P$6/教育人数!$P$34</f>
        <v>1758.9443360282503</v>
      </c>
      <c r="BK269" s="3">
        <f>K269*教育人数!$P$6/教育人数!$P$34</f>
        <v>1758.9443360282503</v>
      </c>
      <c r="BL269" s="3">
        <f>L269*教育人数!$P$6/教育人数!$P$34</f>
        <v>1758.9443360282503</v>
      </c>
      <c r="BM269" s="3">
        <f>M269*教育人数!$P$6/教育人数!$P$34</f>
        <v>1758.9443360282503</v>
      </c>
      <c r="BN269" s="3">
        <f>N269*教育人数!$P$6/教育人数!$P$34</f>
        <v>1826.5960412601062</v>
      </c>
      <c r="BO269" s="3">
        <f>O269*教育人数!$P$6/教育人数!$P$34</f>
        <v>2029.5511569556734</v>
      </c>
      <c r="BP269" s="217"/>
      <c r="BT269" s="3">
        <f>T269*教育人数!$P$6/教育人数!$P$34</f>
        <v>182388.99730508318</v>
      </c>
      <c r="BU269" s="3">
        <f>U269*教育人数!$P$6/教育人数!$P$34</f>
        <v>187801.13372363165</v>
      </c>
      <c r="BV269" s="3">
        <f>V269*教育人数!$P$6/教育人数!$P$34</f>
        <v>189086.51612303691</v>
      </c>
      <c r="BW269" s="3">
        <f>W269*教育人数!$P$6/教育人数!$P$34</f>
        <v>190574.85363813775</v>
      </c>
      <c r="BX269" s="3">
        <f>X269*教育人数!$P$6/教育人数!$P$34</f>
        <v>189695.38147012363</v>
      </c>
      <c r="BY269" s="3">
        <f>Y269*教育人数!$P$6/教育人数!$P$34</f>
        <v>190236.59511197847</v>
      </c>
      <c r="BZ269" s="3">
        <f>Z269*教育人数!$P$6/教育人数!$P$34</f>
        <v>189695.38147012363</v>
      </c>
      <c r="CA269" s="3">
        <f>AA269*教育人数!$P$6/教育人数!$P$34</f>
        <v>190371.89852244218</v>
      </c>
      <c r="CB269" s="3">
        <f>AB269*教育人数!$P$6/教育人数!$P$34</f>
        <v>192469.1013846297</v>
      </c>
      <c r="CC269" s="3">
        <f>AC269*教育人数!$P$6/教育人数!$P$34</f>
        <v>201331.47477000279</v>
      </c>
      <c r="CD269" s="3">
        <f>AD269*教育人数!$P$6/教育人数!$P$34</f>
        <v>218717.96301458974</v>
      </c>
      <c r="CE269" s="217"/>
    </row>
    <row r="270" spans="1:83" ht="18.75" customHeight="1">
      <c r="A270" s="32" t="s">
        <v>85</v>
      </c>
      <c r="B270" s="33" t="s">
        <v>119</v>
      </c>
      <c r="C270" s="237" t="s">
        <v>104</v>
      </c>
      <c r="D270" s="34" t="s">
        <v>105</v>
      </c>
      <c r="E270" s="38">
        <v>180</v>
      </c>
      <c r="F270" s="36">
        <v>190</v>
      </c>
      <c r="G270" s="36">
        <v>190</v>
      </c>
      <c r="H270" s="36">
        <v>190</v>
      </c>
      <c r="I270" s="36">
        <v>190</v>
      </c>
      <c r="J270" s="36">
        <v>190</v>
      </c>
      <c r="K270" s="36">
        <v>190</v>
      </c>
      <c r="L270" s="36">
        <v>190</v>
      </c>
      <c r="M270" s="39">
        <v>190</v>
      </c>
      <c r="N270" s="39">
        <v>200</v>
      </c>
      <c r="O270" s="40">
        <v>210</v>
      </c>
      <c r="P270" s="111"/>
      <c r="Q270" s="111"/>
      <c r="R270" s="111"/>
      <c r="S270" s="111"/>
      <c r="T270" s="35">
        <v>20180</v>
      </c>
      <c r="U270" s="36">
        <v>20730</v>
      </c>
      <c r="V270" s="36">
        <v>20860</v>
      </c>
      <c r="W270" s="36">
        <v>21010</v>
      </c>
      <c r="X270" s="36">
        <v>20840</v>
      </c>
      <c r="Y270" s="36">
        <v>20910</v>
      </c>
      <c r="Z270" s="36">
        <v>20850</v>
      </c>
      <c r="AA270" s="36">
        <v>20930</v>
      </c>
      <c r="AB270" s="37">
        <v>21150</v>
      </c>
      <c r="AC270" s="37">
        <v>22090</v>
      </c>
      <c r="AD270" s="37">
        <v>23870</v>
      </c>
      <c r="AE270" s="111"/>
      <c r="AF270" s="4">
        <f>E270/E$270</f>
        <v>1</v>
      </c>
      <c r="AG270" s="4">
        <f>F270/E$270</f>
        <v>1.0555555555555556</v>
      </c>
      <c r="AH270" s="4">
        <f>G270/E$270</f>
        <v>1.0555555555555556</v>
      </c>
      <c r="AI270" s="4">
        <f>H270/E$270</f>
        <v>1.0555555555555556</v>
      </c>
      <c r="AJ270" s="4">
        <f>I270/E$270</f>
        <v>1.0555555555555556</v>
      </c>
      <c r="AK270" s="4">
        <f>J270/E$270</f>
        <v>1.0555555555555556</v>
      </c>
      <c r="AL270" s="4">
        <f>K270/E$270</f>
        <v>1.0555555555555556</v>
      </c>
      <c r="AM270" s="4">
        <f>L270/E$270</f>
        <v>1.0555555555555556</v>
      </c>
      <c r="AN270" s="4">
        <f>M270/E$270</f>
        <v>1.0555555555555556</v>
      </c>
      <c r="AO270" s="4">
        <f>N270/E$270</f>
        <v>1.1111111111111112</v>
      </c>
      <c r="AP270" s="4">
        <f>O270/E$270</f>
        <v>1.1666666666666667</v>
      </c>
      <c r="AQ270" s="218"/>
      <c r="AR270" s="218"/>
      <c r="AS270" s="218"/>
      <c r="AT270" s="218"/>
      <c r="AU270" s="218"/>
      <c r="AV270" s="218"/>
      <c r="AW270" s="218"/>
      <c r="AX270" s="218"/>
      <c r="AY270" s="218"/>
      <c r="AZ270" s="218"/>
      <c r="BA270" s="218"/>
      <c r="BE270" s="3">
        <f>E270*(教育人数!$Q$7+教育人数!$Q$8)/教育人数!$Q$34</f>
        <v>2534.8679756262695</v>
      </c>
      <c r="BF270" s="3">
        <f>F270*(教育人数!$Q$7+教育人数!$Q$8)/教育人数!$Q$34</f>
        <v>2675.6939742721738</v>
      </c>
      <c r="BG270" s="3">
        <f>G270*(教育人数!$Q$7+教育人数!$Q$8)/教育人数!$Q$34</f>
        <v>2675.6939742721738</v>
      </c>
      <c r="BH270" s="3">
        <f>H270*(教育人数!$Q$7+教育人数!$Q$8)/教育人数!$Q$34</f>
        <v>2675.6939742721738</v>
      </c>
      <c r="BI270" s="3">
        <f>I270*(教育人数!$Q$7+教育人数!$Q$8)/教育人数!$Q$34</f>
        <v>2675.6939742721738</v>
      </c>
      <c r="BJ270" s="3">
        <f>J270*(教育人数!$Q$7+教育人数!$Q$8)/教育人数!$Q$34</f>
        <v>2675.6939742721738</v>
      </c>
      <c r="BK270" s="3">
        <f>K270*(教育人数!$Q$7+教育人数!$Q$8)/教育人数!$Q$34</f>
        <v>2675.6939742721738</v>
      </c>
      <c r="BL270" s="3">
        <f>L270*(教育人数!$Q$7+教育人数!$Q$8)/教育人数!$Q$34</f>
        <v>2675.6939742721738</v>
      </c>
      <c r="BM270" s="3">
        <f>M270*(教育人数!$Q$7+教育人数!$Q$8)/教育人数!$Q$34</f>
        <v>2675.6939742721738</v>
      </c>
      <c r="BN270" s="3">
        <f>N270*(教育人数!$Q$7+教育人数!$Q$8)/教育人数!$Q$34</f>
        <v>2816.5199729180777</v>
      </c>
      <c r="BO270" s="3">
        <f>O270*(教育人数!$Q$7+教育人数!$Q$8)/教育人数!$Q$34</f>
        <v>2957.3459715639815</v>
      </c>
      <c r="BP270" s="217">
        <f>AVERAGE(BE270:BO270)+AVERAGE(BE271:BO271)</f>
        <v>4519.2343201821877</v>
      </c>
      <c r="BT270" s="3">
        <f>T270*(教育人数!$Q$7+教育人数!$Q$8)/教育人数!$Q$34</f>
        <v>284186.86526743404</v>
      </c>
      <c r="BU270" s="3">
        <f>U270*(教育人数!$Q$7+教育人数!$Q$8)/教育人数!$Q$34</f>
        <v>291932.29519295873</v>
      </c>
      <c r="BV270" s="3">
        <f>V270*(教育人数!$Q$7+教育人数!$Q$8)/教育人数!$Q$34</f>
        <v>293763.03317535546</v>
      </c>
      <c r="BW270" s="3">
        <f>W270*(教育人数!$Q$7+教育人数!$Q$8)/教育人数!$Q$34</f>
        <v>295875.42315504403</v>
      </c>
      <c r="BX270" s="3">
        <f>X270*(教育人数!$Q$7+教育人数!$Q$8)/教育人数!$Q$34</f>
        <v>293481.38117806369</v>
      </c>
      <c r="BY270" s="3">
        <f>Y270*(教育人数!$Q$7+教育人数!$Q$8)/教育人数!$Q$34</f>
        <v>294467.16316858499</v>
      </c>
      <c r="BZ270" s="3">
        <f>Z270*(教育人数!$Q$7+教育人数!$Q$8)/教育人数!$Q$34</f>
        <v>293622.20717670961</v>
      </c>
      <c r="CA270" s="3">
        <f>AA270*(教育人数!$Q$7+教育人数!$Q$8)/教育人数!$Q$34</f>
        <v>294748.81516587682</v>
      </c>
      <c r="CB270" s="3">
        <f>AB270*(教育人数!$Q$7+教育人数!$Q$8)/教育人数!$Q$34</f>
        <v>297846.98713608668</v>
      </c>
      <c r="CC270" s="3">
        <f>AC270*(教育人数!$Q$7+教育人数!$Q$8)/教育人数!$Q$34</f>
        <v>311084.63100880163</v>
      </c>
      <c r="CD270" s="3">
        <f>AD270*(教育人数!$Q$7+教育人数!$Q$8)/教育人数!$Q$34</f>
        <v>336151.65876777255</v>
      </c>
      <c r="CE270" s="217">
        <f t="shared" ref="CE270" si="146">ROUNDDOWN((AVERAGE(BT270:CD270)+AVERAGE(BT271:CD271))*$CH$2*12/16,-2)</f>
        <v>216600</v>
      </c>
    </row>
    <row r="271" spans="1:83" ht="18.75" customHeight="1">
      <c r="A271" s="32" t="s">
        <v>85</v>
      </c>
      <c r="B271" s="33" t="s">
        <v>119</v>
      </c>
      <c r="C271" s="237"/>
      <c r="D271" s="34" t="s">
        <v>106</v>
      </c>
      <c r="E271" s="38">
        <v>240</v>
      </c>
      <c r="F271" s="36">
        <v>250</v>
      </c>
      <c r="G271" s="36">
        <v>250</v>
      </c>
      <c r="H271" s="36">
        <v>260</v>
      </c>
      <c r="I271" s="36">
        <v>250</v>
      </c>
      <c r="J271" s="36">
        <v>260</v>
      </c>
      <c r="K271" s="36">
        <v>250</v>
      </c>
      <c r="L271" s="36">
        <v>260</v>
      </c>
      <c r="M271" s="39">
        <v>260</v>
      </c>
      <c r="N271" s="39">
        <v>270</v>
      </c>
      <c r="O271" s="40">
        <v>290</v>
      </c>
      <c r="P271" s="111"/>
      <c r="Q271" s="111"/>
      <c r="R271" s="111"/>
      <c r="S271" s="111"/>
      <c r="T271" s="35">
        <v>26490</v>
      </c>
      <c r="U271" s="36">
        <v>27280</v>
      </c>
      <c r="V271" s="36">
        <v>27470</v>
      </c>
      <c r="W271" s="36">
        <v>27690</v>
      </c>
      <c r="X271" s="36">
        <v>27610</v>
      </c>
      <c r="Y271" s="36">
        <v>27690</v>
      </c>
      <c r="Z271" s="36">
        <v>27600</v>
      </c>
      <c r="AA271" s="36">
        <v>27710</v>
      </c>
      <c r="AB271" s="37">
        <v>28020</v>
      </c>
      <c r="AC271" s="37">
        <v>29310</v>
      </c>
      <c r="AD271" s="37">
        <v>31860</v>
      </c>
      <c r="AE271" s="111"/>
      <c r="AF271" s="4">
        <f>E271/E$271</f>
        <v>1</v>
      </c>
      <c r="AG271" s="4">
        <f>F271/E$271</f>
        <v>1.0416666666666667</v>
      </c>
      <c r="AH271" s="4">
        <f>G271/E$271</f>
        <v>1.0416666666666667</v>
      </c>
      <c r="AI271" s="4">
        <f>H271/E$271</f>
        <v>1.0833333333333333</v>
      </c>
      <c r="AJ271" s="4">
        <f>I271/E$271</f>
        <v>1.0416666666666667</v>
      </c>
      <c r="AK271" s="4">
        <f>J271/E$271</f>
        <v>1.0833333333333333</v>
      </c>
      <c r="AL271" s="4">
        <f>K271/E$271</f>
        <v>1.0416666666666667</v>
      </c>
      <c r="AM271" s="4">
        <f>L271/E$271</f>
        <v>1.0833333333333333</v>
      </c>
      <c r="AN271" s="4">
        <f>M271/E$271</f>
        <v>1.0833333333333333</v>
      </c>
      <c r="AO271" s="4">
        <f>N271/E$271</f>
        <v>1.125</v>
      </c>
      <c r="AP271" s="4">
        <f>O271/E$271</f>
        <v>1.2083333333333333</v>
      </c>
      <c r="AQ271" s="218"/>
      <c r="AR271" s="218"/>
      <c r="AS271" s="218"/>
      <c r="AT271" s="218"/>
      <c r="AU271" s="218"/>
      <c r="AV271" s="218"/>
      <c r="AW271" s="218"/>
      <c r="AX271" s="218"/>
      <c r="AY271" s="218"/>
      <c r="AZ271" s="218"/>
      <c r="BA271" s="218"/>
      <c r="BE271" s="3">
        <f>E271*教育人数!$Q$6/教育人数!$Q$34</f>
        <v>1689.9119837508465</v>
      </c>
      <c r="BF271" s="3">
        <f>F271*教育人数!$Q$6/教育人数!$Q$34</f>
        <v>1760.3249830737984</v>
      </c>
      <c r="BG271" s="3">
        <f>G271*教育人数!$Q$6/教育人数!$Q$34</f>
        <v>1760.3249830737984</v>
      </c>
      <c r="BH271" s="3">
        <f>H271*教育人数!$Q$6/教育人数!$Q$34</f>
        <v>1830.7379823967503</v>
      </c>
      <c r="BI271" s="3">
        <f>I271*教育人数!$Q$6/教育人数!$Q$34</f>
        <v>1760.3249830737984</v>
      </c>
      <c r="BJ271" s="3">
        <f>J271*教育人数!$Q$6/教育人数!$Q$34</f>
        <v>1830.7379823967503</v>
      </c>
      <c r="BK271" s="3">
        <f>K271*教育人数!$Q$6/教育人数!$Q$34</f>
        <v>1760.3249830737984</v>
      </c>
      <c r="BL271" s="3">
        <f>L271*教育人数!$Q$6/教育人数!$Q$34</f>
        <v>1830.7379823967503</v>
      </c>
      <c r="BM271" s="3">
        <f>M271*教育人数!$Q$6/教育人数!$Q$34</f>
        <v>1830.7379823967503</v>
      </c>
      <c r="BN271" s="3">
        <f>N271*教育人数!$Q$6/教育人数!$Q$34</f>
        <v>1901.1509817197023</v>
      </c>
      <c r="BO271" s="3">
        <f>O271*教育人数!$Q$6/教育人数!$Q$34</f>
        <v>2041.9769803656061</v>
      </c>
      <c r="BP271" s="217"/>
      <c r="BT271" s="3">
        <f>T271*教育人数!$Q$6/教育人数!$Q$34</f>
        <v>186524.03520649968</v>
      </c>
      <c r="BU271" s="3">
        <f>U271*教育人数!$Q$6/教育人数!$Q$34</f>
        <v>192086.66215301288</v>
      </c>
      <c r="BV271" s="3">
        <f>V271*教育人数!$Q$6/教育人数!$Q$34</f>
        <v>193424.50914014896</v>
      </c>
      <c r="BW271" s="3">
        <f>W271*教育人数!$Q$6/教育人数!$Q$34</f>
        <v>194973.59512525392</v>
      </c>
      <c r="BX271" s="3">
        <f>X271*教育人数!$Q$6/教育人数!$Q$34</f>
        <v>194410.29113067029</v>
      </c>
      <c r="BY271" s="3">
        <f>Y271*教育人数!$Q$6/教育人数!$Q$34</f>
        <v>194973.59512525392</v>
      </c>
      <c r="BZ271" s="3">
        <f>Z271*教育人数!$Q$6/教育人数!$Q$34</f>
        <v>194339.87813134736</v>
      </c>
      <c r="CA271" s="3">
        <f>AA271*教育人数!$Q$6/教育人数!$Q$34</f>
        <v>195114.42112389981</v>
      </c>
      <c r="CB271" s="3">
        <f>AB271*教育人数!$Q$6/教育人数!$Q$34</f>
        <v>197297.22410291134</v>
      </c>
      <c r="CC271" s="3">
        <f>AC271*教育人数!$Q$6/教育人数!$Q$34</f>
        <v>206380.50101557214</v>
      </c>
      <c r="CD271" s="3">
        <f>AD271*教育人数!$Q$6/教育人数!$Q$34</f>
        <v>224335.81584292487</v>
      </c>
      <c r="CE271" s="217"/>
    </row>
    <row r="272" spans="1:83" ht="18.75" customHeight="1">
      <c r="A272" s="32" t="s">
        <v>85</v>
      </c>
      <c r="B272" s="33" t="s">
        <v>120</v>
      </c>
      <c r="C272" s="237" t="s">
        <v>104</v>
      </c>
      <c r="D272" s="34" t="s">
        <v>105</v>
      </c>
      <c r="E272" s="38">
        <v>180</v>
      </c>
      <c r="F272" s="36">
        <v>180</v>
      </c>
      <c r="G272" s="36">
        <v>180</v>
      </c>
      <c r="H272" s="36">
        <v>180</v>
      </c>
      <c r="I272" s="36">
        <v>180</v>
      </c>
      <c r="J272" s="36">
        <v>180</v>
      </c>
      <c r="K272" s="36">
        <v>180</v>
      </c>
      <c r="L272" s="36">
        <v>180</v>
      </c>
      <c r="M272" s="39">
        <v>190</v>
      </c>
      <c r="N272" s="39">
        <v>190</v>
      </c>
      <c r="O272" s="40">
        <v>210</v>
      </c>
      <c r="P272" s="111"/>
      <c r="Q272" s="111"/>
      <c r="R272" s="111"/>
      <c r="S272" s="111"/>
      <c r="T272" s="35">
        <v>19810</v>
      </c>
      <c r="U272" s="36">
        <v>20350</v>
      </c>
      <c r="V272" s="36">
        <v>20480</v>
      </c>
      <c r="W272" s="36">
        <v>20630</v>
      </c>
      <c r="X272" s="36">
        <v>20500</v>
      </c>
      <c r="Y272" s="36">
        <v>20570</v>
      </c>
      <c r="Z272" s="36">
        <v>20520</v>
      </c>
      <c r="AA272" s="36">
        <v>20590</v>
      </c>
      <c r="AB272" s="37">
        <v>20810</v>
      </c>
      <c r="AC272" s="37">
        <v>21740</v>
      </c>
      <c r="AD272" s="37">
        <v>23500</v>
      </c>
      <c r="AE272" s="111"/>
      <c r="AF272" s="4">
        <f>E272/E$272</f>
        <v>1</v>
      </c>
      <c r="AG272" s="4">
        <f>F272/E$272</f>
        <v>1</v>
      </c>
      <c r="AH272" s="4">
        <f>G272/E$272</f>
        <v>1</v>
      </c>
      <c r="AI272" s="4">
        <f>H272/E$272</f>
        <v>1</v>
      </c>
      <c r="AJ272" s="4">
        <f>I272/E$272</f>
        <v>1</v>
      </c>
      <c r="AK272" s="4">
        <f>J272/E$272</f>
        <v>1</v>
      </c>
      <c r="AL272" s="4">
        <f>K272/E$272</f>
        <v>1</v>
      </c>
      <c r="AM272" s="4">
        <f>L272/E$272</f>
        <v>1</v>
      </c>
      <c r="AN272" s="4">
        <f>M272/E$272</f>
        <v>1.0555555555555556</v>
      </c>
      <c r="AO272" s="4">
        <f>N272/E$272</f>
        <v>1.0555555555555556</v>
      </c>
      <c r="AP272" s="4">
        <f>O272/E$272</f>
        <v>1.1666666666666667</v>
      </c>
      <c r="AQ272" s="218"/>
      <c r="AR272" s="218"/>
      <c r="AS272" s="218"/>
      <c r="AT272" s="218"/>
      <c r="AU272" s="218"/>
      <c r="AV272" s="218"/>
      <c r="AW272" s="218"/>
      <c r="AX272" s="218"/>
      <c r="AY272" s="218"/>
      <c r="AZ272" s="218"/>
      <c r="BA272" s="218"/>
      <c r="BE272" s="3">
        <f>E272*(教育人数!$R$7+教育人数!$R$8)/教育人数!$R$34</f>
        <v>2419.6467040068937</v>
      </c>
      <c r="BF272" s="3">
        <f>F272*(教育人数!$R$7+教育人数!$R$8)/教育人数!$R$34</f>
        <v>2419.6467040068937</v>
      </c>
      <c r="BG272" s="3">
        <f>G272*(教育人数!$R$7+教育人数!$R$8)/教育人数!$R$34</f>
        <v>2419.6467040068937</v>
      </c>
      <c r="BH272" s="3">
        <f>H272*(教育人数!$R$7+教育人数!$R$8)/教育人数!$R$34</f>
        <v>2419.6467040068937</v>
      </c>
      <c r="BI272" s="3">
        <f>I272*(教育人数!$R$7+教育人数!$R$8)/教育人数!$R$34</f>
        <v>2419.6467040068937</v>
      </c>
      <c r="BJ272" s="3">
        <f>J272*(教育人数!$R$7+教育人数!$R$8)/教育人数!$R$34</f>
        <v>2419.6467040068937</v>
      </c>
      <c r="BK272" s="3">
        <f>K272*(教育人数!$R$7+教育人数!$R$8)/教育人数!$R$34</f>
        <v>2419.6467040068937</v>
      </c>
      <c r="BL272" s="3">
        <f>L272*(教育人数!$R$7+教育人数!$R$8)/教育人数!$R$34</f>
        <v>2419.6467040068937</v>
      </c>
      <c r="BM272" s="3">
        <f>M272*(教育人数!$R$7+教育人数!$R$8)/教育人数!$R$34</f>
        <v>2554.0715208961656</v>
      </c>
      <c r="BN272" s="3">
        <f>N272*(教育人数!$R$7+教育人数!$R$8)/教育人数!$R$34</f>
        <v>2554.0715208961656</v>
      </c>
      <c r="BO272" s="3">
        <f>O272*(教育人数!$R$7+教育人数!$R$8)/教育人数!$R$34</f>
        <v>2822.9211546747092</v>
      </c>
      <c r="BP272" s="217">
        <f>AVERAGE(BE272:BO272)+AVERAGE(BE273:BO273)</f>
        <v>4191.6101993654775</v>
      </c>
      <c r="BT272" s="3">
        <f>T272*(教育人数!$R$7+教育人数!$R$8)/教育人数!$R$34</f>
        <v>266295.56225764757</v>
      </c>
      <c r="BU272" s="3">
        <f>U272*(教育人数!$R$7+教育人数!$R$8)/教育人数!$R$34</f>
        <v>273554.50236966828</v>
      </c>
      <c r="BV272" s="3">
        <f>V272*(教育人数!$R$7+教育人数!$R$8)/教育人数!$R$34</f>
        <v>275302.02498922875</v>
      </c>
      <c r="BW272" s="3">
        <f>W272*(教育人数!$R$7+教育人数!$R$8)/教育人数!$R$34</f>
        <v>277318.39724256785</v>
      </c>
      <c r="BX272" s="3">
        <f>X272*(教育人数!$R$7+教育人数!$R$8)/教育人数!$R$34</f>
        <v>275570.87462300732</v>
      </c>
      <c r="BY272" s="3">
        <f>Y272*(教育人数!$R$7+教育人数!$R$8)/教育人数!$R$34</f>
        <v>276511.84834123222</v>
      </c>
      <c r="BZ272" s="3">
        <f>Z272*(教育人数!$R$7+教育人数!$R$8)/教育人数!$R$34</f>
        <v>275839.72425678588</v>
      </c>
      <c r="CA272" s="3">
        <f>AA272*(教育人数!$R$7+教育人数!$R$8)/教育人数!$R$34</f>
        <v>276780.69797501079</v>
      </c>
      <c r="CB272" s="3">
        <f>AB272*(教育人数!$R$7+教育人数!$R$8)/教育人数!$R$34</f>
        <v>279738.04394657473</v>
      </c>
      <c r="CC272" s="3">
        <f>AC272*(教育人数!$R$7+教育人数!$R$8)/教育人数!$R$34</f>
        <v>292239.55191727704</v>
      </c>
      <c r="CD272" s="3">
        <f>AD272*(教育人数!$R$7+教育人数!$R$8)/教育人数!$R$34</f>
        <v>315898.31968978891</v>
      </c>
      <c r="CE272" s="217">
        <f t="shared" ref="CE272" si="147">ROUNDDOWN((AVERAGE(BT272:CD272)+AVERAGE(BT273:CD273))*$CH$2*12/16,-2)</f>
        <v>203600</v>
      </c>
    </row>
    <row r="273" spans="1:83" ht="18.75" customHeight="1">
      <c r="A273" s="32" t="s">
        <v>85</v>
      </c>
      <c r="B273" s="33" t="s">
        <v>120</v>
      </c>
      <c r="C273" s="237"/>
      <c r="D273" s="34" t="s">
        <v>106</v>
      </c>
      <c r="E273" s="38">
        <v>240</v>
      </c>
      <c r="F273" s="36">
        <v>250</v>
      </c>
      <c r="G273" s="36">
        <v>250</v>
      </c>
      <c r="H273" s="36">
        <v>250</v>
      </c>
      <c r="I273" s="36">
        <v>250</v>
      </c>
      <c r="J273" s="36">
        <v>250</v>
      </c>
      <c r="K273" s="36">
        <v>250</v>
      </c>
      <c r="L273" s="36">
        <v>250</v>
      </c>
      <c r="M273" s="39">
        <v>250</v>
      </c>
      <c r="N273" s="39">
        <v>270</v>
      </c>
      <c r="O273" s="40">
        <v>290</v>
      </c>
      <c r="P273" s="111"/>
      <c r="Q273" s="111"/>
      <c r="R273" s="111"/>
      <c r="S273" s="111"/>
      <c r="T273" s="35">
        <v>26120</v>
      </c>
      <c r="U273" s="36">
        <v>26900</v>
      </c>
      <c r="V273" s="36">
        <v>27090</v>
      </c>
      <c r="W273" s="36">
        <v>27310</v>
      </c>
      <c r="X273" s="36">
        <v>27270</v>
      </c>
      <c r="Y273" s="36">
        <v>27350</v>
      </c>
      <c r="Z273" s="36">
        <v>27270</v>
      </c>
      <c r="AA273" s="36">
        <v>27370</v>
      </c>
      <c r="AB273" s="37">
        <v>27680</v>
      </c>
      <c r="AC273" s="37">
        <v>28960</v>
      </c>
      <c r="AD273" s="37">
        <v>31490</v>
      </c>
      <c r="AE273" s="111"/>
      <c r="AF273" s="4">
        <f>E273/E$273</f>
        <v>1</v>
      </c>
      <c r="AG273" s="4">
        <f>F273/E$273</f>
        <v>1.0416666666666667</v>
      </c>
      <c r="AH273" s="4">
        <f>G273/E$273</f>
        <v>1.0416666666666667</v>
      </c>
      <c r="AI273" s="4">
        <f>H273/E$273</f>
        <v>1.0416666666666667</v>
      </c>
      <c r="AJ273" s="4">
        <f>I273/E$273</f>
        <v>1.0416666666666667</v>
      </c>
      <c r="AK273" s="4">
        <f>J273/E$273</f>
        <v>1.0416666666666667</v>
      </c>
      <c r="AL273" s="4">
        <f>K273/E$273</f>
        <v>1.0416666666666667</v>
      </c>
      <c r="AM273" s="4">
        <f>L273/E$273</f>
        <v>1.0416666666666667</v>
      </c>
      <c r="AN273" s="4">
        <f>M273/E$273</f>
        <v>1.0416666666666667</v>
      </c>
      <c r="AO273" s="4">
        <f>N273/E$273</f>
        <v>1.125</v>
      </c>
      <c r="AP273" s="4">
        <f>O273/E$273</f>
        <v>1.2083333333333333</v>
      </c>
      <c r="AQ273" s="218"/>
      <c r="AR273" s="218"/>
      <c r="AS273" s="218"/>
      <c r="AT273" s="218"/>
      <c r="AU273" s="218"/>
      <c r="AV273" s="218"/>
      <c r="AW273" s="218"/>
      <c r="AX273" s="218"/>
      <c r="AY273" s="218"/>
      <c r="AZ273" s="218"/>
      <c r="BA273" s="218"/>
      <c r="BE273" s="3">
        <f>E273*教育人数!$R$6/教育人数!$R$34</f>
        <v>1613.0978026712623</v>
      </c>
      <c r="BF273" s="3">
        <f>F273*教育人数!$R$6/教育人数!$R$34</f>
        <v>1680.3102111158983</v>
      </c>
      <c r="BG273" s="3">
        <f>G273*教育人数!$R$6/教育人数!$R$34</f>
        <v>1680.3102111158983</v>
      </c>
      <c r="BH273" s="3">
        <f>H273*教育人数!$R$6/教育人数!$R$34</f>
        <v>1680.3102111158983</v>
      </c>
      <c r="BI273" s="3">
        <f>I273*教育人数!$R$6/教育人数!$R$34</f>
        <v>1680.3102111158983</v>
      </c>
      <c r="BJ273" s="3">
        <f>J273*教育人数!$R$6/教育人数!$R$34</f>
        <v>1680.3102111158983</v>
      </c>
      <c r="BK273" s="3">
        <f>K273*教育人数!$R$6/教育人数!$R$34</f>
        <v>1680.3102111158983</v>
      </c>
      <c r="BL273" s="3">
        <f>L273*教育人数!$R$6/教育人数!$R$34</f>
        <v>1680.3102111158983</v>
      </c>
      <c r="BM273" s="3">
        <f>M273*教育人数!$R$6/教育人数!$R$34</f>
        <v>1680.3102111158983</v>
      </c>
      <c r="BN273" s="3">
        <f>N273*教育人数!$R$6/教育人数!$R$34</f>
        <v>1814.7350280051701</v>
      </c>
      <c r="BO273" s="3">
        <f>O273*教育人数!$R$6/教育人数!$R$34</f>
        <v>1949.1598448944421</v>
      </c>
      <c r="BP273" s="217"/>
      <c r="BT273" s="3">
        <f>T273*教育人数!$R$6/教育人数!$R$34</f>
        <v>175558.81085738906</v>
      </c>
      <c r="BU273" s="3">
        <f>U273*教育人数!$R$6/教育人数!$R$34</f>
        <v>180801.37871607067</v>
      </c>
      <c r="BV273" s="3">
        <f>V273*教育人数!$R$6/教育人数!$R$34</f>
        <v>182078.41447651875</v>
      </c>
      <c r="BW273" s="3">
        <f>W273*教育人数!$R$6/教育人数!$R$34</f>
        <v>183557.08746230073</v>
      </c>
      <c r="BX273" s="3">
        <f>X273*教育人数!$R$6/教育人数!$R$34</f>
        <v>183288.23782852219</v>
      </c>
      <c r="BY273" s="3">
        <f>Y273*教育人数!$R$6/教育人数!$R$34</f>
        <v>183825.93709607929</v>
      </c>
      <c r="BZ273" s="3">
        <f>Z273*教育人数!$R$6/教育人数!$R$34</f>
        <v>183288.23782852219</v>
      </c>
      <c r="CA273" s="3">
        <f>AA273*教育人数!$R$6/教育人数!$R$34</f>
        <v>183960.36191296854</v>
      </c>
      <c r="CB273" s="3">
        <f>AB273*教育人数!$R$6/教育人数!$R$34</f>
        <v>186043.94657475228</v>
      </c>
      <c r="CC273" s="3">
        <f>AC273*教育人数!$R$6/教育人数!$R$34</f>
        <v>194647.13485566567</v>
      </c>
      <c r="CD273" s="3">
        <f>AD273*教育人数!$R$6/教育人数!$R$34</f>
        <v>211651.87419215855</v>
      </c>
      <c r="CE273" s="217"/>
    </row>
    <row r="274" spans="1:83" ht="18.75" customHeight="1">
      <c r="A274" s="32" t="s">
        <v>85</v>
      </c>
      <c r="B274" s="33" t="s">
        <v>121</v>
      </c>
      <c r="C274" s="237" t="s">
        <v>104</v>
      </c>
      <c r="D274" s="34" t="s">
        <v>105</v>
      </c>
      <c r="E274" s="38">
        <v>170</v>
      </c>
      <c r="F274" s="36">
        <v>180</v>
      </c>
      <c r="G274" s="36">
        <v>180</v>
      </c>
      <c r="H274" s="36">
        <v>180</v>
      </c>
      <c r="I274" s="36">
        <v>180</v>
      </c>
      <c r="J274" s="36">
        <v>180</v>
      </c>
      <c r="K274" s="36">
        <v>180</v>
      </c>
      <c r="L274" s="36">
        <v>180</v>
      </c>
      <c r="M274" s="39">
        <v>180</v>
      </c>
      <c r="N274" s="39">
        <v>190</v>
      </c>
      <c r="O274" s="40">
        <v>210</v>
      </c>
      <c r="P274" s="111"/>
      <c r="Q274" s="111"/>
      <c r="R274" s="111"/>
      <c r="S274" s="111"/>
      <c r="T274" s="35">
        <v>19520</v>
      </c>
      <c r="U274" s="36">
        <v>20050</v>
      </c>
      <c r="V274" s="36">
        <v>20190</v>
      </c>
      <c r="W274" s="36">
        <v>20330</v>
      </c>
      <c r="X274" s="36">
        <v>20230</v>
      </c>
      <c r="Y274" s="36">
        <v>20300</v>
      </c>
      <c r="Z274" s="36">
        <v>20250</v>
      </c>
      <c r="AA274" s="36">
        <v>20320</v>
      </c>
      <c r="AB274" s="37">
        <v>20530</v>
      </c>
      <c r="AC274" s="37">
        <v>21470</v>
      </c>
      <c r="AD274" s="37">
        <v>23210</v>
      </c>
      <c r="AE274" s="111"/>
      <c r="AF274" s="4">
        <f>E274/E$274</f>
        <v>1</v>
      </c>
      <c r="AG274" s="4">
        <f>F274/E$274</f>
        <v>1.0588235294117647</v>
      </c>
      <c r="AH274" s="4">
        <f>G274/E$274</f>
        <v>1.0588235294117647</v>
      </c>
      <c r="AI274" s="4">
        <f>H274/E$274</f>
        <v>1.0588235294117647</v>
      </c>
      <c r="AJ274" s="4">
        <f>I274/E$274</f>
        <v>1.0588235294117647</v>
      </c>
      <c r="AK274" s="4">
        <f>J274/E$274</f>
        <v>1.0588235294117647</v>
      </c>
      <c r="AL274" s="4">
        <f>K274/E$274</f>
        <v>1.0588235294117647</v>
      </c>
      <c r="AM274" s="4">
        <f>L274/E$274</f>
        <v>1.0588235294117647</v>
      </c>
      <c r="AN274" s="4">
        <f>M274/E$274</f>
        <v>1.0588235294117647</v>
      </c>
      <c r="AO274" s="4">
        <f>N274/E$274</f>
        <v>1.1176470588235294</v>
      </c>
      <c r="AP274" s="4">
        <f>O274/E$274</f>
        <v>1.2352941176470589</v>
      </c>
      <c r="AQ274" s="218"/>
      <c r="AR274" s="218"/>
      <c r="AS274" s="218"/>
      <c r="AT274" s="218"/>
      <c r="AU274" s="218"/>
      <c r="AV274" s="218"/>
      <c r="AW274" s="218"/>
      <c r="AX274" s="218"/>
      <c r="AY274" s="218"/>
      <c r="AZ274" s="218"/>
      <c r="BA274" s="218"/>
      <c r="BE274" s="3">
        <f>E274*(教育人数!$S$7+教育人数!$S$8)/教育人数!$S$34</f>
        <v>2360.3230758961354</v>
      </c>
      <c r="BF274" s="3">
        <f>F274*(教育人数!$S$7+教育人数!$S$8)/教育人数!$S$34</f>
        <v>2499.1656097723785</v>
      </c>
      <c r="BG274" s="3">
        <f>G274*(教育人数!$S$7+教育人数!$S$8)/教育人数!$S$34</f>
        <v>2499.1656097723785</v>
      </c>
      <c r="BH274" s="3">
        <f>H274*(教育人数!$S$7+教育人数!$S$8)/教育人数!$S$34</f>
        <v>2499.1656097723785</v>
      </c>
      <c r="BI274" s="3">
        <f>I274*(教育人数!$S$7+教育人数!$S$8)/教育人数!$S$34</f>
        <v>2499.1656097723785</v>
      </c>
      <c r="BJ274" s="3">
        <f>J274*(教育人数!$S$7+教育人数!$S$8)/教育人数!$S$34</f>
        <v>2499.1656097723785</v>
      </c>
      <c r="BK274" s="3">
        <f>K274*(教育人数!$S$7+教育人数!$S$8)/教育人数!$S$34</f>
        <v>2499.1656097723785</v>
      </c>
      <c r="BL274" s="3">
        <f>L274*(教育人数!$S$7+教育人数!$S$8)/教育人数!$S$34</f>
        <v>2499.1656097723785</v>
      </c>
      <c r="BM274" s="3">
        <f>M274*(教育人数!$S$7+教育人数!$S$8)/教育人数!$S$34</f>
        <v>2499.1656097723785</v>
      </c>
      <c r="BN274" s="3">
        <f>N274*(教育人数!$S$7+教育人数!$S$8)/教育人数!$S$34</f>
        <v>2638.0081436486216</v>
      </c>
      <c r="BO274" s="3">
        <f>O274*(教育人数!$S$7+教育人数!$S$8)/教育人数!$S$34</f>
        <v>2915.6932114011083</v>
      </c>
      <c r="BP274" s="217">
        <f>AVERAGE(BE274:BO274)+AVERAGE(BE275:BO275)</f>
        <v>4291.4965016293363</v>
      </c>
      <c r="BT274" s="3">
        <f>T274*(教育人数!$S$7+教育人数!$S$8)/教育人数!$S$34</f>
        <v>271020.6261264268</v>
      </c>
      <c r="BU274" s="3">
        <f>U274*(教育人数!$S$7+教育人数!$S$8)/教育人数!$S$34</f>
        <v>278379.28042186773</v>
      </c>
      <c r="BV274" s="3">
        <f>V274*(教育人数!$S$7+教育人数!$S$8)/教育人数!$S$34</f>
        <v>280323.07589613512</v>
      </c>
      <c r="BW274" s="3">
        <f>W274*(教育人数!$S$7+教育人数!$S$8)/教育人数!$S$34</f>
        <v>282266.87137040251</v>
      </c>
      <c r="BX274" s="3">
        <f>X274*(教育人数!$S$7+教育人数!$S$8)/教育人数!$S$34</f>
        <v>280878.44603164011</v>
      </c>
      <c r="BY274" s="3">
        <f>Y274*(教育人数!$S$7+教育人数!$S$8)/教育人数!$S$34</f>
        <v>281850.34376877378</v>
      </c>
      <c r="BZ274" s="3">
        <f>Z274*(教育人数!$S$7+教育人数!$S$8)/教育人数!$S$34</f>
        <v>281156.13109939254</v>
      </c>
      <c r="CA274" s="3">
        <f>AA274*(教育人数!$S$7+教育人数!$S$8)/教育人数!$S$34</f>
        <v>282128.02883652627</v>
      </c>
      <c r="CB274" s="3">
        <f>AB274*(教育人数!$S$7+教育人数!$S$8)/教育人数!$S$34</f>
        <v>285043.72204792738</v>
      </c>
      <c r="CC274" s="3">
        <f>AC274*(教育人数!$S$7+教育人数!$S$8)/教育人数!$S$34</f>
        <v>298094.92023229424</v>
      </c>
      <c r="CD274" s="3">
        <f>AD274*(教育人数!$S$7+教育人数!$S$8)/教育人数!$S$34</f>
        <v>322253.52112676058</v>
      </c>
      <c r="CE274" s="217">
        <f t="shared" ref="CE274" si="148">ROUNDDOWN((AVERAGE(BT274:CD274)+AVERAGE(BT275:CD275))*$CH$2*12/16,-2)</f>
        <v>207700</v>
      </c>
    </row>
    <row r="275" spans="1:83" ht="18.75" customHeight="1">
      <c r="A275" s="32" t="s">
        <v>85</v>
      </c>
      <c r="B275" s="33" t="s">
        <v>121</v>
      </c>
      <c r="C275" s="237"/>
      <c r="D275" s="34" t="s">
        <v>106</v>
      </c>
      <c r="E275" s="38">
        <v>240</v>
      </c>
      <c r="F275" s="36">
        <v>240</v>
      </c>
      <c r="G275" s="36">
        <v>250</v>
      </c>
      <c r="H275" s="36">
        <v>250</v>
      </c>
      <c r="I275" s="36">
        <v>250</v>
      </c>
      <c r="J275" s="36">
        <v>250</v>
      </c>
      <c r="K275" s="36">
        <v>250</v>
      </c>
      <c r="L275" s="36">
        <v>250</v>
      </c>
      <c r="M275" s="39">
        <v>250</v>
      </c>
      <c r="N275" s="39">
        <v>260</v>
      </c>
      <c r="O275" s="40">
        <v>290</v>
      </c>
      <c r="P275" s="111"/>
      <c r="Q275" s="111"/>
      <c r="R275" s="111"/>
      <c r="S275" s="111"/>
      <c r="T275" s="35">
        <v>25830</v>
      </c>
      <c r="U275" s="36">
        <v>26600</v>
      </c>
      <c r="V275" s="36">
        <v>26800</v>
      </c>
      <c r="W275" s="36">
        <v>27010</v>
      </c>
      <c r="X275" s="36">
        <v>27000</v>
      </c>
      <c r="Y275" s="36">
        <v>27080</v>
      </c>
      <c r="Z275" s="36">
        <v>27000</v>
      </c>
      <c r="AA275" s="36">
        <v>27100</v>
      </c>
      <c r="AB275" s="37">
        <v>27400</v>
      </c>
      <c r="AC275" s="37">
        <v>28690</v>
      </c>
      <c r="AD275" s="37">
        <v>31200</v>
      </c>
      <c r="AE275" s="111"/>
      <c r="AF275" s="4">
        <f>E275/E$275</f>
        <v>1</v>
      </c>
      <c r="AG275" s="4">
        <f>F275/E$275</f>
        <v>1</v>
      </c>
      <c r="AH275" s="4">
        <f>G275/E$275</f>
        <v>1.0416666666666667</v>
      </c>
      <c r="AI275" s="4">
        <f>H275/E$275</f>
        <v>1.0416666666666667</v>
      </c>
      <c r="AJ275" s="4">
        <f>I275/E$275</f>
        <v>1.0416666666666667</v>
      </c>
      <c r="AK275" s="4">
        <f>J275/E$275</f>
        <v>1.0416666666666667</v>
      </c>
      <c r="AL275" s="4">
        <f>K275/E$275</f>
        <v>1.0416666666666667</v>
      </c>
      <c r="AM275" s="4">
        <f>L275/E$275</f>
        <v>1.0416666666666667</v>
      </c>
      <c r="AN275" s="4">
        <f>M275/E$275</f>
        <v>1.0416666666666667</v>
      </c>
      <c r="AO275" s="4">
        <f>N275/E$275</f>
        <v>1.0833333333333333</v>
      </c>
      <c r="AP275" s="4">
        <f>O275/E$275</f>
        <v>1.2083333333333333</v>
      </c>
      <c r="AQ275" s="218"/>
      <c r="AR275" s="218"/>
      <c r="AS275" s="218"/>
      <c r="AT275" s="218"/>
      <c r="AU275" s="218"/>
      <c r="AV275" s="218"/>
      <c r="AW275" s="218"/>
      <c r="AX275" s="218"/>
      <c r="AY275" s="218"/>
      <c r="AZ275" s="218"/>
      <c r="BA275" s="218"/>
      <c r="BE275" s="3">
        <f>E275*教育人数!$S$6/教育人数!$S$34</f>
        <v>1666.1104065149189</v>
      </c>
      <c r="BF275" s="3">
        <f>F275*教育人数!$S$6/教育人数!$S$34</f>
        <v>1666.1104065149189</v>
      </c>
      <c r="BG275" s="3">
        <f>G275*教育人数!$S$6/教育人数!$S$34</f>
        <v>1735.5316734530406</v>
      </c>
      <c r="BH275" s="3">
        <f>H275*教育人数!$S$6/教育人数!$S$34</f>
        <v>1735.5316734530406</v>
      </c>
      <c r="BI275" s="3">
        <f>I275*教育人数!$S$6/教育人数!$S$34</f>
        <v>1735.5316734530406</v>
      </c>
      <c r="BJ275" s="3">
        <f>J275*教育人数!$S$6/教育人数!$S$34</f>
        <v>1735.5316734530406</v>
      </c>
      <c r="BK275" s="3">
        <f>K275*教育人数!$S$6/教育人数!$S$34</f>
        <v>1735.5316734530406</v>
      </c>
      <c r="BL275" s="3">
        <f>L275*教育人数!$S$6/教育人数!$S$34</f>
        <v>1735.5316734530406</v>
      </c>
      <c r="BM275" s="3">
        <f>M275*教育人数!$S$6/教育人数!$S$34</f>
        <v>1735.5316734530406</v>
      </c>
      <c r="BN275" s="3">
        <f>N275*教育人数!$S$6/教育人数!$S$34</f>
        <v>1804.9529403911622</v>
      </c>
      <c r="BO275" s="3">
        <f>O275*教育人数!$S$6/教育人数!$S$34</f>
        <v>2013.2167412055271</v>
      </c>
      <c r="BP275" s="217"/>
      <c r="BT275" s="3">
        <f>T275*教育人数!$S$6/教育人数!$S$34</f>
        <v>179315.13250116815</v>
      </c>
      <c r="BU275" s="3">
        <f>U275*教育人数!$S$6/教育人数!$S$34</f>
        <v>184660.57005540351</v>
      </c>
      <c r="BV275" s="3">
        <f>V275*教育人数!$S$6/教育人数!$S$34</f>
        <v>186048.99539416595</v>
      </c>
      <c r="BW275" s="3">
        <f>W275*教育人数!$S$6/教育人数!$S$34</f>
        <v>187506.8419998665</v>
      </c>
      <c r="BX275" s="3">
        <f>X275*教育人数!$S$6/教育人数!$S$34</f>
        <v>187437.42073292838</v>
      </c>
      <c r="BY275" s="3">
        <f>Y275*教育人数!$S$6/教育人数!$S$34</f>
        <v>187992.79086843337</v>
      </c>
      <c r="BZ275" s="3">
        <f>Z275*教育人数!$S$6/教育人数!$S$34</f>
        <v>187437.42073292838</v>
      </c>
      <c r="CA275" s="3">
        <f>AA275*教育人数!$S$6/教育人数!$S$34</f>
        <v>188131.63340230958</v>
      </c>
      <c r="CB275" s="3">
        <f>AB275*教育人数!$S$6/教育人数!$S$34</f>
        <v>190214.27141045325</v>
      </c>
      <c r="CC275" s="3">
        <f>AC275*教育人数!$S$6/教育人数!$S$34</f>
        <v>199169.61484547093</v>
      </c>
      <c r="CD275" s="3">
        <f>AD275*教育人数!$S$6/教育人数!$S$34</f>
        <v>216594.35284693947</v>
      </c>
      <c r="CE275" s="217"/>
    </row>
    <row r="276" spans="1:83" ht="18.75" customHeight="1">
      <c r="A276" s="32" t="s">
        <v>85</v>
      </c>
      <c r="B276" s="33" t="s">
        <v>78</v>
      </c>
      <c r="C276" s="237" t="s">
        <v>104</v>
      </c>
      <c r="D276" s="34" t="s">
        <v>105</v>
      </c>
      <c r="E276" s="38">
        <v>170</v>
      </c>
      <c r="F276" s="36">
        <v>180</v>
      </c>
      <c r="G276" s="36">
        <v>180</v>
      </c>
      <c r="H276" s="36">
        <v>180</v>
      </c>
      <c r="I276" s="36">
        <v>180</v>
      </c>
      <c r="J276" s="36">
        <v>180</v>
      </c>
      <c r="K276" s="36">
        <v>180</v>
      </c>
      <c r="L276" s="36">
        <v>180</v>
      </c>
      <c r="M276" s="39">
        <v>180</v>
      </c>
      <c r="N276" s="39">
        <v>190</v>
      </c>
      <c r="O276" s="40">
        <v>210</v>
      </c>
      <c r="P276" s="111"/>
      <c r="Q276" s="111"/>
      <c r="R276" s="111"/>
      <c r="S276" s="111"/>
      <c r="T276" s="35">
        <v>19280</v>
      </c>
      <c r="U276" s="36">
        <v>19810</v>
      </c>
      <c r="V276" s="36">
        <v>19940</v>
      </c>
      <c r="W276" s="36">
        <v>20080</v>
      </c>
      <c r="X276" s="36">
        <v>20010</v>
      </c>
      <c r="Y276" s="36">
        <v>20080</v>
      </c>
      <c r="Z276" s="36">
        <v>20030</v>
      </c>
      <c r="AA276" s="36">
        <v>20100</v>
      </c>
      <c r="AB276" s="37">
        <v>20310</v>
      </c>
      <c r="AC276" s="37">
        <v>21240</v>
      </c>
      <c r="AD276" s="37">
        <v>22970</v>
      </c>
      <c r="AE276" s="111"/>
      <c r="AF276" s="4">
        <f>E276/E$276</f>
        <v>1</v>
      </c>
      <c r="AG276" s="4">
        <f>F276/E$276</f>
        <v>1.0588235294117647</v>
      </c>
      <c r="AH276" s="4">
        <f>G276/E$276</f>
        <v>1.0588235294117647</v>
      </c>
      <c r="AI276" s="4">
        <f>H276/E$276</f>
        <v>1.0588235294117647</v>
      </c>
      <c r="AJ276" s="4">
        <f>I276/E$276</f>
        <v>1.0588235294117647</v>
      </c>
      <c r="AK276" s="4">
        <f>J276/E$276</f>
        <v>1.0588235294117647</v>
      </c>
      <c r="AL276" s="4">
        <f>K276/E$276</f>
        <v>1.0588235294117647</v>
      </c>
      <c r="AM276" s="4">
        <f>L276/E$276</f>
        <v>1.0588235294117647</v>
      </c>
      <c r="AN276" s="4">
        <f>M276/E$276</f>
        <v>1.0588235294117647</v>
      </c>
      <c r="AO276" s="4">
        <f>N276/E$276</f>
        <v>1.1176470588235294</v>
      </c>
      <c r="AP276" s="4">
        <f>O276/E$276</f>
        <v>1.2352941176470589</v>
      </c>
      <c r="AQ276" s="218"/>
      <c r="AR276" s="218"/>
      <c r="AS276" s="218"/>
      <c r="AT276" s="218"/>
      <c r="AU276" s="218"/>
      <c r="AV276" s="218"/>
      <c r="AW276" s="218"/>
      <c r="AX276" s="218"/>
      <c r="AY276" s="218"/>
      <c r="AZ276" s="218"/>
      <c r="BA276" s="218"/>
      <c r="BE276" s="3">
        <f>E276*(教育人数!$S$7+教育人数!$S$8)/教育人数!$S$34</f>
        <v>2360.3230758961354</v>
      </c>
      <c r="BF276" s="3">
        <f>F276*(教育人数!$S$7+教育人数!$S$8)/教育人数!$S$34</f>
        <v>2499.1656097723785</v>
      </c>
      <c r="BG276" s="3">
        <f>G276*(教育人数!$S$7+教育人数!$S$8)/教育人数!$S$34</f>
        <v>2499.1656097723785</v>
      </c>
      <c r="BH276" s="3">
        <f>H276*(教育人数!$S$7+教育人数!$S$8)/教育人数!$S$34</f>
        <v>2499.1656097723785</v>
      </c>
      <c r="BI276" s="3">
        <f>I276*(教育人数!$S$7+教育人数!$S$8)/教育人数!$S$34</f>
        <v>2499.1656097723785</v>
      </c>
      <c r="BJ276" s="3">
        <f>J276*(教育人数!$S$7+教育人数!$S$8)/教育人数!$S$34</f>
        <v>2499.1656097723785</v>
      </c>
      <c r="BK276" s="3">
        <f>K276*(教育人数!$S$7+教育人数!$S$8)/教育人数!$S$34</f>
        <v>2499.1656097723785</v>
      </c>
      <c r="BL276" s="3">
        <f>L276*(教育人数!$S$7+教育人数!$S$8)/教育人数!$S$34</f>
        <v>2499.1656097723785</v>
      </c>
      <c r="BM276" s="3">
        <f>M276*(教育人数!$S$7+教育人数!$S$8)/教育人数!$S$34</f>
        <v>2499.1656097723785</v>
      </c>
      <c r="BN276" s="3">
        <f>N276*(教育人数!$S$7+教育人数!$S$8)/教育人数!$S$34</f>
        <v>2638.0081436486216</v>
      </c>
      <c r="BO276" s="3">
        <f>O276*(教育人数!$S$7+教育人数!$S$8)/教育人数!$S$34</f>
        <v>2915.6932114011083</v>
      </c>
      <c r="BP276" s="217">
        <f>AVERAGE(BE276:BO276)+AVERAGE(BE277:BO277)</f>
        <v>4278.8744530951326</v>
      </c>
      <c r="BT276" s="3">
        <f>T276*(教育人数!$S$7+教育人数!$S$8)/教育人数!$S$34</f>
        <v>267688.405313397</v>
      </c>
      <c r="BU276" s="3">
        <f>U276*(教育人数!$S$7+教育人数!$S$8)/教育人数!$S$34</f>
        <v>275047.05960883788</v>
      </c>
      <c r="BV276" s="3">
        <f>V276*(教育人数!$S$7+教育人数!$S$8)/教育人数!$S$34</f>
        <v>276852.01254922902</v>
      </c>
      <c r="BW276" s="3">
        <f>W276*(教育人数!$S$7+教育人数!$S$8)/教育人数!$S$34</f>
        <v>278795.80802349641</v>
      </c>
      <c r="BX276" s="3">
        <f>X276*(教育人数!$S$7+教育人数!$S$8)/教育人数!$S$34</f>
        <v>277823.91028636275</v>
      </c>
      <c r="BY276" s="3">
        <f>Y276*(教育人数!$S$7+教育人数!$S$8)/教育人数!$S$34</f>
        <v>278795.80802349641</v>
      </c>
      <c r="BZ276" s="3">
        <f>Z276*(教育人数!$S$7+教育人数!$S$8)/教育人数!$S$34</f>
        <v>278101.59535411524</v>
      </c>
      <c r="CA276" s="3">
        <f>AA276*(教育人数!$S$7+教育人数!$S$8)/教育人数!$S$34</f>
        <v>279073.49309124891</v>
      </c>
      <c r="CB276" s="3">
        <f>AB276*(教育人数!$S$7+教育人数!$S$8)/教育人数!$S$34</f>
        <v>281989.18630265002</v>
      </c>
      <c r="CC276" s="3">
        <f>AC276*(教育人数!$S$7+教育人数!$S$8)/教育人数!$S$34</f>
        <v>294901.54195314064</v>
      </c>
      <c r="CD276" s="3">
        <f>AD276*(教育人数!$S$7+教育人数!$S$8)/教育人数!$S$34</f>
        <v>318921.30031373072</v>
      </c>
      <c r="CE276" s="217">
        <f t="shared" ref="CE276" si="149">ROUNDDOWN((AVERAGE(BT276:CD276)+AVERAGE(BT277:CD277))*$CH$2*12/16,-2)</f>
        <v>205600</v>
      </c>
    </row>
    <row r="277" spans="1:83" ht="18.75" customHeight="1">
      <c r="A277" s="32" t="s">
        <v>85</v>
      </c>
      <c r="B277" s="42" t="s">
        <v>78</v>
      </c>
      <c r="C277" s="238"/>
      <c r="D277" s="44" t="s">
        <v>106</v>
      </c>
      <c r="E277" s="48">
        <v>230</v>
      </c>
      <c r="F277" s="46">
        <v>240</v>
      </c>
      <c r="G277" s="46">
        <v>240</v>
      </c>
      <c r="H277" s="46">
        <v>250</v>
      </c>
      <c r="I277" s="46">
        <v>250</v>
      </c>
      <c r="J277" s="46">
        <v>250</v>
      </c>
      <c r="K277" s="46">
        <v>250</v>
      </c>
      <c r="L277" s="46">
        <v>250</v>
      </c>
      <c r="M277" s="49">
        <v>250</v>
      </c>
      <c r="N277" s="49">
        <v>260</v>
      </c>
      <c r="O277" s="50">
        <v>290</v>
      </c>
      <c r="P277" s="111"/>
      <c r="Q277" s="111"/>
      <c r="R277" s="111"/>
      <c r="S277" s="111"/>
      <c r="T277" s="45">
        <v>25590</v>
      </c>
      <c r="U277" s="46">
        <v>26360</v>
      </c>
      <c r="V277" s="46">
        <v>26550</v>
      </c>
      <c r="W277" s="46">
        <v>26760</v>
      </c>
      <c r="X277" s="46">
        <v>26780</v>
      </c>
      <c r="Y277" s="46">
        <v>26860</v>
      </c>
      <c r="Z277" s="46">
        <v>26780</v>
      </c>
      <c r="AA277" s="46">
        <v>26880</v>
      </c>
      <c r="AB277" s="47">
        <v>27180</v>
      </c>
      <c r="AC277" s="47">
        <v>28460</v>
      </c>
      <c r="AD277" s="47">
        <v>30960</v>
      </c>
      <c r="AE277" s="111"/>
      <c r="AF277" s="4">
        <f>E277/E$277</f>
        <v>1</v>
      </c>
      <c r="AG277" s="4">
        <f>F277/E$277</f>
        <v>1.0434782608695652</v>
      </c>
      <c r="AH277" s="4">
        <f>G277/E$277</f>
        <v>1.0434782608695652</v>
      </c>
      <c r="AI277" s="4">
        <f>H277/E$277</f>
        <v>1.0869565217391304</v>
      </c>
      <c r="AJ277" s="4">
        <f>I277/E$277</f>
        <v>1.0869565217391304</v>
      </c>
      <c r="AK277" s="4">
        <f>J277/E$277</f>
        <v>1.0869565217391304</v>
      </c>
      <c r="AL277" s="4">
        <f>K277/E$277</f>
        <v>1.0869565217391304</v>
      </c>
      <c r="AM277" s="4">
        <f>L277/E$277</f>
        <v>1.0869565217391304</v>
      </c>
      <c r="AN277" s="4">
        <f>M277/E$277</f>
        <v>1.0869565217391304</v>
      </c>
      <c r="AO277" s="4">
        <f>N277/E$277</f>
        <v>1.1304347826086956</v>
      </c>
      <c r="AP277" s="4">
        <f>O277/E$277</f>
        <v>1.2608695652173914</v>
      </c>
      <c r="AQ277" s="218"/>
      <c r="AR277" s="218"/>
      <c r="AS277" s="218"/>
      <c r="AT277" s="218"/>
      <c r="AU277" s="218"/>
      <c r="AV277" s="218"/>
      <c r="AW277" s="218"/>
      <c r="AX277" s="218"/>
      <c r="AY277" s="218"/>
      <c r="AZ277" s="218"/>
      <c r="BA277" s="218"/>
      <c r="BE277" s="3">
        <f>E277*教育人数!$S$6/教育人数!$S$34</f>
        <v>1596.6891395767973</v>
      </c>
      <c r="BF277" s="3">
        <f>F277*教育人数!$S$6/教育人数!$S$34</f>
        <v>1666.1104065149189</v>
      </c>
      <c r="BG277" s="3">
        <f>G277*教育人数!$S$6/教育人数!$S$34</f>
        <v>1666.1104065149189</v>
      </c>
      <c r="BH277" s="3">
        <f>H277*教育人数!$S$6/教育人数!$S$34</f>
        <v>1735.5316734530406</v>
      </c>
      <c r="BI277" s="3">
        <f>I277*教育人数!$S$6/教育人数!$S$34</f>
        <v>1735.5316734530406</v>
      </c>
      <c r="BJ277" s="3">
        <f>J277*教育人数!$S$6/教育人数!$S$34</f>
        <v>1735.5316734530406</v>
      </c>
      <c r="BK277" s="3">
        <f>K277*教育人数!$S$6/教育人数!$S$34</f>
        <v>1735.5316734530406</v>
      </c>
      <c r="BL277" s="3">
        <f>L277*教育人数!$S$6/教育人数!$S$34</f>
        <v>1735.5316734530406</v>
      </c>
      <c r="BM277" s="3">
        <f>M277*教育人数!$S$6/教育人数!$S$34</f>
        <v>1735.5316734530406</v>
      </c>
      <c r="BN277" s="3">
        <f>N277*教育人数!$S$6/教育人数!$S$34</f>
        <v>1804.9529403911622</v>
      </c>
      <c r="BO277" s="3">
        <f>O277*教育人数!$S$6/教育人数!$S$34</f>
        <v>2013.2167412055271</v>
      </c>
      <c r="BP277" s="217"/>
      <c r="BT277" s="3">
        <f>T277*教育人数!$S$6/教育人数!$S$34</f>
        <v>177649.02209465322</v>
      </c>
      <c r="BU277" s="3">
        <f>U277*教育人数!$S$6/教育人数!$S$34</f>
        <v>182994.45964888859</v>
      </c>
      <c r="BV277" s="3">
        <f>V277*教育人数!$S$6/教育人数!$S$34</f>
        <v>184313.4637207129</v>
      </c>
      <c r="BW277" s="3">
        <f>W277*教育人数!$S$6/教育人数!$S$34</f>
        <v>185771.31032641346</v>
      </c>
      <c r="BX277" s="3">
        <f>X277*教育人数!$S$6/教育人数!$S$34</f>
        <v>185910.1528602897</v>
      </c>
      <c r="BY277" s="3">
        <f>Y277*教育人数!$S$6/教育人数!$S$34</f>
        <v>186465.52299579469</v>
      </c>
      <c r="BZ277" s="3">
        <f>Z277*教育人数!$S$6/教育人数!$S$34</f>
        <v>185910.1528602897</v>
      </c>
      <c r="CA277" s="3">
        <f>AA277*教育人数!$S$6/教育人数!$S$34</f>
        <v>186604.36552967093</v>
      </c>
      <c r="CB277" s="3">
        <f>AB277*教育人数!$S$6/教育人数!$S$34</f>
        <v>188687.00353781457</v>
      </c>
      <c r="CC277" s="3">
        <f>AC277*教育人数!$S$6/教育人数!$S$34</f>
        <v>197572.92570589413</v>
      </c>
      <c r="CD277" s="3">
        <f>AD277*教育人数!$S$6/教育人数!$S$34</f>
        <v>214928.24244042454</v>
      </c>
      <c r="CE277" s="217"/>
    </row>
  </sheetData>
  <mergeCells count="597">
    <mergeCell ref="A1:A4"/>
    <mergeCell ref="B1:B4"/>
    <mergeCell ref="C1:C4"/>
    <mergeCell ref="D1:D4"/>
    <mergeCell ref="E1:O4"/>
    <mergeCell ref="C24:C25"/>
    <mergeCell ref="C26:C27"/>
    <mergeCell ref="C20:C21"/>
    <mergeCell ref="C22:C23"/>
    <mergeCell ref="C16:C17"/>
    <mergeCell ref="C18:C19"/>
    <mergeCell ref="C12:C13"/>
    <mergeCell ref="C14:C15"/>
    <mergeCell ref="C6:C7"/>
    <mergeCell ref="C8:C9"/>
    <mergeCell ref="C10:C11"/>
    <mergeCell ref="C40:C41"/>
    <mergeCell ref="C42:C43"/>
    <mergeCell ref="C44:C45"/>
    <mergeCell ref="C36:C37"/>
    <mergeCell ref="C38:C39"/>
    <mergeCell ref="C32:C33"/>
    <mergeCell ref="C34:C35"/>
    <mergeCell ref="C28:C29"/>
    <mergeCell ref="C30:C31"/>
    <mergeCell ref="C62:C63"/>
    <mergeCell ref="C64:C65"/>
    <mergeCell ref="C58:C59"/>
    <mergeCell ref="C60:C61"/>
    <mergeCell ref="C54:C55"/>
    <mergeCell ref="C56:C57"/>
    <mergeCell ref="C50:C51"/>
    <mergeCell ref="C52:C53"/>
    <mergeCell ref="C46:C47"/>
    <mergeCell ref="C48:C49"/>
    <mergeCell ref="C80:C81"/>
    <mergeCell ref="C82:C83"/>
    <mergeCell ref="C74:C75"/>
    <mergeCell ref="C76:C77"/>
    <mergeCell ref="C78:C79"/>
    <mergeCell ref="C70:C71"/>
    <mergeCell ref="C72:C73"/>
    <mergeCell ref="C66:C67"/>
    <mergeCell ref="C68:C69"/>
    <mergeCell ref="C100:C101"/>
    <mergeCell ref="C102:C103"/>
    <mergeCell ref="C96:C97"/>
    <mergeCell ref="C98:C99"/>
    <mergeCell ref="C92:C93"/>
    <mergeCell ref="C94:C95"/>
    <mergeCell ref="C88:C89"/>
    <mergeCell ref="C90:C91"/>
    <mergeCell ref="C84:C85"/>
    <mergeCell ref="C86:C87"/>
    <mergeCell ref="C118:C119"/>
    <mergeCell ref="C120:C121"/>
    <mergeCell ref="C114:C115"/>
    <mergeCell ref="C116:C117"/>
    <mergeCell ref="C108:C109"/>
    <mergeCell ref="C110:C111"/>
    <mergeCell ref="C112:C113"/>
    <mergeCell ref="C104:C105"/>
    <mergeCell ref="C106:C107"/>
    <mergeCell ref="C138:C139"/>
    <mergeCell ref="C140:C141"/>
    <mergeCell ref="C134:C135"/>
    <mergeCell ref="C136:C137"/>
    <mergeCell ref="C130:C131"/>
    <mergeCell ref="C132:C133"/>
    <mergeCell ref="C126:C127"/>
    <mergeCell ref="C128:C129"/>
    <mergeCell ref="C122:C123"/>
    <mergeCell ref="C124:C125"/>
    <mergeCell ref="C160:C161"/>
    <mergeCell ref="C162:C163"/>
    <mergeCell ref="C156:C157"/>
    <mergeCell ref="C158:C159"/>
    <mergeCell ref="C152:C153"/>
    <mergeCell ref="C154:C155"/>
    <mergeCell ref="C148:C149"/>
    <mergeCell ref="C150:C151"/>
    <mergeCell ref="C142:C143"/>
    <mergeCell ref="C144:C145"/>
    <mergeCell ref="C146:C147"/>
    <mergeCell ref="C176:C177"/>
    <mergeCell ref="C178:C179"/>
    <mergeCell ref="C180:C181"/>
    <mergeCell ref="C172:C173"/>
    <mergeCell ref="C174:C175"/>
    <mergeCell ref="C168:C169"/>
    <mergeCell ref="C170:C171"/>
    <mergeCell ref="C164:C165"/>
    <mergeCell ref="C166:C167"/>
    <mergeCell ref="C198:C199"/>
    <mergeCell ref="C200:C201"/>
    <mergeCell ref="C194:C195"/>
    <mergeCell ref="C196:C197"/>
    <mergeCell ref="C190:C191"/>
    <mergeCell ref="C192:C193"/>
    <mergeCell ref="C186:C187"/>
    <mergeCell ref="C188:C189"/>
    <mergeCell ref="C182:C183"/>
    <mergeCell ref="C184:C185"/>
    <mergeCell ref="C216:C217"/>
    <mergeCell ref="C218:C219"/>
    <mergeCell ref="C210:C211"/>
    <mergeCell ref="C212:C213"/>
    <mergeCell ref="C214:C215"/>
    <mergeCell ref="C206:C207"/>
    <mergeCell ref="C208:C209"/>
    <mergeCell ref="C202:C203"/>
    <mergeCell ref="C204:C205"/>
    <mergeCell ref="C236:C237"/>
    <mergeCell ref="C238:C239"/>
    <mergeCell ref="C232:C233"/>
    <mergeCell ref="C234:C235"/>
    <mergeCell ref="C228:C229"/>
    <mergeCell ref="C230:C231"/>
    <mergeCell ref="C224:C225"/>
    <mergeCell ref="C226:C227"/>
    <mergeCell ref="C220:C221"/>
    <mergeCell ref="C222:C223"/>
    <mergeCell ref="C254:C255"/>
    <mergeCell ref="C256:C257"/>
    <mergeCell ref="C250:C251"/>
    <mergeCell ref="C252:C253"/>
    <mergeCell ref="C244:C245"/>
    <mergeCell ref="C246:C247"/>
    <mergeCell ref="C248:C249"/>
    <mergeCell ref="C240:C241"/>
    <mergeCell ref="C242:C243"/>
    <mergeCell ref="C274:C275"/>
    <mergeCell ref="C276:C277"/>
    <mergeCell ref="C270:C271"/>
    <mergeCell ref="C272:C273"/>
    <mergeCell ref="C266:C267"/>
    <mergeCell ref="C268:C269"/>
    <mergeCell ref="C262:C263"/>
    <mergeCell ref="C264:C265"/>
    <mergeCell ref="C258:C259"/>
    <mergeCell ref="C260:C261"/>
    <mergeCell ref="AQ74:AQ107"/>
    <mergeCell ref="AR74:AR107"/>
    <mergeCell ref="AS74:AS107"/>
    <mergeCell ref="AT74:AT107"/>
    <mergeCell ref="AU74:AU107"/>
    <mergeCell ref="AV74:AV107"/>
    <mergeCell ref="AW74:AW107"/>
    <mergeCell ref="AX74:AX107"/>
    <mergeCell ref="BA6:BA39"/>
    <mergeCell ref="AQ40:AQ73"/>
    <mergeCell ref="AR40:AR73"/>
    <mergeCell ref="AS40:AS73"/>
    <mergeCell ref="AT40:AT73"/>
    <mergeCell ref="AU40:AU73"/>
    <mergeCell ref="AV40:AV73"/>
    <mergeCell ref="AW40:AW73"/>
    <mergeCell ref="AX40:AX73"/>
    <mergeCell ref="AY40:AY73"/>
    <mergeCell ref="AU6:AU39"/>
    <mergeCell ref="AV6:AV39"/>
    <mergeCell ref="AW6:AW39"/>
    <mergeCell ref="AX6:AX39"/>
    <mergeCell ref="AY6:AY39"/>
    <mergeCell ref="AZ6:AZ39"/>
    <mergeCell ref="AQ176:AQ209"/>
    <mergeCell ref="AR176:AR209"/>
    <mergeCell ref="AS176:AS209"/>
    <mergeCell ref="AT176:AT209"/>
    <mergeCell ref="AU176:AU209"/>
    <mergeCell ref="AX108:AX141"/>
    <mergeCell ref="AY108:AY141"/>
    <mergeCell ref="AZ108:AZ141"/>
    <mergeCell ref="BA108:BA141"/>
    <mergeCell ref="AQ142:AQ175"/>
    <mergeCell ref="AR142:AR175"/>
    <mergeCell ref="AS142:AS175"/>
    <mergeCell ref="AT142:AT175"/>
    <mergeCell ref="AU142:AU175"/>
    <mergeCell ref="AV142:AV175"/>
    <mergeCell ref="AQ108:AQ141"/>
    <mergeCell ref="AR108:AR141"/>
    <mergeCell ref="AS108:AS141"/>
    <mergeCell ref="AT108:AT141"/>
    <mergeCell ref="AU108:AU141"/>
    <mergeCell ref="AV108:AV141"/>
    <mergeCell ref="AW108:AW141"/>
    <mergeCell ref="AV176:AV209"/>
    <mergeCell ref="AW176:AW209"/>
    <mergeCell ref="AX176:AX209"/>
    <mergeCell ref="AY176:AY209"/>
    <mergeCell ref="AZ176:AZ209"/>
    <mergeCell ref="BA176:BA209"/>
    <mergeCell ref="AW142:AW175"/>
    <mergeCell ref="AX142:AX175"/>
    <mergeCell ref="AY142:AY175"/>
    <mergeCell ref="AZ142:AZ175"/>
    <mergeCell ref="BA142:BA175"/>
    <mergeCell ref="AQ244:AQ277"/>
    <mergeCell ref="AR244:AR277"/>
    <mergeCell ref="AS244:AS277"/>
    <mergeCell ref="AT244:AT277"/>
    <mergeCell ref="AU244:AU277"/>
    <mergeCell ref="AV244:AV277"/>
    <mergeCell ref="AW244:AW277"/>
    <mergeCell ref="AS210:AS243"/>
    <mergeCell ref="AT210:AT243"/>
    <mergeCell ref="AU210:AU243"/>
    <mergeCell ref="AV210:AV243"/>
    <mergeCell ref="AW210:AW243"/>
    <mergeCell ref="AQ210:AQ243"/>
    <mergeCell ref="AR210:AR243"/>
    <mergeCell ref="AX244:AX277"/>
    <mergeCell ref="AY244:AY277"/>
    <mergeCell ref="AZ244:AZ277"/>
    <mergeCell ref="BA244:BA277"/>
    <mergeCell ref="BP6:BP7"/>
    <mergeCell ref="BP8:BP9"/>
    <mergeCell ref="BP10:BP11"/>
    <mergeCell ref="BP12:BP13"/>
    <mergeCell ref="BP14:BP15"/>
    <mergeCell ref="BP16:BP17"/>
    <mergeCell ref="AY210:AY243"/>
    <mergeCell ref="AZ210:AZ243"/>
    <mergeCell ref="BA210:BA243"/>
    <mergeCell ref="AX210:AX243"/>
    <mergeCell ref="AY74:AY107"/>
    <mergeCell ref="AZ74:AZ107"/>
    <mergeCell ref="BA74:BA107"/>
    <mergeCell ref="AZ40:AZ73"/>
    <mergeCell ref="BA40:BA73"/>
    <mergeCell ref="BP42:BP43"/>
    <mergeCell ref="BP44:BP45"/>
    <mergeCell ref="BP46:BP47"/>
    <mergeCell ref="BP48:BP49"/>
    <mergeCell ref="BP50:BP51"/>
    <mergeCell ref="BP52:BP53"/>
    <mergeCell ref="BP30:BP31"/>
    <mergeCell ref="BP32:BP33"/>
    <mergeCell ref="BP34:BP35"/>
    <mergeCell ref="BP36:BP37"/>
    <mergeCell ref="BP38:BP39"/>
    <mergeCell ref="BP40:BP41"/>
    <mergeCell ref="BP66:BP67"/>
    <mergeCell ref="BP68:BP69"/>
    <mergeCell ref="BP70:BP71"/>
    <mergeCell ref="BP72:BP73"/>
    <mergeCell ref="BP74:BP75"/>
    <mergeCell ref="BP76:BP77"/>
    <mergeCell ref="BP54:BP55"/>
    <mergeCell ref="BP56:BP57"/>
    <mergeCell ref="BP58:BP59"/>
    <mergeCell ref="BP60:BP61"/>
    <mergeCell ref="BP62:BP63"/>
    <mergeCell ref="BP64:BP65"/>
    <mergeCell ref="BP90:BP91"/>
    <mergeCell ref="BP92:BP93"/>
    <mergeCell ref="BP94:BP95"/>
    <mergeCell ref="BP96:BP97"/>
    <mergeCell ref="BP98:BP99"/>
    <mergeCell ref="BP100:BP101"/>
    <mergeCell ref="BP78:BP79"/>
    <mergeCell ref="BP80:BP81"/>
    <mergeCell ref="BP82:BP83"/>
    <mergeCell ref="BP84:BP85"/>
    <mergeCell ref="BP86:BP87"/>
    <mergeCell ref="BP88:BP89"/>
    <mergeCell ref="BP114:BP115"/>
    <mergeCell ref="BP116:BP117"/>
    <mergeCell ref="BP118:BP119"/>
    <mergeCell ref="BP120:BP121"/>
    <mergeCell ref="BP122:BP123"/>
    <mergeCell ref="BP124:BP125"/>
    <mergeCell ref="BP102:BP103"/>
    <mergeCell ref="BP104:BP105"/>
    <mergeCell ref="BP106:BP107"/>
    <mergeCell ref="BP108:BP109"/>
    <mergeCell ref="BP110:BP111"/>
    <mergeCell ref="BP112:BP113"/>
    <mergeCell ref="BP138:BP139"/>
    <mergeCell ref="BP140:BP141"/>
    <mergeCell ref="BP142:BP143"/>
    <mergeCell ref="BP144:BP145"/>
    <mergeCell ref="BP146:BP147"/>
    <mergeCell ref="BP148:BP149"/>
    <mergeCell ref="BP126:BP127"/>
    <mergeCell ref="BP128:BP129"/>
    <mergeCell ref="BP130:BP131"/>
    <mergeCell ref="BP132:BP133"/>
    <mergeCell ref="BP134:BP135"/>
    <mergeCell ref="BP136:BP137"/>
    <mergeCell ref="BP162:BP163"/>
    <mergeCell ref="BP164:BP165"/>
    <mergeCell ref="BP166:BP167"/>
    <mergeCell ref="BP168:BP169"/>
    <mergeCell ref="BP170:BP171"/>
    <mergeCell ref="BP172:BP173"/>
    <mergeCell ref="BP150:BP151"/>
    <mergeCell ref="BP152:BP153"/>
    <mergeCell ref="BP154:BP155"/>
    <mergeCell ref="BP156:BP157"/>
    <mergeCell ref="BP158:BP159"/>
    <mergeCell ref="BP160:BP161"/>
    <mergeCell ref="BP186:BP187"/>
    <mergeCell ref="BP188:BP189"/>
    <mergeCell ref="BP190:BP191"/>
    <mergeCell ref="BP192:BP193"/>
    <mergeCell ref="BP194:BP195"/>
    <mergeCell ref="BP196:BP197"/>
    <mergeCell ref="BP174:BP175"/>
    <mergeCell ref="BP176:BP177"/>
    <mergeCell ref="BP178:BP179"/>
    <mergeCell ref="BP180:BP181"/>
    <mergeCell ref="BP182:BP183"/>
    <mergeCell ref="BP184:BP185"/>
    <mergeCell ref="BP210:BP211"/>
    <mergeCell ref="BP212:BP213"/>
    <mergeCell ref="BP214:BP215"/>
    <mergeCell ref="BP216:BP217"/>
    <mergeCell ref="BP218:BP219"/>
    <mergeCell ref="BP220:BP221"/>
    <mergeCell ref="BP198:BP199"/>
    <mergeCell ref="BP200:BP201"/>
    <mergeCell ref="BP202:BP203"/>
    <mergeCell ref="BP204:BP205"/>
    <mergeCell ref="BP206:BP207"/>
    <mergeCell ref="BP208:BP209"/>
    <mergeCell ref="BP238:BP239"/>
    <mergeCell ref="BP240:BP241"/>
    <mergeCell ref="BP242:BP243"/>
    <mergeCell ref="BP244:BP245"/>
    <mergeCell ref="BP222:BP223"/>
    <mergeCell ref="BP224:BP225"/>
    <mergeCell ref="BP226:BP227"/>
    <mergeCell ref="BP228:BP229"/>
    <mergeCell ref="BP230:BP231"/>
    <mergeCell ref="BP232:BP233"/>
    <mergeCell ref="BP270:BP271"/>
    <mergeCell ref="BP272:BP273"/>
    <mergeCell ref="BP274:BP275"/>
    <mergeCell ref="BP276:BP277"/>
    <mergeCell ref="BQ6:BQ7"/>
    <mergeCell ref="BQ8:BQ9"/>
    <mergeCell ref="BQ10:BQ11"/>
    <mergeCell ref="BQ12:BQ13"/>
    <mergeCell ref="BQ14:BQ15"/>
    <mergeCell ref="BQ16:BQ17"/>
    <mergeCell ref="BP258:BP259"/>
    <mergeCell ref="BP260:BP261"/>
    <mergeCell ref="BP262:BP263"/>
    <mergeCell ref="BP264:BP265"/>
    <mergeCell ref="BP266:BP267"/>
    <mergeCell ref="BP268:BP269"/>
    <mergeCell ref="BP246:BP247"/>
    <mergeCell ref="BP248:BP249"/>
    <mergeCell ref="BP250:BP251"/>
    <mergeCell ref="BP252:BP253"/>
    <mergeCell ref="BP254:BP255"/>
    <mergeCell ref="BP256:BP257"/>
    <mergeCell ref="BP234:BP235"/>
    <mergeCell ref="BP236:BP237"/>
    <mergeCell ref="BT1:CG4"/>
    <mergeCell ref="CG38:CG39"/>
    <mergeCell ref="CF26:CF27"/>
    <mergeCell ref="CG26:CG27"/>
    <mergeCell ref="CF28:CF29"/>
    <mergeCell ref="CG28:CG29"/>
    <mergeCell ref="BR12:BR13"/>
    <mergeCell ref="BR14:BR15"/>
    <mergeCell ref="BQ18:BQ19"/>
    <mergeCell ref="BQ20:BQ21"/>
    <mergeCell ref="BQ22:BQ23"/>
    <mergeCell ref="BQ24:BQ25"/>
    <mergeCell ref="BQ26:BQ27"/>
    <mergeCell ref="BQ28:BQ29"/>
    <mergeCell ref="BR34:BR35"/>
    <mergeCell ref="BE1:BR4"/>
    <mergeCell ref="BQ34:BQ35"/>
    <mergeCell ref="BQ36:BQ37"/>
    <mergeCell ref="BQ38:BQ39"/>
    <mergeCell ref="BR6:BR7"/>
    <mergeCell ref="BR8:BR9"/>
    <mergeCell ref="BR10:BR11"/>
    <mergeCell ref="BP22:BP23"/>
    <mergeCell ref="BP24:BP25"/>
    <mergeCell ref="BP26:BP27"/>
    <mergeCell ref="BP28:BP29"/>
    <mergeCell ref="AQ6:AQ39"/>
    <mergeCell ref="AR6:AR39"/>
    <mergeCell ref="AT6:AT39"/>
    <mergeCell ref="CF38:CF39"/>
    <mergeCell ref="BR36:BR37"/>
    <mergeCell ref="BR38:BR39"/>
    <mergeCell ref="BR16:BR17"/>
    <mergeCell ref="BR18:BR19"/>
    <mergeCell ref="BR20:BR21"/>
    <mergeCell ref="BR22:BR23"/>
    <mergeCell ref="BR24:BR25"/>
    <mergeCell ref="BR26:BR27"/>
    <mergeCell ref="AS6:AS39"/>
    <mergeCell ref="CF40:CF41"/>
    <mergeCell ref="CG40:CG41"/>
    <mergeCell ref="CE34:CE35"/>
    <mergeCell ref="CF34:CF35"/>
    <mergeCell ref="CG34:CG35"/>
    <mergeCell ref="CE36:CE37"/>
    <mergeCell ref="CF36:CF37"/>
    <mergeCell ref="CG36:CG37"/>
    <mergeCell ref="T1:AD4"/>
    <mergeCell ref="CE30:CE31"/>
    <mergeCell ref="CF30:CF31"/>
    <mergeCell ref="CG30:CG31"/>
    <mergeCell ref="CE32:CE33"/>
    <mergeCell ref="CF32:CF33"/>
    <mergeCell ref="CG32:CG33"/>
    <mergeCell ref="CE20:CE21"/>
    <mergeCell ref="CE22:CE23"/>
    <mergeCell ref="BR28:BR29"/>
    <mergeCell ref="BR30:BR31"/>
    <mergeCell ref="BR32:BR33"/>
    <mergeCell ref="BQ30:BQ31"/>
    <mergeCell ref="BQ32:BQ33"/>
    <mergeCell ref="BP18:BP19"/>
    <mergeCell ref="BP20:BP21"/>
    <mergeCell ref="CF52:CF53"/>
    <mergeCell ref="CG52:CG53"/>
    <mergeCell ref="CE46:CE47"/>
    <mergeCell ref="CF46:CF47"/>
    <mergeCell ref="CG46:CG47"/>
    <mergeCell ref="CE48:CE49"/>
    <mergeCell ref="CF48:CF49"/>
    <mergeCell ref="CG48:CG49"/>
    <mergeCell ref="CE42:CE43"/>
    <mergeCell ref="CF42:CF43"/>
    <mergeCell ref="CG42:CG43"/>
    <mergeCell ref="CE44:CE45"/>
    <mergeCell ref="CF44:CF45"/>
    <mergeCell ref="CG44:CG45"/>
    <mergeCell ref="CF62:CF63"/>
    <mergeCell ref="CG62:CG63"/>
    <mergeCell ref="CE6:CE7"/>
    <mergeCell ref="CE8:CE9"/>
    <mergeCell ref="CE10:CE11"/>
    <mergeCell ref="CE12:CE13"/>
    <mergeCell ref="CE14:CE15"/>
    <mergeCell ref="CE16:CE17"/>
    <mergeCell ref="CE18:CE19"/>
    <mergeCell ref="CE58:CE59"/>
    <mergeCell ref="CF58:CF59"/>
    <mergeCell ref="CG58:CG59"/>
    <mergeCell ref="CE60:CE61"/>
    <mergeCell ref="CF60:CF61"/>
    <mergeCell ref="CG60:CG61"/>
    <mergeCell ref="CE54:CE55"/>
    <mergeCell ref="CF54:CF55"/>
    <mergeCell ref="CG54:CG55"/>
    <mergeCell ref="CE56:CE57"/>
    <mergeCell ref="CF56:CF57"/>
    <mergeCell ref="CG56:CG57"/>
    <mergeCell ref="CE50:CE51"/>
    <mergeCell ref="CF50:CF51"/>
    <mergeCell ref="CG50:CG51"/>
    <mergeCell ref="CE70:CE71"/>
    <mergeCell ref="CE72:CE73"/>
    <mergeCell ref="CE74:CE75"/>
    <mergeCell ref="CE76:CE77"/>
    <mergeCell ref="CE78:CE79"/>
    <mergeCell ref="CE80:CE81"/>
    <mergeCell ref="CE24:CE25"/>
    <mergeCell ref="CE26:CE27"/>
    <mergeCell ref="CE28:CE29"/>
    <mergeCell ref="CE64:CE65"/>
    <mergeCell ref="CE66:CE67"/>
    <mergeCell ref="CE68:CE69"/>
    <mergeCell ref="CE62:CE63"/>
    <mergeCell ref="CE52:CE53"/>
    <mergeCell ref="CE38:CE39"/>
    <mergeCell ref="CE40:CE41"/>
    <mergeCell ref="CE94:CE95"/>
    <mergeCell ref="CE96:CE97"/>
    <mergeCell ref="CE98:CE99"/>
    <mergeCell ref="CE100:CE101"/>
    <mergeCell ref="CE102:CE103"/>
    <mergeCell ref="CE104:CE105"/>
    <mergeCell ref="CE82:CE83"/>
    <mergeCell ref="CE84:CE85"/>
    <mergeCell ref="CE86:CE87"/>
    <mergeCell ref="CE88:CE89"/>
    <mergeCell ref="CE90:CE91"/>
    <mergeCell ref="CE92:CE93"/>
    <mergeCell ref="CE118:CE119"/>
    <mergeCell ref="CE120:CE121"/>
    <mergeCell ref="CE122:CE123"/>
    <mergeCell ref="CE124:CE125"/>
    <mergeCell ref="CE126:CE127"/>
    <mergeCell ref="CE128:CE129"/>
    <mergeCell ref="CE106:CE107"/>
    <mergeCell ref="CE108:CE109"/>
    <mergeCell ref="CE110:CE111"/>
    <mergeCell ref="CE112:CE113"/>
    <mergeCell ref="CE114:CE115"/>
    <mergeCell ref="CE116:CE117"/>
    <mergeCell ref="CE142:CE143"/>
    <mergeCell ref="CE144:CE145"/>
    <mergeCell ref="CE146:CE147"/>
    <mergeCell ref="CE148:CE149"/>
    <mergeCell ref="CE150:CE151"/>
    <mergeCell ref="CE152:CE153"/>
    <mergeCell ref="CE130:CE131"/>
    <mergeCell ref="CE132:CE133"/>
    <mergeCell ref="CE134:CE135"/>
    <mergeCell ref="CE136:CE137"/>
    <mergeCell ref="CE138:CE139"/>
    <mergeCell ref="CE140:CE141"/>
    <mergeCell ref="CE166:CE167"/>
    <mergeCell ref="CE168:CE169"/>
    <mergeCell ref="CE170:CE171"/>
    <mergeCell ref="CE172:CE173"/>
    <mergeCell ref="CE174:CE175"/>
    <mergeCell ref="CE176:CE177"/>
    <mergeCell ref="CE154:CE155"/>
    <mergeCell ref="CE156:CE157"/>
    <mergeCell ref="CE158:CE159"/>
    <mergeCell ref="CE160:CE161"/>
    <mergeCell ref="CE162:CE163"/>
    <mergeCell ref="CE164:CE165"/>
    <mergeCell ref="CE190:CE191"/>
    <mergeCell ref="CE192:CE193"/>
    <mergeCell ref="CE194:CE195"/>
    <mergeCell ref="CE196:CE197"/>
    <mergeCell ref="CE198:CE199"/>
    <mergeCell ref="CE200:CE201"/>
    <mergeCell ref="CE178:CE179"/>
    <mergeCell ref="CE180:CE181"/>
    <mergeCell ref="CE182:CE183"/>
    <mergeCell ref="CE184:CE185"/>
    <mergeCell ref="CE186:CE187"/>
    <mergeCell ref="CE188:CE189"/>
    <mergeCell ref="CE214:CE215"/>
    <mergeCell ref="CE216:CE217"/>
    <mergeCell ref="CE218:CE219"/>
    <mergeCell ref="CE220:CE221"/>
    <mergeCell ref="CE222:CE223"/>
    <mergeCell ref="CE224:CE225"/>
    <mergeCell ref="CE202:CE203"/>
    <mergeCell ref="CE204:CE205"/>
    <mergeCell ref="CE206:CE207"/>
    <mergeCell ref="CE208:CE209"/>
    <mergeCell ref="CE210:CE211"/>
    <mergeCell ref="CE212:CE213"/>
    <mergeCell ref="CE242:CE243"/>
    <mergeCell ref="CE244:CE245"/>
    <mergeCell ref="CE246:CE247"/>
    <mergeCell ref="CE248:CE249"/>
    <mergeCell ref="CE226:CE227"/>
    <mergeCell ref="CE228:CE229"/>
    <mergeCell ref="CE230:CE231"/>
    <mergeCell ref="CE232:CE233"/>
    <mergeCell ref="CE234:CE235"/>
    <mergeCell ref="CE236:CE237"/>
    <mergeCell ref="CE274:CE275"/>
    <mergeCell ref="CE276:CE277"/>
    <mergeCell ref="CF6:CF7"/>
    <mergeCell ref="CG6:CG7"/>
    <mergeCell ref="CF8:CF9"/>
    <mergeCell ref="CG8:CG9"/>
    <mergeCell ref="CF10:CF11"/>
    <mergeCell ref="CG10:CG11"/>
    <mergeCell ref="CF12:CF13"/>
    <mergeCell ref="CG12:CG13"/>
    <mergeCell ref="CE262:CE263"/>
    <mergeCell ref="CE264:CE265"/>
    <mergeCell ref="CE266:CE267"/>
    <mergeCell ref="CE268:CE269"/>
    <mergeCell ref="CE270:CE271"/>
    <mergeCell ref="CE272:CE273"/>
    <mergeCell ref="CE250:CE251"/>
    <mergeCell ref="CE252:CE253"/>
    <mergeCell ref="CE254:CE255"/>
    <mergeCell ref="CE256:CE257"/>
    <mergeCell ref="CE258:CE259"/>
    <mergeCell ref="CE260:CE261"/>
    <mergeCell ref="CE238:CE239"/>
    <mergeCell ref="CE240:CE241"/>
    <mergeCell ref="CH6:CH7"/>
    <mergeCell ref="CF20:CF21"/>
    <mergeCell ref="CG20:CG21"/>
    <mergeCell ref="CF22:CF23"/>
    <mergeCell ref="CG22:CG23"/>
    <mergeCell ref="CF24:CF25"/>
    <mergeCell ref="CG24:CG25"/>
    <mergeCell ref="CF14:CF15"/>
    <mergeCell ref="CG14:CG15"/>
    <mergeCell ref="CF16:CF17"/>
    <mergeCell ref="CG16:CG17"/>
    <mergeCell ref="CF18:CF19"/>
    <mergeCell ref="CG18:CG19"/>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86DAB-A47D-48DA-B7C3-1BDC5436936A}">
  <dimension ref="A1:CK582"/>
  <sheetViews>
    <sheetView workbookViewId="0">
      <pane xSplit="4" ySplit="5" topLeftCell="BU6" activePane="bottomRight" state="frozen"/>
      <selection pane="topRight" activeCell="E1" sqref="E1"/>
      <selection pane="bottomLeft" activeCell="A6" sqref="A6"/>
      <selection pane="bottomRight" activeCell="CK17" sqref="CK17"/>
    </sheetView>
  </sheetViews>
  <sheetFormatPr defaultRowHeight="18"/>
  <cols>
    <col min="5" max="55" width="9" customWidth="1"/>
    <col min="71" max="71" width="16.58203125" style="4" bestFit="1" customWidth="1"/>
  </cols>
  <sheetData>
    <row r="1" spans="1:89" ht="18.75" customHeight="1">
      <c r="A1" s="242" t="s">
        <v>86</v>
      </c>
      <c r="B1" s="239" t="s">
        <v>87</v>
      </c>
      <c r="C1" s="239" t="s">
        <v>88</v>
      </c>
      <c r="D1" s="244" t="s">
        <v>89</v>
      </c>
      <c r="E1" s="220" t="s">
        <v>154</v>
      </c>
      <c r="F1" s="220"/>
      <c r="G1" s="220"/>
      <c r="H1" s="220"/>
      <c r="I1" s="220"/>
      <c r="J1" s="220"/>
      <c r="K1" s="220"/>
      <c r="L1" s="220"/>
      <c r="M1" s="220"/>
      <c r="N1" s="220"/>
      <c r="O1" s="221"/>
      <c r="P1" s="6"/>
      <c r="Q1" s="6"/>
      <c r="R1" s="6"/>
      <c r="S1" s="6"/>
      <c r="T1" s="219" t="s">
        <v>153</v>
      </c>
      <c r="U1" s="220"/>
      <c r="V1" s="220"/>
      <c r="W1" s="220"/>
      <c r="X1" s="220"/>
      <c r="Y1" s="220"/>
      <c r="Z1" s="220"/>
      <c r="AA1" s="220"/>
      <c r="AB1" s="220"/>
      <c r="AC1" s="220"/>
      <c r="AD1" s="221"/>
      <c r="AE1" s="6"/>
      <c r="BE1" s="246" t="s">
        <v>217</v>
      </c>
      <c r="BF1" s="247"/>
      <c r="BG1" s="247"/>
      <c r="BH1" s="247"/>
      <c r="BI1" s="247"/>
      <c r="BJ1" s="247"/>
      <c r="BK1" s="247"/>
      <c r="BL1" s="247"/>
      <c r="BM1" s="247"/>
      <c r="BN1" s="247"/>
      <c r="BO1" s="247"/>
      <c r="BP1" s="247"/>
      <c r="BQ1" s="247"/>
      <c r="BR1" s="247"/>
      <c r="BS1" s="248"/>
      <c r="BU1" s="246" t="str">
        <f>"保育教諭１人当たり基本給金額
計算式：（各年度基本分単価）✕（園児人数）÷（雇用合計人数）✕（人件費率"&amp;CJ2*100&amp;"％）✕（基本給12月）÷（賃金16月）"</f>
        <v>保育教諭１人当たり基本給金額
計算式：（各年度基本分単価）✕（園児人数）÷（雇用合計人数）✕（人件費率70％）✕（基本給12月）÷（賃金16月）</v>
      </c>
      <c r="BV1" s="247"/>
      <c r="BW1" s="247"/>
      <c r="BX1" s="247"/>
      <c r="BY1" s="247"/>
      <c r="BZ1" s="247"/>
      <c r="CA1" s="247"/>
      <c r="CB1" s="247"/>
      <c r="CC1" s="247"/>
      <c r="CD1" s="247"/>
      <c r="CE1" s="247"/>
      <c r="CF1" s="247"/>
      <c r="CG1" s="247"/>
      <c r="CH1" s="247"/>
      <c r="CI1" s="248"/>
      <c r="CJ1" t="s">
        <v>222</v>
      </c>
    </row>
    <row r="2" spans="1:89">
      <c r="A2" s="243"/>
      <c r="B2" s="237"/>
      <c r="C2" s="237"/>
      <c r="D2" s="245"/>
      <c r="E2" s="197"/>
      <c r="F2" s="197"/>
      <c r="G2" s="197"/>
      <c r="H2" s="197"/>
      <c r="I2" s="197"/>
      <c r="J2" s="197"/>
      <c r="K2" s="197"/>
      <c r="L2" s="197"/>
      <c r="M2" s="197"/>
      <c r="N2" s="197"/>
      <c r="O2" s="223"/>
      <c r="P2" s="6"/>
      <c r="Q2" s="6"/>
      <c r="R2" s="6"/>
      <c r="S2" s="6"/>
      <c r="T2" s="222"/>
      <c r="U2" s="197"/>
      <c r="V2" s="197"/>
      <c r="W2" s="197"/>
      <c r="X2" s="197"/>
      <c r="Y2" s="197"/>
      <c r="Z2" s="197"/>
      <c r="AA2" s="197"/>
      <c r="AB2" s="197"/>
      <c r="AC2" s="197"/>
      <c r="AD2" s="223"/>
      <c r="AE2" s="6"/>
      <c r="BE2" s="249"/>
      <c r="BF2" s="250"/>
      <c r="BG2" s="250"/>
      <c r="BH2" s="250"/>
      <c r="BI2" s="250"/>
      <c r="BJ2" s="250"/>
      <c r="BK2" s="250"/>
      <c r="BL2" s="250"/>
      <c r="BM2" s="250"/>
      <c r="BN2" s="250"/>
      <c r="BO2" s="250"/>
      <c r="BP2" s="250"/>
      <c r="BQ2" s="250"/>
      <c r="BR2" s="250"/>
      <c r="BS2" s="251"/>
      <c r="BU2" s="249"/>
      <c r="BV2" s="250"/>
      <c r="BW2" s="250"/>
      <c r="BX2" s="250"/>
      <c r="BY2" s="250"/>
      <c r="BZ2" s="250"/>
      <c r="CA2" s="250"/>
      <c r="CB2" s="250"/>
      <c r="CC2" s="250"/>
      <c r="CD2" s="250"/>
      <c r="CE2" s="250"/>
      <c r="CF2" s="250"/>
      <c r="CG2" s="250"/>
      <c r="CH2" s="250"/>
      <c r="CI2" s="251"/>
      <c r="CJ2">
        <v>0.7</v>
      </c>
    </row>
    <row r="3" spans="1:89">
      <c r="A3" s="243"/>
      <c r="B3" s="237"/>
      <c r="C3" s="237"/>
      <c r="D3" s="245"/>
      <c r="E3" s="197"/>
      <c r="F3" s="197"/>
      <c r="G3" s="197"/>
      <c r="H3" s="197"/>
      <c r="I3" s="197"/>
      <c r="J3" s="197"/>
      <c r="K3" s="197"/>
      <c r="L3" s="197"/>
      <c r="M3" s="197"/>
      <c r="N3" s="197"/>
      <c r="O3" s="223"/>
      <c r="P3" s="6"/>
      <c r="Q3" s="6"/>
      <c r="R3" s="6"/>
      <c r="S3" s="6"/>
      <c r="T3" s="222"/>
      <c r="U3" s="197"/>
      <c r="V3" s="197"/>
      <c r="W3" s="197"/>
      <c r="X3" s="197"/>
      <c r="Y3" s="197"/>
      <c r="Z3" s="197"/>
      <c r="AA3" s="197"/>
      <c r="AB3" s="197"/>
      <c r="AC3" s="197"/>
      <c r="AD3" s="223"/>
      <c r="AE3" s="6"/>
      <c r="BE3" s="249"/>
      <c r="BF3" s="250"/>
      <c r="BG3" s="250"/>
      <c r="BH3" s="250"/>
      <c r="BI3" s="250"/>
      <c r="BJ3" s="250"/>
      <c r="BK3" s="250"/>
      <c r="BL3" s="250"/>
      <c r="BM3" s="250"/>
      <c r="BN3" s="250"/>
      <c r="BO3" s="250"/>
      <c r="BP3" s="250"/>
      <c r="BQ3" s="250"/>
      <c r="BR3" s="250"/>
      <c r="BS3" s="251"/>
      <c r="BU3" s="249"/>
      <c r="BV3" s="250"/>
      <c r="BW3" s="250"/>
      <c r="BX3" s="250"/>
      <c r="BY3" s="250"/>
      <c r="BZ3" s="250"/>
      <c r="CA3" s="250"/>
      <c r="CB3" s="250"/>
      <c r="CC3" s="250"/>
      <c r="CD3" s="250"/>
      <c r="CE3" s="250"/>
      <c r="CF3" s="250"/>
      <c r="CG3" s="250"/>
      <c r="CH3" s="250"/>
      <c r="CI3" s="251"/>
    </row>
    <row r="4" spans="1:89" ht="18.5" thickBot="1">
      <c r="A4" s="243"/>
      <c r="B4" s="237"/>
      <c r="C4" s="237"/>
      <c r="D4" s="245"/>
      <c r="E4" s="225"/>
      <c r="F4" s="225"/>
      <c r="G4" s="225"/>
      <c r="H4" s="225"/>
      <c r="I4" s="225"/>
      <c r="J4" s="225"/>
      <c r="K4" s="225"/>
      <c r="L4" s="225"/>
      <c r="M4" s="225"/>
      <c r="N4" s="225"/>
      <c r="O4" s="226"/>
      <c r="P4" s="6"/>
      <c r="Q4" s="6"/>
      <c r="R4" s="6"/>
      <c r="S4" s="6"/>
      <c r="T4" s="224"/>
      <c r="U4" s="225"/>
      <c r="V4" s="225"/>
      <c r="W4" s="225"/>
      <c r="X4" s="225"/>
      <c r="Y4" s="225"/>
      <c r="Z4" s="225"/>
      <c r="AA4" s="225"/>
      <c r="AB4" s="225"/>
      <c r="AC4" s="225"/>
      <c r="AD4" s="226"/>
      <c r="AE4" s="6"/>
      <c r="BE4" s="252"/>
      <c r="BF4" s="253"/>
      <c r="BG4" s="253"/>
      <c r="BH4" s="253"/>
      <c r="BI4" s="253"/>
      <c r="BJ4" s="253"/>
      <c r="BK4" s="253"/>
      <c r="BL4" s="253"/>
      <c r="BM4" s="253"/>
      <c r="BN4" s="253"/>
      <c r="BO4" s="253"/>
      <c r="BP4" s="253"/>
      <c r="BQ4" s="253"/>
      <c r="BR4" s="253"/>
      <c r="BS4" s="254"/>
      <c r="BU4" s="252"/>
      <c r="BV4" s="253"/>
      <c r="BW4" s="253"/>
      <c r="BX4" s="253"/>
      <c r="BY4" s="253"/>
      <c r="BZ4" s="253"/>
      <c r="CA4" s="253"/>
      <c r="CB4" s="253"/>
      <c r="CC4" s="253"/>
      <c r="CD4" s="253"/>
      <c r="CE4" s="253"/>
      <c r="CF4" s="253"/>
      <c r="CG4" s="253"/>
      <c r="CH4" s="253"/>
      <c r="CI4" s="254"/>
    </row>
    <row r="5" spans="1:89" ht="69.75" customHeight="1" thickBot="1">
      <c r="A5" s="69" t="s">
        <v>71</v>
      </c>
      <c r="B5" s="43" t="s">
        <v>72</v>
      </c>
      <c r="C5" s="43" t="s">
        <v>73</v>
      </c>
      <c r="D5" s="70" t="s">
        <v>74</v>
      </c>
      <c r="E5" s="52" t="s">
        <v>155</v>
      </c>
      <c r="F5" s="71" t="s">
        <v>124</v>
      </c>
      <c r="G5" s="71" t="s">
        <v>125</v>
      </c>
      <c r="H5" s="71" t="s">
        <v>126</v>
      </c>
      <c r="I5" s="71" t="s">
        <v>127</v>
      </c>
      <c r="J5" s="71" t="s">
        <v>156</v>
      </c>
      <c r="K5" s="71" t="s">
        <v>129</v>
      </c>
      <c r="L5" s="71" t="s">
        <v>130</v>
      </c>
      <c r="M5" s="73" t="s">
        <v>131</v>
      </c>
      <c r="N5" s="73" t="s">
        <v>157</v>
      </c>
      <c r="O5" s="73" t="s">
        <v>133</v>
      </c>
      <c r="P5" s="112"/>
      <c r="Q5" s="112"/>
      <c r="R5" s="112"/>
      <c r="S5" s="112"/>
      <c r="T5" s="51" t="s">
        <v>155</v>
      </c>
      <c r="U5" s="71" t="s">
        <v>124</v>
      </c>
      <c r="V5" s="71" t="s">
        <v>125</v>
      </c>
      <c r="W5" s="71" t="s">
        <v>126</v>
      </c>
      <c r="X5" s="71" t="s">
        <v>127</v>
      </c>
      <c r="Y5" s="71" t="s">
        <v>156</v>
      </c>
      <c r="Z5" s="71" t="s">
        <v>129</v>
      </c>
      <c r="AA5" s="71" t="s">
        <v>130</v>
      </c>
      <c r="AB5" s="72" t="s">
        <v>131</v>
      </c>
      <c r="AC5" s="72" t="s">
        <v>157</v>
      </c>
      <c r="AD5" s="72" t="s">
        <v>133</v>
      </c>
      <c r="AE5" s="112"/>
      <c r="AF5" s="52" t="s">
        <v>155</v>
      </c>
      <c r="AG5" s="71" t="s">
        <v>124</v>
      </c>
      <c r="AH5" s="71" t="s">
        <v>125</v>
      </c>
      <c r="AI5" s="71" t="s">
        <v>126</v>
      </c>
      <c r="AJ5" s="71" t="s">
        <v>127</v>
      </c>
      <c r="AK5" s="71" t="s">
        <v>156</v>
      </c>
      <c r="AL5" s="71" t="s">
        <v>129</v>
      </c>
      <c r="AM5" s="71" t="s">
        <v>130</v>
      </c>
      <c r="AN5" s="73" t="s">
        <v>131</v>
      </c>
      <c r="AO5" s="73" t="s">
        <v>157</v>
      </c>
      <c r="AP5" s="73" t="s">
        <v>133</v>
      </c>
      <c r="AQ5" s="52" t="s">
        <v>155</v>
      </c>
      <c r="AR5" s="71" t="s">
        <v>124</v>
      </c>
      <c r="AS5" s="71" t="s">
        <v>125</v>
      </c>
      <c r="AT5" s="71" t="s">
        <v>126</v>
      </c>
      <c r="AU5" s="71" t="s">
        <v>127</v>
      </c>
      <c r="AV5" s="71" t="s">
        <v>156</v>
      </c>
      <c r="AW5" s="71" t="s">
        <v>129</v>
      </c>
      <c r="AX5" s="71" t="s">
        <v>130</v>
      </c>
      <c r="AY5" s="73" t="s">
        <v>131</v>
      </c>
      <c r="AZ5" s="73" t="s">
        <v>157</v>
      </c>
      <c r="BA5" s="73" t="s">
        <v>133</v>
      </c>
      <c r="BE5" s="19" t="s">
        <v>92</v>
      </c>
      <c r="BF5" s="20" t="s">
        <v>93</v>
      </c>
      <c r="BG5" s="20" t="s">
        <v>94</v>
      </c>
      <c r="BH5" s="20" t="s">
        <v>95</v>
      </c>
      <c r="BI5" s="20" t="s">
        <v>96</v>
      </c>
      <c r="BJ5" s="20" t="s">
        <v>97</v>
      </c>
      <c r="BK5" s="20" t="s">
        <v>98</v>
      </c>
      <c r="BL5" s="20" t="s">
        <v>99</v>
      </c>
      <c r="BM5" s="20" t="s">
        <v>100</v>
      </c>
      <c r="BN5" s="20" t="s">
        <v>75</v>
      </c>
      <c r="BO5" s="21" t="s">
        <v>76</v>
      </c>
      <c r="BP5" s="86" t="s">
        <v>184</v>
      </c>
      <c r="BQ5" s="105" t="s">
        <v>218</v>
      </c>
      <c r="BR5" s="106" t="s">
        <v>219</v>
      </c>
      <c r="BS5" s="109" t="s">
        <v>220</v>
      </c>
      <c r="BU5" s="19" t="s">
        <v>92</v>
      </c>
      <c r="BV5" s="20" t="s">
        <v>93</v>
      </c>
      <c r="BW5" s="20" t="s">
        <v>94</v>
      </c>
      <c r="BX5" s="20" t="s">
        <v>95</v>
      </c>
      <c r="BY5" s="20" t="s">
        <v>96</v>
      </c>
      <c r="BZ5" s="20" t="s">
        <v>97</v>
      </c>
      <c r="CA5" s="20" t="s">
        <v>98</v>
      </c>
      <c r="CB5" s="20" t="s">
        <v>99</v>
      </c>
      <c r="CC5" s="20" t="s">
        <v>100</v>
      </c>
      <c r="CD5" s="20" t="s">
        <v>75</v>
      </c>
      <c r="CE5" s="21" t="s">
        <v>76</v>
      </c>
      <c r="CF5" s="86" t="s">
        <v>184</v>
      </c>
      <c r="CG5" s="105" t="s">
        <v>218</v>
      </c>
      <c r="CH5" s="106" t="s">
        <v>219</v>
      </c>
      <c r="CI5" s="109" t="s">
        <v>220</v>
      </c>
    </row>
    <row r="6" spans="1:89" ht="18.75" customHeight="1">
      <c r="A6" s="53" t="s">
        <v>77</v>
      </c>
      <c r="B6" s="74" t="s">
        <v>158</v>
      </c>
      <c r="C6" s="239" t="s">
        <v>159</v>
      </c>
      <c r="D6" s="54" t="s">
        <v>105</v>
      </c>
      <c r="E6" s="58">
        <v>2280</v>
      </c>
      <c r="F6" s="56">
        <v>2340</v>
      </c>
      <c r="G6" s="56">
        <v>2360</v>
      </c>
      <c r="H6" s="56">
        <v>2380</v>
      </c>
      <c r="I6" s="56">
        <v>2400</v>
      </c>
      <c r="J6" s="56">
        <v>2400</v>
      </c>
      <c r="K6" s="56">
        <v>2380</v>
      </c>
      <c r="L6" s="56">
        <v>2400</v>
      </c>
      <c r="M6" s="59">
        <v>2430</v>
      </c>
      <c r="N6" s="59">
        <v>2530</v>
      </c>
      <c r="O6" s="60">
        <v>2750</v>
      </c>
      <c r="P6" s="111"/>
      <c r="Q6" s="111"/>
      <c r="R6" s="111"/>
      <c r="S6" s="111"/>
      <c r="T6" s="55">
        <v>234960</v>
      </c>
      <c r="U6" s="56">
        <v>240740</v>
      </c>
      <c r="V6" s="56">
        <v>243210</v>
      </c>
      <c r="W6" s="56">
        <v>245050</v>
      </c>
      <c r="X6" s="56">
        <v>247290</v>
      </c>
      <c r="Y6" s="56">
        <v>243090</v>
      </c>
      <c r="Z6" s="56">
        <v>239810</v>
      </c>
      <c r="AA6" s="56">
        <v>242630</v>
      </c>
      <c r="AB6" s="57">
        <v>245040</v>
      </c>
      <c r="AC6" s="57">
        <v>254960</v>
      </c>
      <c r="AD6" s="75">
        <v>277550</v>
      </c>
      <c r="AE6" s="111"/>
      <c r="AF6" s="4">
        <f>E6/E$510</f>
        <v>1.1457286432160805</v>
      </c>
      <c r="AG6" s="4">
        <f>F6/E$510</f>
        <v>1.1758793969849246</v>
      </c>
      <c r="AH6" s="4">
        <f>G6/E$510</f>
        <v>1.1859296482412061</v>
      </c>
      <c r="AI6" s="4">
        <f>H6/E$510</f>
        <v>1.1959798994974875</v>
      </c>
      <c r="AJ6" s="4">
        <f>I6/E$510</f>
        <v>1.2060301507537687</v>
      </c>
      <c r="AK6" s="4">
        <f>J6/E$510</f>
        <v>1.2060301507537687</v>
      </c>
      <c r="AL6" s="4">
        <f>K6/E$510</f>
        <v>1.1959798994974875</v>
      </c>
      <c r="AM6" s="4">
        <f>L6/E$510</f>
        <v>1.2060301507537687</v>
      </c>
      <c r="AN6" s="4">
        <f>M6/E$510</f>
        <v>1.221105527638191</v>
      </c>
      <c r="AO6" s="4">
        <f>N6/E$510</f>
        <v>1.2713567839195981</v>
      </c>
      <c r="AP6" s="4">
        <f>O6/E$510</f>
        <v>1.3819095477386936</v>
      </c>
      <c r="AQ6" s="255">
        <f>AVERAGE(AF6:AF77)</f>
        <v>1.1593879256410662</v>
      </c>
      <c r="AR6" s="255">
        <f t="shared" ref="AR6:BA6" si="0">AVERAGE(AG6:AG77)</f>
        <v>1.1924491408571418</v>
      </c>
      <c r="AS6" s="255">
        <f t="shared" si="0"/>
        <v>1.2029659282723248</v>
      </c>
      <c r="AT6" s="255">
        <f t="shared" si="0"/>
        <v>1.2105410396973788</v>
      </c>
      <c r="AU6" s="255">
        <f t="shared" si="0"/>
        <v>1.2255619627531549</v>
      </c>
      <c r="AV6" s="255">
        <f t="shared" si="0"/>
        <v>1.2275010420909309</v>
      </c>
      <c r="AW6" s="255">
        <f t="shared" si="0"/>
        <v>1.2185466669171774</v>
      </c>
      <c r="AX6" s="255">
        <f t="shared" si="0"/>
        <v>1.2320157568506775</v>
      </c>
      <c r="AY6" s="255">
        <f t="shared" si="0"/>
        <v>1.2475485380457827</v>
      </c>
      <c r="AZ6" s="255">
        <f t="shared" si="0"/>
        <v>1.3076978339035823</v>
      </c>
      <c r="BA6" s="255">
        <f t="shared" si="0"/>
        <v>1.4310524648316398</v>
      </c>
      <c r="BB6" s="87">
        <f>AVERAGE(AQ6:BA77)</f>
        <v>1.2413880272600777</v>
      </c>
      <c r="BC6" s="3">
        <f>ROUNDDOWN($BC$510/$BB$510*BB6,-2)</f>
        <v>0</v>
      </c>
      <c r="BE6" s="3">
        <f>E6*(保育人数!$D$7+保育人数!$D$8)/保育人数!$D$34</f>
        <v>1372.321493163568</v>
      </c>
      <c r="BF6" s="3">
        <f>F6*(保育人数!$D$7+保育人数!$D$8)/保育人数!$D$34</f>
        <v>1408.4352166678723</v>
      </c>
      <c r="BG6" s="3">
        <f>G6*(保育人数!$D$7+保育人数!$D$8)/保育人数!$D$34</f>
        <v>1420.4731245026405</v>
      </c>
      <c r="BH6" s="3">
        <f>H6*(保育人数!$D$7+保育人数!$D$8)/保育人数!$D$34</f>
        <v>1432.5110323374086</v>
      </c>
      <c r="BI6" s="3">
        <f>I6*(保育人数!$D$7+保育人数!$D$8)/保育人数!$D$34</f>
        <v>1444.5489401721768</v>
      </c>
      <c r="BJ6" s="3">
        <f>J6*(保育人数!$D$7+保育人数!$D$8)/保育人数!$D$34</f>
        <v>1444.5489401721768</v>
      </c>
      <c r="BK6" s="3">
        <f>K6*(保育人数!$D$7+保育人数!$D$8)/保育人数!$D$34</f>
        <v>1432.5110323374086</v>
      </c>
      <c r="BL6" s="3">
        <f>L6*(保育人数!$D$7+保育人数!$D$8)/保育人数!$D$34</f>
        <v>1444.5489401721768</v>
      </c>
      <c r="BM6" s="3">
        <f>M6*(保育人数!$D$7+保育人数!$D$8)/保育人数!$D$34</f>
        <v>1462.6058019243289</v>
      </c>
      <c r="BN6" s="3">
        <f>N6*(保育人数!$D$7+保育人数!$D$8)/保育人数!$D$34</f>
        <v>1522.7953410981697</v>
      </c>
      <c r="BO6" s="3">
        <f>O6*(保育人数!$D$7+保育人数!$D$8)/保育人数!$D$34</f>
        <v>1655.2123272806191</v>
      </c>
      <c r="BP6" s="3">
        <f>AVERAGE(BE6:BO6)</f>
        <v>1458.2283808935042</v>
      </c>
      <c r="BQ6" s="216">
        <f>SUM(BP6:BP9)</f>
        <v>4160.1915121700986</v>
      </c>
      <c r="BR6" s="216">
        <f>AVERAGE(BQ6,BQ78,BQ150,BQ222,BQ294,BQ366,BQ438,BQ510)</f>
        <v>3893.5621132105248</v>
      </c>
      <c r="BS6" s="218">
        <f>BR6/BR$70</f>
        <v>0.98976356069164861</v>
      </c>
      <c r="BU6" s="3">
        <f>U6*(保育人数!$D$7+保育人数!$D$8)/保育人数!$D$34</f>
        <v>144900.2966071041</v>
      </c>
      <c r="BV6" s="3">
        <f>V6*(保育人数!$D$7+保育人数!$D$8)/保育人数!$D$34</f>
        <v>146386.97822469796</v>
      </c>
      <c r="BW6" s="3">
        <f>W6*(保育人数!$D$7+保育人数!$D$8)/保育人数!$D$34</f>
        <v>147494.46574549662</v>
      </c>
      <c r="BX6" s="3">
        <f>X6*(保育人数!$D$7+保育人数!$D$8)/保育人数!$D$34</f>
        <v>148842.71142299066</v>
      </c>
      <c r="BY6" s="3">
        <f>Y6*(保育人数!$D$7+保育人数!$D$8)/保育人数!$D$34</f>
        <v>146314.75077768936</v>
      </c>
      <c r="BZ6" s="3">
        <f>Z6*(保育人数!$D$7+保育人数!$D$8)/保育人数!$D$34</f>
        <v>144340.53389278738</v>
      </c>
      <c r="CA6" s="3">
        <f>AA6*(保育人数!$D$7+保育人数!$D$8)/保育人数!$D$34</f>
        <v>146037.87889748969</v>
      </c>
      <c r="CB6" s="3">
        <f>AB6*(保育人数!$D$7+保育人数!$D$8)/保育人数!$D$34</f>
        <v>147488.44679157925</v>
      </c>
      <c r="CC6" s="3">
        <f>AC6*(保育人数!$D$7+保育人数!$D$8)/保育人数!$D$34</f>
        <v>153459.24907762423</v>
      </c>
      <c r="CD6" s="3">
        <f>AD6*(保育人数!$D$7+保育人数!$D$8)/保育人数!$D$34</f>
        <v>167056.06597699487</v>
      </c>
      <c r="CE6" s="3">
        <f>AE6*(保育人数!$D$7+保育人数!$D$8)/保育人数!$D$34</f>
        <v>0</v>
      </c>
      <c r="CF6" s="3">
        <f>AVERAGE(BU6:CE6)</f>
        <v>135665.57976495035</v>
      </c>
      <c r="CG6" s="216">
        <f>ROUNDDOWN(SUM(CF6:CF9)*$CJ$2*12/16,-2)</f>
        <v>204800</v>
      </c>
      <c r="CH6" s="216">
        <f>AVERAGE(CG6,CG78,CG150,CG222,CG294,CG366,CG438,CG510)</f>
        <v>192087.5</v>
      </c>
      <c r="CI6" s="218">
        <f>CH6/CH$70</f>
        <v>0.90714285714285714</v>
      </c>
      <c r="CJ6" s="216">
        <f>ROUND((MAX(CH6:CH73)+MIN(CH6:CH73))/2,-2)</f>
        <v>202000</v>
      </c>
      <c r="CK6" s="8">
        <f>CJ6-CK7</f>
        <v>9912.5</v>
      </c>
    </row>
    <row r="7" spans="1:89" ht="19">
      <c r="A7" s="32" t="s">
        <v>77</v>
      </c>
      <c r="B7" s="76" t="s">
        <v>134</v>
      </c>
      <c r="C7" s="237"/>
      <c r="D7" s="34" t="s">
        <v>106</v>
      </c>
      <c r="E7" s="38">
        <v>2350</v>
      </c>
      <c r="F7" s="36">
        <v>2410</v>
      </c>
      <c r="G7" s="36">
        <v>2430</v>
      </c>
      <c r="H7" s="36">
        <v>2450</v>
      </c>
      <c r="I7" s="36">
        <v>2470</v>
      </c>
      <c r="J7" s="36">
        <v>2470</v>
      </c>
      <c r="K7" s="36">
        <v>2450</v>
      </c>
      <c r="L7" s="36">
        <v>2470</v>
      </c>
      <c r="M7" s="39">
        <v>2500</v>
      </c>
      <c r="N7" s="39">
        <v>2610</v>
      </c>
      <c r="O7" s="40">
        <v>2840</v>
      </c>
      <c r="P7" s="111"/>
      <c r="Q7" s="111"/>
      <c r="R7" s="111"/>
      <c r="S7" s="111"/>
      <c r="T7" s="35">
        <v>242320</v>
      </c>
      <c r="U7" s="36">
        <v>248310</v>
      </c>
      <c r="V7" s="36">
        <v>250860</v>
      </c>
      <c r="W7" s="36">
        <v>252770</v>
      </c>
      <c r="X7" s="36">
        <v>255090</v>
      </c>
      <c r="Y7" s="36">
        <v>250900</v>
      </c>
      <c r="Z7" s="36">
        <v>247510</v>
      </c>
      <c r="AA7" s="36">
        <v>250420</v>
      </c>
      <c r="AB7" s="37">
        <v>252930</v>
      </c>
      <c r="AC7" s="37">
        <v>263230</v>
      </c>
      <c r="AD7" s="77">
        <v>286650</v>
      </c>
      <c r="AE7" s="111"/>
      <c r="AF7" s="4">
        <f>E7/E$511</f>
        <v>1.1463414634146341</v>
      </c>
      <c r="AG7" s="4">
        <f>F7/E$511</f>
        <v>1.1756097560975609</v>
      </c>
      <c r="AH7" s="4">
        <f>G7/E$511</f>
        <v>1.1853658536585365</v>
      </c>
      <c r="AI7" s="4">
        <f>H7/E$511</f>
        <v>1.1951219512195121</v>
      </c>
      <c r="AJ7" s="4">
        <f>I7/E$511</f>
        <v>1.2048780487804878</v>
      </c>
      <c r="AK7" s="4">
        <f>J7/E$511</f>
        <v>1.2048780487804878</v>
      </c>
      <c r="AL7" s="4">
        <f>K7/E$511</f>
        <v>1.1951219512195121</v>
      </c>
      <c r="AM7" s="4">
        <f>L7/E$511</f>
        <v>1.2048780487804878</v>
      </c>
      <c r="AN7" s="4">
        <f>M7/E$511</f>
        <v>1.2195121951219512</v>
      </c>
      <c r="AO7" s="4">
        <f>N7/E$511</f>
        <v>1.2731707317073171</v>
      </c>
      <c r="AP7" s="4">
        <f>O7/E$511</f>
        <v>1.3853658536585365</v>
      </c>
      <c r="AQ7" s="256"/>
      <c r="AR7" s="256"/>
      <c r="AS7" s="256"/>
      <c r="AT7" s="256"/>
      <c r="AU7" s="256"/>
      <c r="AV7" s="256"/>
      <c r="AW7" s="256"/>
      <c r="AX7" s="256"/>
      <c r="AY7" s="256"/>
      <c r="AZ7" s="256"/>
      <c r="BA7" s="256"/>
      <c r="BC7" s="3"/>
      <c r="BE7" s="3">
        <f>E7*保育人数!$D$6/保育人数!$D$34</f>
        <v>707.2270852926282</v>
      </c>
      <c r="BF7" s="3">
        <f>F7*保育人数!$D$6/保育人数!$D$34</f>
        <v>725.28394704478046</v>
      </c>
      <c r="BG7" s="3">
        <f>G7*保育人数!$D$6/保育人数!$D$34</f>
        <v>731.30290096216447</v>
      </c>
      <c r="BH7" s="3">
        <f>H7*保育人数!$D$6/保育人数!$D$34</f>
        <v>737.3218548795486</v>
      </c>
      <c r="BI7" s="3">
        <f>I7*保育人数!$D$6/保育人数!$D$34</f>
        <v>743.34080879693261</v>
      </c>
      <c r="BJ7" s="3">
        <f>J7*保育人数!$D$6/保育人数!$D$34</f>
        <v>743.34080879693261</v>
      </c>
      <c r="BK7" s="3">
        <f>K7*保育人数!$D$6/保育人数!$D$34</f>
        <v>737.3218548795486</v>
      </c>
      <c r="BL7" s="3">
        <f>L7*保育人数!$D$6/保育人数!$D$34</f>
        <v>743.34080879693261</v>
      </c>
      <c r="BM7" s="3">
        <f>M7*保育人数!$D$6/保育人数!$D$34</f>
        <v>752.36923967300868</v>
      </c>
      <c r="BN7" s="3">
        <f>N7*保育人数!$D$6/保育人数!$D$34</f>
        <v>785.47348621862113</v>
      </c>
      <c r="BO7" s="3">
        <f>O7*保育人数!$D$6/保育人数!$D$34</f>
        <v>854.69145626853788</v>
      </c>
      <c r="BP7" s="3">
        <f t="shared" ref="BP7:BP9" si="1">AVERAGE(BE7:BO7)</f>
        <v>751.00129560087601</v>
      </c>
      <c r="BQ7" s="216"/>
      <c r="BR7" s="216"/>
      <c r="BS7" s="218"/>
      <c r="BU7" s="3">
        <f>U7*保育人数!$D$6/保育人数!$D$34</f>
        <v>74728.322361281913</v>
      </c>
      <c r="BV7" s="3">
        <f>V7*保育人数!$D$6/保育人数!$D$34</f>
        <v>75495.738985748394</v>
      </c>
      <c r="BW7" s="3">
        <f>W7*保育人数!$D$6/保育人数!$D$34</f>
        <v>76070.549084858561</v>
      </c>
      <c r="BX7" s="3">
        <f>X7*保育人数!$D$6/保育人数!$D$34</f>
        <v>76768.747739275117</v>
      </c>
      <c r="BY7" s="3">
        <f>Y7*保育人数!$D$6/保育人数!$D$34</f>
        <v>75507.776893583155</v>
      </c>
      <c r="BZ7" s="3">
        <f>Z7*保育人数!$D$6/保育人数!$D$34</f>
        <v>74487.564204586553</v>
      </c>
      <c r="CA7" s="3">
        <f>AA7*保育人数!$D$6/保育人数!$D$34</f>
        <v>75363.321999565931</v>
      </c>
      <c r="CB7" s="3">
        <f>AB7*保育人数!$D$6/保育人数!$D$34</f>
        <v>76118.700716197636</v>
      </c>
      <c r="CC7" s="3">
        <f>AC7*保育人数!$D$6/保育人数!$D$34</f>
        <v>79218.461983650428</v>
      </c>
      <c r="CD7" s="3">
        <f>AD7*保育人数!$D$6/保育人数!$D$34</f>
        <v>86266.65702090718</v>
      </c>
      <c r="CE7" s="3">
        <f>AE7*保育人数!$D$6/保育人数!$D$34</f>
        <v>0</v>
      </c>
      <c r="CF7" s="3">
        <f t="shared" ref="CF7:CF9" si="2">AVERAGE(BU7:CE7)</f>
        <v>70002.349180877718</v>
      </c>
      <c r="CG7" s="216"/>
      <c r="CH7" s="216"/>
      <c r="CI7" s="218"/>
      <c r="CJ7" s="216"/>
      <c r="CK7" s="8">
        <f>MIN(CH6:CH73)</f>
        <v>192087.5</v>
      </c>
    </row>
    <row r="8" spans="1:89" ht="19">
      <c r="A8" s="32" t="s">
        <v>77</v>
      </c>
      <c r="B8" s="76" t="s">
        <v>134</v>
      </c>
      <c r="C8" s="257" t="s">
        <v>160</v>
      </c>
      <c r="D8" s="34" t="s">
        <v>161</v>
      </c>
      <c r="E8" s="38">
        <v>2860</v>
      </c>
      <c r="F8" s="36">
        <v>2940</v>
      </c>
      <c r="G8" s="36">
        <v>2970</v>
      </c>
      <c r="H8" s="36">
        <v>2990</v>
      </c>
      <c r="I8" s="36">
        <v>3020</v>
      </c>
      <c r="J8" s="36">
        <v>3020</v>
      </c>
      <c r="K8" s="36">
        <v>2980</v>
      </c>
      <c r="L8" s="36">
        <v>3020</v>
      </c>
      <c r="M8" s="39">
        <v>3050</v>
      </c>
      <c r="N8" s="39">
        <v>3180</v>
      </c>
      <c r="O8" s="40">
        <v>3460</v>
      </c>
      <c r="P8" s="111"/>
      <c r="Q8" s="111"/>
      <c r="R8" s="111"/>
      <c r="S8" s="111"/>
      <c r="T8" s="35">
        <v>297020</v>
      </c>
      <c r="U8" s="36">
        <v>304480</v>
      </c>
      <c r="V8" s="36">
        <v>307690</v>
      </c>
      <c r="W8" s="36">
        <v>310100</v>
      </c>
      <c r="X8" s="36">
        <v>313010</v>
      </c>
      <c r="Y8" s="36">
        <v>313390</v>
      </c>
      <c r="Z8" s="36">
        <v>309380</v>
      </c>
      <c r="AA8" s="36">
        <v>313020</v>
      </c>
      <c r="AB8" s="37">
        <v>316220</v>
      </c>
      <c r="AC8" s="37">
        <v>329380</v>
      </c>
      <c r="AD8" s="77">
        <v>358920</v>
      </c>
      <c r="AE8" s="111"/>
      <c r="AF8" s="4">
        <f>E8/E$512</f>
        <v>1.1485943775100402</v>
      </c>
      <c r="AG8" s="4">
        <f>F8/E$512</f>
        <v>1.1807228915662651</v>
      </c>
      <c r="AH8" s="4">
        <f>G8/E$512</f>
        <v>1.1927710843373494</v>
      </c>
      <c r="AI8" s="4">
        <f>H8/E$512</f>
        <v>1.2008032128514057</v>
      </c>
      <c r="AJ8" s="4">
        <f>I8/E$512</f>
        <v>1.2128514056224899</v>
      </c>
      <c r="AK8" s="4">
        <f>J8/E$512</f>
        <v>1.2128514056224899</v>
      </c>
      <c r="AL8" s="4">
        <f>K8/E$512</f>
        <v>1.1967871485943775</v>
      </c>
      <c r="AM8" s="4">
        <f>L8/E$512</f>
        <v>1.2128514056224899</v>
      </c>
      <c r="AN8" s="4">
        <f>M8/E$512</f>
        <v>1.2248995983935742</v>
      </c>
      <c r="AO8" s="4">
        <f>N8/E$512</f>
        <v>1.2771084337349397</v>
      </c>
      <c r="AP8" s="4">
        <f>O8/E$512</f>
        <v>1.3895582329317269</v>
      </c>
      <c r="AQ8" s="256"/>
      <c r="AR8" s="256"/>
      <c r="AS8" s="256"/>
      <c r="AT8" s="256"/>
      <c r="AU8" s="256"/>
      <c r="AV8" s="256"/>
      <c r="AW8" s="256"/>
      <c r="AX8" s="256"/>
      <c r="AY8" s="256"/>
      <c r="AZ8" s="256"/>
      <c r="BA8" s="256"/>
      <c r="BC8" s="3"/>
      <c r="BE8" s="3">
        <f>E8*(保育人数!$D$4+保育人数!$D$5)/保育人数!$D$34</f>
        <v>1291.0656152788829</v>
      </c>
      <c r="BF8" s="3">
        <f>F8*(保育人数!$D$4+保育人数!$D$5)/保育人数!$D$34</f>
        <v>1327.1793387831874</v>
      </c>
      <c r="BG8" s="3">
        <f>G8*(保育人数!$D$4+保育人数!$D$5)/保育人数!$D$34</f>
        <v>1340.7219850973015</v>
      </c>
      <c r="BH8" s="3">
        <f>H8*(保育人数!$D$4+保育人数!$D$5)/保育人数!$D$34</f>
        <v>1349.7504159733776</v>
      </c>
      <c r="BI8" s="3">
        <f>I8*(保育人数!$D$4+保育人数!$D$5)/保育人数!$D$34</f>
        <v>1363.2930622874919</v>
      </c>
      <c r="BJ8" s="3">
        <f>J8*(保育人数!$D$4+保育人数!$D$5)/保育人数!$D$34</f>
        <v>1363.2930622874919</v>
      </c>
      <c r="BK8" s="3">
        <f>K8*(保育人数!$D$4+保育人数!$D$5)/保育人数!$D$34</f>
        <v>1345.2362005353395</v>
      </c>
      <c r="BL8" s="3">
        <f>L8*(保育人数!$D$4+保育人数!$D$5)/保育人数!$D$34</f>
        <v>1363.2930622874919</v>
      </c>
      <c r="BM8" s="3">
        <f>M8*(保育人数!$D$4+保育人数!$D$5)/保育人数!$D$34</f>
        <v>1376.835708601606</v>
      </c>
      <c r="BN8" s="3">
        <f>N8*(保育人数!$D$4+保育人数!$D$5)/保育人数!$D$34</f>
        <v>1435.5205092961007</v>
      </c>
      <c r="BO8" s="3">
        <f>O8*(保育人数!$D$4+保育人数!$D$5)/保育人数!$D$34</f>
        <v>1561.9185415611662</v>
      </c>
      <c r="BP8" s="3">
        <f t="shared" si="1"/>
        <v>1374.3734092717668</v>
      </c>
      <c r="BQ8" s="216"/>
      <c r="BR8" s="216"/>
      <c r="BS8" s="218"/>
      <c r="BU8" s="3">
        <f>U8*(保育人数!$D$4+保育人数!$D$5)/保育人数!$D$34</f>
        <v>137448.83165738263</v>
      </c>
      <c r="BV8" s="3">
        <f>V8*(保育人数!$D$4+保育人数!$D$5)/保育人数!$D$34</f>
        <v>138897.89481299283</v>
      </c>
      <c r="BW8" s="3">
        <f>W8*(保育人数!$D$4+保育人数!$D$5)/保育人数!$D$34</f>
        <v>139985.82073356002</v>
      </c>
      <c r="BX8" s="3">
        <f>X8*(保育人数!$D$4+保育人数!$D$5)/保育人数!$D$34</f>
        <v>141299.45742602908</v>
      </c>
      <c r="BY8" s="3">
        <f>Y8*(保育人数!$D$4+保育人数!$D$5)/保育人数!$D$34</f>
        <v>141470.99761267452</v>
      </c>
      <c r="BZ8" s="3">
        <f>Z8*(保育人数!$D$4+保育人数!$D$5)/保育人数!$D$34</f>
        <v>139660.79722202127</v>
      </c>
      <c r="CA8" s="3">
        <f>AA8*(保育人数!$D$4+保育人数!$D$5)/保育人数!$D$34</f>
        <v>141303.97164146713</v>
      </c>
      <c r="CB8" s="3">
        <f>AB8*(保育人数!$D$4+保育人数!$D$5)/保育人数!$D$34</f>
        <v>142748.52058163928</v>
      </c>
      <c r="CC8" s="3">
        <f>AC8*(保育人数!$D$4+保育人数!$D$5)/保育人数!$D$34</f>
        <v>148689.22809809737</v>
      </c>
      <c r="CD8" s="3">
        <f>AD8*(保育人数!$D$4+保育人数!$D$5)/保育人数!$D$34</f>
        <v>162024.22050206177</v>
      </c>
      <c r="CE8" s="3">
        <f>AE8*(保育人数!$D$4+保育人数!$D$5)/保育人数!$D$34</f>
        <v>0</v>
      </c>
      <c r="CF8" s="3">
        <f t="shared" si="2"/>
        <v>130320.88548072055</v>
      </c>
      <c r="CG8" s="216"/>
      <c r="CH8" s="216"/>
      <c r="CI8" s="218"/>
      <c r="CJ8" s="216"/>
      <c r="CK8" s="8">
        <f>CJ6-CK9</f>
        <v>-9812.5</v>
      </c>
    </row>
    <row r="9" spans="1:89" ht="19">
      <c r="A9" s="32" t="s">
        <v>77</v>
      </c>
      <c r="B9" s="76" t="s">
        <v>134</v>
      </c>
      <c r="C9" s="257"/>
      <c r="D9" s="34" t="s">
        <v>162</v>
      </c>
      <c r="E9" s="38">
        <v>3600</v>
      </c>
      <c r="F9" s="36">
        <v>3700</v>
      </c>
      <c r="G9" s="36">
        <v>3730</v>
      </c>
      <c r="H9" s="36">
        <v>3760</v>
      </c>
      <c r="I9" s="36">
        <v>3800</v>
      </c>
      <c r="J9" s="36">
        <v>3800</v>
      </c>
      <c r="K9" s="36">
        <v>3750</v>
      </c>
      <c r="L9" s="36">
        <v>3800</v>
      </c>
      <c r="M9" s="39">
        <v>3840</v>
      </c>
      <c r="N9" s="39">
        <v>4000</v>
      </c>
      <c r="O9" s="40">
        <v>4370</v>
      </c>
      <c r="P9" s="111"/>
      <c r="Q9" s="111"/>
      <c r="R9" s="111"/>
      <c r="S9" s="111"/>
      <c r="T9" s="35">
        <v>370640</v>
      </c>
      <c r="U9" s="36">
        <v>380210</v>
      </c>
      <c r="V9" s="36">
        <v>384210</v>
      </c>
      <c r="W9" s="36">
        <v>387300</v>
      </c>
      <c r="X9" s="36">
        <v>391050</v>
      </c>
      <c r="Y9" s="36">
        <v>391530</v>
      </c>
      <c r="Z9" s="36">
        <v>386400</v>
      </c>
      <c r="AA9" s="36">
        <v>390980</v>
      </c>
      <c r="AB9" s="37">
        <v>395130</v>
      </c>
      <c r="AC9" s="37">
        <v>412090</v>
      </c>
      <c r="AD9" s="77">
        <v>449940</v>
      </c>
      <c r="AE9" s="111"/>
      <c r="AF9" s="4">
        <f>E9/E$513</f>
        <v>1.157556270096463</v>
      </c>
      <c r="AG9" s="4">
        <f>F9/E$513</f>
        <v>1.189710610932476</v>
      </c>
      <c r="AH9" s="4">
        <f>G9/E$513</f>
        <v>1.1993569131832797</v>
      </c>
      <c r="AI9" s="4">
        <f>H9/E$513</f>
        <v>1.2090032154340835</v>
      </c>
      <c r="AJ9" s="4">
        <f>I9/E$513</f>
        <v>1.2218649517684887</v>
      </c>
      <c r="AK9" s="4">
        <f>J9/E$513</f>
        <v>1.2218649517684887</v>
      </c>
      <c r="AL9" s="4">
        <f>K9/E$513</f>
        <v>1.2057877813504823</v>
      </c>
      <c r="AM9" s="4">
        <f>L9/E$513</f>
        <v>1.2218649517684887</v>
      </c>
      <c r="AN9" s="4">
        <f>M9/E$513</f>
        <v>1.234726688102894</v>
      </c>
      <c r="AO9" s="4">
        <f>N9/E$513</f>
        <v>1.2861736334405145</v>
      </c>
      <c r="AP9" s="4">
        <f>O9/E$513</f>
        <v>1.405144694533762</v>
      </c>
      <c r="AQ9" s="256"/>
      <c r="AR9" s="256"/>
      <c r="AS9" s="256"/>
      <c r="AT9" s="256"/>
      <c r="AU9" s="256"/>
      <c r="AV9" s="256"/>
      <c r="AW9" s="256"/>
      <c r="AX9" s="256"/>
      <c r="AY9" s="256"/>
      <c r="AZ9" s="256"/>
      <c r="BA9" s="256"/>
      <c r="BC9" s="3"/>
      <c r="BE9" s="3">
        <f>E9*保育人数!$D$3/保育人数!$D$34</f>
        <v>541.70585256456627</v>
      </c>
      <c r="BF9" s="3">
        <f>F9*保育人数!$D$3/保育人数!$D$34</f>
        <v>556.75323735802647</v>
      </c>
      <c r="BG9" s="3">
        <f>G9*保育人数!$D$3/保育人数!$D$34</f>
        <v>561.2674527960645</v>
      </c>
      <c r="BH9" s="3">
        <f>H9*保育人数!$D$3/保育人数!$D$34</f>
        <v>565.78166823410254</v>
      </c>
      <c r="BI9" s="3">
        <f>I9*保育人数!$D$3/保育人数!$D$34</f>
        <v>571.80062215148666</v>
      </c>
      <c r="BJ9" s="3">
        <f>J9*保育人数!$D$3/保育人数!$D$34</f>
        <v>571.80062215148666</v>
      </c>
      <c r="BK9" s="3">
        <f>K9*保育人数!$D$3/保育人数!$D$34</f>
        <v>564.27692975475657</v>
      </c>
      <c r="BL9" s="3">
        <f>L9*保育人数!$D$3/保育人数!$D$34</f>
        <v>571.80062215148666</v>
      </c>
      <c r="BM9" s="3">
        <f>M9*保育人数!$D$3/保育人数!$D$34</f>
        <v>577.81957606887067</v>
      </c>
      <c r="BN9" s="3">
        <f>N9*保育人数!$D$3/保育人数!$D$34</f>
        <v>601.89539173840694</v>
      </c>
      <c r="BO9" s="3">
        <f>O9*保育人数!$D$3/保育人数!$D$34</f>
        <v>657.57071547420958</v>
      </c>
      <c r="BP9" s="3">
        <f t="shared" si="1"/>
        <v>576.58842640395119</v>
      </c>
      <c r="BQ9" s="216"/>
      <c r="BR9" s="216"/>
      <c r="BS9" s="218"/>
      <c r="BU9" s="3">
        <f>U9*保育人数!$D$3/保育人数!$D$34</f>
        <v>57211.661723214929</v>
      </c>
      <c r="BV9" s="3">
        <f>V9*保育人数!$D$3/保育人数!$D$34</f>
        <v>57813.557114953335</v>
      </c>
      <c r="BW9" s="3">
        <f>W9*保育人数!$D$3/保育人数!$D$34</f>
        <v>58278.521305071255</v>
      </c>
      <c r="BX9" s="3">
        <f>X9*保育人数!$D$3/保育人数!$D$34</f>
        <v>58842.798234826012</v>
      </c>
      <c r="BY9" s="3">
        <f>Y9*保育人数!$D$3/保育人数!$D$34</f>
        <v>58915.025681834624</v>
      </c>
      <c r="BZ9" s="3">
        <f>Z9*保育人数!$D$3/保育人数!$D$34</f>
        <v>58143.094841930113</v>
      </c>
      <c r="CA9" s="3">
        <f>AA9*保育人数!$D$3/保育人数!$D$34</f>
        <v>58832.265065470587</v>
      </c>
      <c r="CB9" s="3">
        <f>AB9*保育人数!$D$3/保育人数!$D$34</f>
        <v>59456.731534399187</v>
      </c>
      <c r="CC9" s="3">
        <f>AC9*保育人数!$D$3/保育人数!$D$34</f>
        <v>62008.767995370035</v>
      </c>
      <c r="CD9" s="3">
        <f>AD9*保育人数!$D$3/保育人数!$D$34</f>
        <v>67704.203139694713</v>
      </c>
      <c r="CE9" s="3">
        <f>AE9*保育人数!$D$3/保育人数!$D$34</f>
        <v>0</v>
      </c>
      <c r="CF9" s="3">
        <f t="shared" si="2"/>
        <v>54291.511512433179</v>
      </c>
      <c r="CG9" s="216"/>
      <c r="CH9" s="216"/>
      <c r="CI9" s="218"/>
      <c r="CJ9" s="216"/>
      <c r="CK9" s="8">
        <f>MAX(CH6:CH73)</f>
        <v>211812.5</v>
      </c>
    </row>
    <row r="10" spans="1:89" ht="21" customHeight="1">
      <c r="A10" s="32" t="s">
        <v>77</v>
      </c>
      <c r="B10" s="33" t="s">
        <v>163</v>
      </c>
      <c r="C10" s="237" t="s">
        <v>159</v>
      </c>
      <c r="D10" s="34" t="s">
        <v>105</v>
      </c>
      <c r="E10" s="38">
        <v>1220</v>
      </c>
      <c r="F10" s="36">
        <v>1250</v>
      </c>
      <c r="G10" s="36">
        <v>1270</v>
      </c>
      <c r="H10" s="36">
        <v>1280</v>
      </c>
      <c r="I10" s="36">
        <v>1290</v>
      </c>
      <c r="J10" s="36">
        <v>1290</v>
      </c>
      <c r="K10" s="36">
        <v>1280</v>
      </c>
      <c r="L10" s="36">
        <v>1290</v>
      </c>
      <c r="M10" s="39">
        <v>1310</v>
      </c>
      <c r="N10" s="39">
        <v>1360</v>
      </c>
      <c r="O10" s="40">
        <v>1480</v>
      </c>
      <c r="P10" s="111"/>
      <c r="Q10" s="111"/>
      <c r="R10" s="111"/>
      <c r="S10" s="111"/>
      <c r="T10" s="35">
        <v>129460</v>
      </c>
      <c r="U10" s="36">
        <v>132590</v>
      </c>
      <c r="V10" s="36">
        <v>134020</v>
      </c>
      <c r="W10" s="36">
        <v>135020</v>
      </c>
      <c r="X10" s="36">
        <v>136250</v>
      </c>
      <c r="Y10" s="36">
        <v>131930</v>
      </c>
      <c r="Z10" s="36">
        <v>130170</v>
      </c>
      <c r="AA10" s="36">
        <v>131700</v>
      </c>
      <c r="AB10" s="37">
        <v>133010</v>
      </c>
      <c r="AC10" s="37">
        <v>138330</v>
      </c>
      <c r="AD10" s="77">
        <v>150490</v>
      </c>
      <c r="AE10" s="111"/>
      <c r="AF10" s="4">
        <f>E10/E$514</f>
        <v>1.1401869158878504</v>
      </c>
      <c r="AG10" s="4">
        <f>F10/E$514</f>
        <v>1.1682242990654206</v>
      </c>
      <c r="AH10" s="4">
        <f>G10/E$514</f>
        <v>1.1869158878504673</v>
      </c>
      <c r="AI10" s="4">
        <f>H10/E$514</f>
        <v>1.1962616822429906</v>
      </c>
      <c r="AJ10" s="4">
        <f>I10/E$514</f>
        <v>1.205607476635514</v>
      </c>
      <c r="AK10" s="4">
        <f>J10/E$514</f>
        <v>1.205607476635514</v>
      </c>
      <c r="AL10" s="4">
        <f>K10/E$514</f>
        <v>1.1962616822429906</v>
      </c>
      <c r="AM10" s="4">
        <f>L10/E$514</f>
        <v>1.205607476635514</v>
      </c>
      <c r="AN10" s="4">
        <f>M10/E$514</f>
        <v>1.2242990654205608</v>
      </c>
      <c r="AO10" s="4">
        <f>N10/E$514</f>
        <v>1.2710280373831775</v>
      </c>
      <c r="AP10" s="4">
        <f>O10/E$514</f>
        <v>1.3831775700934579</v>
      </c>
      <c r="AQ10" s="256"/>
      <c r="AR10" s="256"/>
      <c r="AS10" s="256"/>
      <c r="AT10" s="256"/>
      <c r="AU10" s="256"/>
      <c r="AV10" s="256"/>
      <c r="AW10" s="256"/>
      <c r="AX10" s="256"/>
      <c r="AY10" s="256"/>
      <c r="AZ10" s="256"/>
      <c r="BA10" s="256"/>
      <c r="BC10" s="3"/>
      <c r="BE10" s="3">
        <f>E10*(保育人数!$E$7+保育人数!$E$8)/保育人数!$E$34</f>
        <v>1263.8236942040714</v>
      </c>
      <c r="BF10" s="3">
        <f>F10*(保育人数!$E$7+保育人数!$E$8)/保育人数!$E$34</f>
        <v>1294.9013260287618</v>
      </c>
      <c r="BG10" s="3">
        <f>G10*(保育人数!$E$7+保育人数!$E$8)/保育人数!$E$34</f>
        <v>1315.619747245222</v>
      </c>
      <c r="BH10" s="3">
        <f>H10*(保育人数!$E$7+保育人数!$E$8)/保育人数!$E$34</f>
        <v>1325.9789578534521</v>
      </c>
      <c r="BI10" s="3">
        <f>I10*(保育人数!$E$7+保育人数!$E$8)/保育人数!$E$34</f>
        <v>1336.338168461682</v>
      </c>
      <c r="BJ10" s="3">
        <f>J10*(保育人数!$E$7+保育人数!$E$8)/保育人数!$E$34</f>
        <v>1336.338168461682</v>
      </c>
      <c r="BK10" s="3">
        <f>K10*(保育人数!$E$7+保育人数!$E$8)/保育人数!$E$34</f>
        <v>1325.9789578534521</v>
      </c>
      <c r="BL10" s="3">
        <f>L10*(保育人数!$E$7+保育人数!$E$8)/保育人数!$E$34</f>
        <v>1336.338168461682</v>
      </c>
      <c r="BM10" s="3">
        <f>M10*(保育人数!$E$7+保育人数!$E$8)/保育人数!$E$34</f>
        <v>1357.0565896781422</v>
      </c>
      <c r="BN10" s="3">
        <f>N10*(保育人数!$E$7+保育人数!$E$8)/保育人数!$E$34</f>
        <v>1408.8526427192928</v>
      </c>
      <c r="BO10" s="3">
        <f>O10*(保育人数!$E$7+保育人数!$E$8)/保育人数!$E$34</f>
        <v>1533.163170018054</v>
      </c>
      <c r="BP10" s="3">
        <f>AVERAGE(BE10:BO10)</f>
        <v>1348.580871907772</v>
      </c>
      <c r="BQ10" s="216">
        <f>SUM(BP10:BP13)</f>
        <v>4257.1646867731033</v>
      </c>
      <c r="BR10" s="216">
        <f>AVERAGE(BQ10,BQ82,BQ154,BQ226,BQ298,BQ370,BQ442,BQ514)</f>
        <v>3978.5548946477784</v>
      </c>
      <c r="BS10" s="218">
        <f>BR10/BR$70</f>
        <v>1.011369163875171</v>
      </c>
      <c r="BU10" s="3">
        <f>U10*(保育人数!$E$7+保育人数!$E$8)/保育人数!$E$34</f>
        <v>137352.77345452283</v>
      </c>
      <c r="BV10" s="3">
        <f>V10*(保育人数!$E$7+保育人数!$E$8)/保育人数!$E$34</f>
        <v>138834.14057149971</v>
      </c>
      <c r="BW10" s="3">
        <f>W10*(保育人数!$E$7+保育人数!$E$8)/保育人数!$E$34</f>
        <v>139870.06163232273</v>
      </c>
      <c r="BX10" s="3">
        <f>X10*(保育人数!$E$7+保育人数!$E$8)/保育人数!$E$34</f>
        <v>141144.24453713503</v>
      </c>
      <c r="BY10" s="3">
        <f>Y10*(保育人数!$E$7+保育人数!$E$8)/保育人数!$E$34</f>
        <v>136669.06555437963</v>
      </c>
      <c r="BZ10" s="3">
        <f>Z10*(保育人数!$E$7+保育人数!$E$8)/保育人数!$E$34</f>
        <v>134845.84448733114</v>
      </c>
      <c r="CA10" s="3">
        <f>AA10*(保育人数!$E$7+保育人数!$E$8)/保育人数!$E$34</f>
        <v>136430.80371039035</v>
      </c>
      <c r="CB10" s="3">
        <f>AB10*(保育人数!$E$7+保育人数!$E$8)/保育人数!$E$34</f>
        <v>137787.86030006848</v>
      </c>
      <c r="CC10" s="3">
        <f>AC10*(保育人数!$E$7+保育人数!$E$8)/保育人数!$E$34</f>
        <v>143298.9603436469</v>
      </c>
      <c r="CD10" s="3">
        <f>AD10*(保育人数!$E$7+保育人数!$E$8)/保育人数!$E$34</f>
        <v>155895.76044325469</v>
      </c>
      <c r="CE10" s="3">
        <f>AE10*(保育人数!$E$7+保育人数!$E$8)/保育人数!$E$34</f>
        <v>0</v>
      </c>
      <c r="CF10" s="3">
        <f>AVERAGE(BU10:CE10)</f>
        <v>127466.31954859557</v>
      </c>
      <c r="CG10" s="216">
        <f>ROUNDDOWN(SUM(CF10:CF13)*$CJ$2*12/16,-2)</f>
        <v>213400</v>
      </c>
      <c r="CH10" s="216">
        <f>AVERAGE(CG10,CG82,CG154,CG226,CG298,CG370,CG442,CG514)</f>
        <v>200037.5</v>
      </c>
      <c r="CI10" s="218">
        <f>CH10/CH$70</f>
        <v>0.9446871310507674</v>
      </c>
    </row>
    <row r="11" spans="1:89" ht="19">
      <c r="A11" s="32" t="s">
        <v>77</v>
      </c>
      <c r="B11" s="76" t="s">
        <v>135</v>
      </c>
      <c r="C11" s="237"/>
      <c r="D11" s="34" t="s">
        <v>106</v>
      </c>
      <c r="E11" s="38">
        <v>1290</v>
      </c>
      <c r="F11" s="36">
        <v>1320</v>
      </c>
      <c r="G11" s="36">
        <v>1340</v>
      </c>
      <c r="H11" s="36">
        <v>1350</v>
      </c>
      <c r="I11" s="36">
        <v>1360</v>
      </c>
      <c r="J11" s="36">
        <v>1360</v>
      </c>
      <c r="K11" s="36">
        <v>1350</v>
      </c>
      <c r="L11" s="36">
        <v>1360</v>
      </c>
      <c r="M11" s="39">
        <v>1380</v>
      </c>
      <c r="N11" s="39">
        <v>1440</v>
      </c>
      <c r="O11" s="40">
        <v>1570</v>
      </c>
      <c r="P11" s="111"/>
      <c r="Q11" s="111"/>
      <c r="R11" s="111"/>
      <c r="S11" s="111"/>
      <c r="T11" s="35">
        <v>136820</v>
      </c>
      <c r="U11" s="36">
        <v>140160</v>
      </c>
      <c r="V11" s="36">
        <v>141670</v>
      </c>
      <c r="W11" s="36">
        <v>142740</v>
      </c>
      <c r="X11" s="36">
        <v>144050</v>
      </c>
      <c r="Y11" s="36">
        <v>139740</v>
      </c>
      <c r="Z11" s="36">
        <v>137870</v>
      </c>
      <c r="AA11" s="36">
        <v>139490</v>
      </c>
      <c r="AB11" s="37">
        <v>140900</v>
      </c>
      <c r="AC11" s="37">
        <v>146600</v>
      </c>
      <c r="AD11" s="77">
        <v>159590</v>
      </c>
      <c r="AE11" s="111"/>
      <c r="AF11" s="4">
        <f>E11/E$515</f>
        <v>1.1415929203539823</v>
      </c>
      <c r="AG11" s="4">
        <f>F11/E$515</f>
        <v>1.168141592920354</v>
      </c>
      <c r="AH11" s="4">
        <f>G11/E$515</f>
        <v>1.1858407079646018</v>
      </c>
      <c r="AI11" s="4">
        <f>H11/E$515</f>
        <v>1.1946902654867257</v>
      </c>
      <c r="AJ11" s="4">
        <f>I11/E$515</f>
        <v>1.2035398230088497</v>
      </c>
      <c r="AK11" s="4">
        <f>J11/E$515</f>
        <v>1.2035398230088497</v>
      </c>
      <c r="AL11" s="4">
        <f>K11/E$515</f>
        <v>1.1946902654867257</v>
      </c>
      <c r="AM11" s="4">
        <f>L11/E$515</f>
        <v>1.2035398230088497</v>
      </c>
      <c r="AN11" s="4">
        <f>M11/E$515</f>
        <v>1.2212389380530972</v>
      </c>
      <c r="AO11" s="4">
        <f>N11/E$515</f>
        <v>1.2743362831858407</v>
      </c>
      <c r="AP11" s="4">
        <f>O11/E$515</f>
        <v>1.3893805309734513</v>
      </c>
      <c r="AQ11" s="256"/>
      <c r="AR11" s="256"/>
      <c r="AS11" s="256"/>
      <c r="AT11" s="256"/>
      <c r="AU11" s="256"/>
      <c r="AV11" s="256"/>
      <c r="AW11" s="256"/>
      <c r="AX11" s="256"/>
      <c r="AY11" s="256"/>
      <c r="AZ11" s="256"/>
      <c r="BA11" s="256"/>
      <c r="BC11" s="3"/>
      <c r="BE11" s="3">
        <f>E11*保育人数!$E$6/保育人数!$E$34</f>
        <v>668.16908423084101</v>
      </c>
      <c r="BF11" s="3">
        <f>F11*保育人数!$E$6/保育人数!$E$34</f>
        <v>683.70790014318618</v>
      </c>
      <c r="BG11" s="3">
        <f>G11*保育人数!$E$6/保育人数!$E$34</f>
        <v>694.06711075141629</v>
      </c>
      <c r="BH11" s="3">
        <f>H11*保育人数!$E$6/保育人数!$E$34</f>
        <v>699.24671605553135</v>
      </c>
      <c r="BI11" s="3">
        <f>I11*保育人数!$E$6/保育人数!$E$34</f>
        <v>704.42632135964641</v>
      </c>
      <c r="BJ11" s="3">
        <f>J11*保育人数!$E$6/保育人数!$E$34</f>
        <v>704.42632135964641</v>
      </c>
      <c r="BK11" s="3">
        <f>K11*保育人数!$E$6/保育人数!$E$34</f>
        <v>699.24671605553135</v>
      </c>
      <c r="BL11" s="3">
        <f>L11*保育人数!$E$6/保育人数!$E$34</f>
        <v>704.42632135964641</v>
      </c>
      <c r="BM11" s="3">
        <f>M11*保育人数!$E$6/保育人数!$E$34</f>
        <v>714.78553196787652</v>
      </c>
      <c r="BN11" s="3">
        <f>N11*保育人数!$E$6/保育人数!$E$34</f>
        <v>745.86316379256675</v>
      </c>
      <c r="BO11" s="3">
        <f>O11*保育人数!$E$6/保育人数!$E$34</f>
        <v>813.19803274606238</v>
      </c>
      <c r="BP11" s="3">
        <f t="shared" ref="BP11:BP13" si="3">AVERAGE(BE11:BO11)</f>
        <v>711.96029271108637</v>
      </c>
      <c r="BQ11" s="216"/>
      <c r="BR11" s="216"/>
      <c r="BS11" s="218"/>
      <c r="BU11" s="3">
        <f>U11*保育人数!$E$6/保育人数!$E$34</f>
        <v>72597.347942476496</v>
      </c>
      <c r="BV11" s="3">
        <f>V11*保育人数!$E$6/保育人数!$E$34</f>
        <v>73379.468343397864</v>
      </c>
      <c r="BW11" s="3">
        <f>W11*保育人数!$E$6/保育人数!$E$34</f>
        <v>73933.686110938186</v>
      </c>
      <c r="BX11" s="3">
        <f>X11*保育人数!$E$6/保育人数!$E$34</f>
        <v>74612.214405777253</v>
      </c>
      <c r="BY11" s="3">
        <f>Y11*保育人数!$E$6/保育人数!$E$34</f>
        <v>72379.80451970367</v>
      </c>
      <c r="BZ11" s="3">
        <f>Z11*保育人数!$E$6/保育人数!$E$34</f>
        <v>71411.218327834154</v>
      </c>
      <c r="CA11" s="3">
        <f>AA11*保育人数!$E$6/保育人数!$E$34</f>
        <v>72250.314387100792</v>
      </c>
      <c r="CB11" s="3">
        <f>AB11*保育人数!$E$6/保育人数!$E$34</f>
        <v>72980.63873498101</v>
      </c>
      <c r="CC11" s="3">
        <f>AC11*保育人数!$E$6/保育人数!$E$34</f>
        <v>75933.01375832659</v>
      </c>
      <c r="CD11" s="3">
        <f>AD11*保育人数!$E$6/保育人数!$E$34</f>
        <v>82661.321048372032</v>
      </c>
      <c r="CE11" s="3">
        <f>AE11*保育人数!$E$6/保育人数!$E$34</f>
        <v>0</v>
      </c>
      <c r="CF11" s="3">
        <f t="shared" ref="CF11:CF13" si="4">AVERAGE(BU11:CE11)</f>
        <v>67467.18432535528</v>
      </c>
      <c r="CG11" s="216"/>
      <c r="CH11" s="216"/>
      <c r="CI11" s="218"/>
    </row>
    <row r="12" spans="1:89" ht="19">
      <c r="A12" s="32" t="s">
        <v>77</v>
      </c>
      <c r="B12" s="76" t="s">
        <v>135</v>
      </c>
      <c r="C12" s="257" t="s">
        <v>160</v>
      </c>
      <c r="D12" s="34" t="s">
        <v>161</v>
      </c>
      <c r="E12" s="38">
        <v>1800</v>
      </c>
      <c r="F12" s="36">
        <v>1850</v>
      </c>
      <c r="G12" s="36">
        <v>1880</v>
      </c>
      <c r="H12" s="36">
        <v>1890</v>
      </c>
      <c r="I12" s="36">
        <v>1910</v>
      </c>
      <c r="J12" s="36">
        <v>1910</v>
      </c>
      <c r="K12" s="36">
        <v>1880</v>
      </c>
      <c r="L12" s="36">
        <v>1910</v>
      </c>
      <c r="M12" s="39">
        <v>1930</v>
      </c>
      <c r="N12" s="39">
        <v>2010</v>
      </c>
      <c r="O12" s="40">
        <v>2190</v>
      </c>
      <c r="P12" s="111"/>
      <c r="Q12" s="111"/>
      <c r="R12" s="111"/>
      <c r="S12" s="111"/>
      <c r="T12" s="35">
        <v>191520</v>
      </c>
      <c r="U12" s="36">
        <v>196330</v>
      </c>
      <c r="V12" s="36">
        <v>198500</v>
      </c>
      <c r="W12" s="36">
        <v>200070</v>
      </c>
      <c r="X12" s="36">
        <v>201970</v>
      </c>
      <c r="Y12" s="36">
        <v>202230</v>
      </c>
      <c r="Z12" s="36">
        <v>199740</v>
      </c>
      <c r="AA12" s="36">
        <v>202090</v>
      </c>
      <c r="AB12" s="37">
        <v>204190</v>
      </c>
      <c r="AC12" s="37">
        <v>212750</v>
      </c>
      <c r="AD12" s="77">
        <v>231860</v>
      </c>
      <c r="AE12" s="111"/>
      <c r="AF12" s="4">
        <f>E12/E$516</f>
        <v>1.1464968152866242</v>
      </c>
      <c r="AG12" s="4">
        <f>F12/E$516</f>
        <v>1.1783439490445859</v>
      </c>
      <c r="AH12" s="4">
        <f>G12/E$516</f>
        <v>1.197452229299363</v>
      </c>
      <c r="AI12" s="4">
        <f>H12/E$516</f>
        <v>1.2038216560509554</v>
      </c>
      <c r="AJ12" s="4">
        <f>I12/E$516</f>
        <v>1.2165605095541401</v>
      </c>
      <c r="AK12" s="4">
        <f>J12/E$516</f>
        <v>1.2165605095541401</v>
      </c>
      <c r="AL12" s="4">
        <f>K12/E$516</f>
        <v>1.197452229299363</v>
      </c>
      <c r="AM12" s="4">
        <f>L12/E$516</f>
        <v>1.2165605095541401</v>
      </c>
      <c r="AN12" s="4">
        <f>M12/E$516</f>
        <v>1.2292993630573248</v>
      </c>
      <c r="AO12" s="4">
        <f>N12/E$516</f>
        <v>1.2802547770700636</v>
      </c>
      <c r="AP12" s="4">
        <f>O12/E$516</f>
        <v>1.394904458598726</v>
      </c>
      <c r="AQ12" s="256"/>
      <c r="AR12" s="256"/>
      <c r="AS12" s="256"/>
      <c r="AT12" s="256"/>
      <c r="AU12" s="256"/>
      <c r="AV12" s="256"/>
      <c r="AW12" s="256"/>
      <c r="AX12" s="256"/>
      <c r="AY12" s="256"/>
      <c r="AZ12" s="256"/>
      <c r="BA12" s="256"/>
      <c r="BC12" s="3"/>
      <c r="BE12" s="3">
        <f>E12*(保育人数!$E$4+保育人数!$E$5)/保育人数!$E$34</f>
        <v>1398.4934321110627</v>
      </c>
      <c r="BF12" s="3">
        <f>F12*(保育人数!$E$4+保育人数!$E$5)/保育人数!$E$34</f>
        <v>1437.3404718919255</v>
      </c>
      <c r="BG12" s="3">
        <f>G12*(保育人数!$E$4+保育人数!$E$5)/保育人数!$E$34</f>
        <v>1460.6486957604432</v>
      </c>
      <c r="BH12" s="3">
        <f>H12*(保育人数!$E$4+保育人数!$E$5)/保育人数!$E$34</f>
        <v>1468.4181037166159</v>
      </c>
      <c r="BI12" s="3">
        <f>I12*(保育人数!$E$4+保育人数!$E$5)/保育人数!$E$34</f>
        <v>1483.956919628961</v>
      </c>
      <c r="BJ12" s="3">
        <f>J12*(保育人数!$E$4+保育人数!$E$5)/保育人数!$E$34</f>
        <v>1483.956919628961</v>
      </c>
      <c r="BK12" s="3">
        <f>K12*(保育人数!$E$4+保育人数!$E$5)/保育人数!$E$34</f>
        <v>1460.6486957604432</v>
      </c>
      <c r="BL12" s="3">
        <f>L12*(保育人数!$E$4+保育人数!$E$5)/保育人数!$E$34</f>
        <v>1483.956919628961</v>
      </c>
      <c r="BM12" s="3">
        <f>M12*(保育人数!$E$4+保育人数!$E$5)/保育人数!$E$34</f>
        <v>1499.4957355413062</v>
      </c>
      <c r="BN12" s="3">
        <f>N12*(保育人数!$E$4+保育人数!$E$5)/保育人数!$E$34</f>
        <v>1561.6509991906867</v>
      </c>
      <c r="BO12" s="3">
        <f>O12*(保育人数!$E$4+保育人数!$E$5)/保育人数!$E$34</f>
        <v>1701.500342401793</v>
      </c>
      <c r="BP12" s="3">
        <f t="shared" si="3"/>
        <v>1494.5515668419234</v>
      </c>
      <c r="BQ12" s="216"/>
      <c r="BR12" s="216"/>
      <c r="BS12" s="218"/>
      <c r="BU12" s="3">
        <f>U12*(保育人数!$E$4+保育人数!$E$5)/保育人数!$E$34</f>
        <v>152536.78640353607</v>
      </c>
      <c r="BV12" s="3">
        <f>V12*(保育人数!$E$4+保育人数!$E$5)/保育人数!$E$34</f>
        <v>154222.74793002554</v>
      </c>
      <c r="BW12" s="3">
        <f>W12*(保育人数!$E$4+保育人数!$E$5)/保育人数!$E$34</f>
        <v>155442.54497914462</v>
      </c>
      <c r="BX12" s="3">
        <f>X12*(保育人数!$E$4+保育人数!$E$5)/保育人数!$E$34</f>
        <v>156918.73249081741</v>
      </c>
      <c r="BY12" s="3">
        <f>Y12*(保育人数!$E$4+保育人数!$E$5)/保育人数!$E$34</f>
        <v>157120.73709767789</v>
      </c>
      <c r="BZ12" s="3">
        <f>Z12*(保育人数!$E$4+保育人数!$E$5)/保育人数!$E$34</f>
        <v>155186.15451659093</v>
      </c>
      <c r="CA12" s="3">
        <f>AA12*(保育人数!$E$4+保育人数!$E$5)/保育人数!$E$34</f>
        <v>157011.96538629147</v>
      </c>
      <c r="CB12" s="3">
        <f>AB12*(保育人数!$E$4+保育人数!$E$5)/保育人数!$E$34</f>
        <v>158643.54105708771</v>
      </c>
      <c r="CC12" s="3">
        <f>AC12*(保育人数!$E$4+保育人数!$E$5)/保育人数!$E$34</f>
        <v>165294.15426757143</v>
      </c>
      <c r="CD12" s="3">
        <f>AD12*(保育人数!$E$4+保育人数!$E$5)/保育人数!$E$34</f>
        <v>180141.49287181723</v>
      </c>
      <c r="CE12" s="3">
        <f>AE12*(保育人数!$E$4+保育人数!$E$5)/保育人数!$E$34</f>
        <v>0</v>
      </c>
      <c r="CF12" s="3">
        <f t="shared" si="4"/>
        <v>144774.44154550548</v>
      </c>
      <c r="CG12" s="216"/>
      <c r="CH12" s="216"/>
      <c r="CI12" s="218"/>
    </row>
    <row r="13" spans="1:89" ht="19">
      <c r="A13" s="32" t="s">
        <v>77</v>
      </c>
      <c r="B13" s="76" t="s">
        <v>135</v>
      </c>
      <c r="C13" s="257"/>
      <c r="D13" s="34" t="s">
        <v>162</v>
      </c>
      <c r="E13" s="38">
        <v>2540</v>
      </c>
      <c r="F13" s="36">
        <v>2610</v>
      </c>
      <c r="G13" s="36">
        <v>2640</v>
      </c>
      <c r="H13" s="36">
        <v>2660</v>
      </c>
      <c r="I13" s="36">
        <v>2690</v>
      </c>
      <c r="J13" s="36">
        <v>2690</v>
      </c>
      <c r="K13" s="36">
        <v>2650</v>
      </c>
      <c r="L13" s="36">
        <v>2690</v>
      </c>
      <c r="M13" s="39">
        <v>2720</v>
      </c>
      <c r="N13" s="39">
        <v>2830</v>
      </c>
      <c r="O13" s="40">
        <v>3100</v>
      </c>
      <c r="P13" s="111"/>
      <c r="Q13" s="111"/>
      <c r="R13" s="111"/>
      <c r="S13" s="111"/>
      <c r="T13" s="35">
        <v>265140</v>
      </c>
      <c r="U13" s="36">
        <v>272060</v>
      </c>
      <c r="V13" s="36">
        <v>275020</v>
      </c>
      <c r="W13" s="36">
        <v>277270</v>
      </c>
      <c r="X13" s="36">
        <v>280010</v>
      </c>
      <c r="Y13" s="36">
        <v>280370</v>
      </c>
      <c r="Z13" s="36">
        <v>276760</v>
      </c>
      <c r="AA13" s="36">
        <v>280050</v>
      </c>
      <c r="AB13" s="37">
        <v>283100</v>
      </c>
      <c r="AC13" s="37">
        <v>295460</v>
      </c>
      <c r="AD13" s="77">
        <v>322880</v>
      </c>
      <c r="AE13" s="111"/>
      <c r="AF13" s="4">
        <f>E13/E$517</f>
        <v>1.1598173515981736</v>
      </c>
      <c r="AG13" s="4">
        <f>F13/E$517</f>
        <v>1.1917808219178083</v>
      </c>
      <c r="AH13" s="4">
        <f>G13/E$517</f>
        <v>1.2054794520547945</v>
      </c>
      <c r="AI13" s="4">
        <f>H13/E$517</f>
        <v>1.2146118721461188</v>
      </c>
      <c r="AJ13" s="4">
        <f>I13/E$517</f>
        <v>1.2283105022831051</v>
      </c>
      <c r="AK13" s="4">
        <f>J13/E$517</f>
        <v>1.2283105022831051</v>
      </c>
      <c r="AL13" s="4">
        <f>K13/E$517</f>
        <v>1.2100456621004567</v>
      </c>
      <c r="AM13" s="4">
        <f>L13/E$517</f>
        <v>1.2283105022831051</v>
      </c>
      <c r="AN13" s="4">
        <f>M13/E$517</f>
        <v>1.2420091324200913</v>
      </c>
      <c r="AO13" s="4">
        <f>N13/E$517</f>
        <v>1.2922374429223744</v>
      </c>
      <c r="AP13" s="4">
        <f>O13/E$517</f>
        <v>1.4155251141552512</v>
      </c>
      <c r="AQ13" s="256"/>
      <c r="AR13" s="256"/>
      <c r="AS13" s="256"/>
      <c r="AT13" s="256"/>
      <c r="AU13" s="256"/>
      <c r="AV13" s="256"/>
      <c r="AW13" s="256"/>
      <c r="AX13" s="256"/>
      <c r="AY13" s="256"/>
      <c r="AZ13" s="256"/>
      <c r="BA13" s="256"/>
      <c r="BC13" s="3"/>
      <c r="BE13" s="3">
        <f>E13*保育人数!$E$3/保育人数!$E$34</f>
        <v>657.80987362261101</v>
      </c>
      <c r="BF13" s="3">
        <f>F13*保育人数!$E$3/保育人数!$E$34</f>
        <v>675.93849218701359</v>
      </c>
      <c r="BG13" s="3">
        <f>G13*保育人数!$E$3/保育人数!$E$34</f>
        <v>683.70790014318618</v>
      </c>
      <c r="BH13" s="3">
        <f>H13*保育人数!$E$3/保育人数!$E$34</f>
        <v>688.88750544730124</v>
      </c>
      <c r="BI13" s="3">
        <f>I13*保育人数!$E$3/保育人数!$E$34</f>
        <v>696.65691340347382</v>
      </c>
      <c r="BJ13" s="3">
        <f>J13*保育人数!$E$3/保育人数!$E$34</f>
        <v>696.65691340347382</v>
      </c>
      <c r="BK13" s="3">
        <f>K13*保育人数!$E$3/保育人数!$E$34</f>
        <v>686.29770279524371</v>
      </c>
      <c r="BL13" s="3">
        <f>L13*保育人数!$E$3/保育人数!$E$34</f>
        <v>696.65691340347382</v>
      </c>
      <c r="BM13" s="3">
        <f>M13*保育人数!$E$3/保育人数!$E$34</f>
        <v>704.42632135964641</v>
      </c>
      <c r="BN13" s="3">
        <f>N13*保育人数!$E$3/保育人数!$E$34</f>
        <v>732.91415053227911</v>
      </c>
      <c r="BO13" s="3">
        <f>O13*保育人数!$E$3/保育人数!$E$34</f>
        <v>802.83882213783227</v>
      </c>
      <c r="BP13" s="3">
        <f t="shared" si="3"/>
        <v>702.07195531232128</v>
      </c>
      <c r="BQ13" s="216"/>
      <c r="BR13" s="216"/>
      <c r="BS13" s="218"/>
      <c r="BU13" s="3">
        <f>U13*保育人数!$E$3/保育人数!$E$34</f>
        <v>70458.170951876979</v>
      </c>
      <c r="BV13" s="3">
        <f>V13*保育人数!$E$3/保育人数!$E$34</f>
        <v>71224.752536886008</v>
      </c>
      <c r="BW13" s="3">
        <f>W13*保育人数!$E$3/保育人数!$E$34</f>
        <v>71807.45813359895</v>
      </c>
      <c r="BX13" s="3">
        <f>X13*保育人数!$E$3/保育人数!$E$34</f>
        <v>72517.06406026271</v>
      </c>
      <c r="BY13" s="3">
        <f>Y13*保育人数!$E$3/保育人数!$E$34</f>
        <v>72610.296955736791</v>
      </c>
      <c r="BZ13" s="3">
        <f>Z13*保育人数!$E$3/保育人数!$E$34</f>
        <v>71675.378198344028</v>
      </c>
      <c r="CA13" s="3">
        <f>AA13*保育人数!$E$3/保育人数!$E$34</f>
        <v>72527.423270870946</v>
      </c>
      <c r="CB13" s="3">
        <f>AB13*保育人数!$E$3/保育人数!$E$34</f>
        <v>73317.313079748492</v>
      </c>
      <c r="CC13" s="3">
        <f>AC13*保育人数!$E$3/保育人数!$E$34</f>
        <v>76518.30915769159</v>
      </c>
      <c r="CD13" s="3">
        <f>AD13*保育人数!$E$3/保育人数!$E$34</f>
        <v>83619.548029633326</v>
      </c>
      <c r="CE13" s="3">
        <f>AE13*保育人数!$E$3/保育人数!$E$34</f>
        <v>0</v>
      </c>
      <c r="CF13" s="3">
        <f t="shared" si="4"/>
        <v>66934.155852240889</v>
      </c>
      <c r="CG13" s="216"/>
      <c r="CH13" s="216"/>
      <c r="CI13" s="218"/>
    </row>
    <row r="14" spans="1:89" ht="21" customHeight="1">
      <c r="A14" s="32" t="s">
        <v>77</v>
      </c>
      <c r="B14" s="33" t="s">
        <v>164</v>
      </c>
      <c r="C14" s="237" t="s">
        <v>159</v>
      </c>
      <c r="D14" s="34" t="s">
        <v>105</v>
      </c>
      <c r="E14" s="38">
        <v>870</v>
      </c>
      <c r="F14" s="36">
        <v>890</v>
      </c>
      <c r="G14" s="36">
        <v>900</v>
      </c>
      <c r="H14" s="36">
        <v>910</v>
      </c>
      <c r="I14" s="36">
        <v>920</v>
      </c>
      <c r="J14" s="36">
        <v>920</v>
      </c>
      <c r="K14" s="36">
        <v>910</v>
      </c>
      <c r="L14" s="36">
        <v>920</v>
      </c>
      <c r="M14" s="39">
        <v>930</v>
      </c>
      <c r="N14" s="39">
        <v>970</v>
      </c>
      <c r="O14" s="40">
        <v>1060</v>
      </c>
      <c r="P14" s="111"/>
      <c r="Q14" s="111"/>
      <c r="R14" s="111"/>
      <c r="S14" s="111"/>
      <c r="T14" s="35">
        <v>94180</v>
      </c>
      <c r="U14" s="36">
        <v>96420</v>
      </c>
      <c r="V14" s="36">
        <v>97510</v>
      </c>
      <c r="W14" s="36">
        <v>98230</v>
      </c>
      <c r="X14" s="36">
        <v>99120</v>
      </c>
      <c r="Y14" s="36">
        <v>94750</v>
      </c>
      <c r="Z14" s="36">
        <v>93510</v>
      </c>
      <c r="AA14" s="36">
        <v>94600</v>
      </c>
      <c r="AB14" s="37">
        <v>95540</v>
      </c>
      <c r="AC14" s="37">
        <v>99330</v>
      </c>
      <c r="AD14" s="77">
        <v>107990</v>
      </c>
      <c r="AE14" s="111"/>
      <c r="AF14" s="4">
        <f>E14/E$518</f>
        <v>1.1447368421052631</v>
      </c>
      <c r="AG14" s="4">
        <f>F14/E$518</f>
        <v>1.1710526315789473</v>
      </c>
      <c r="AH14" s="4">
        <f>G14/E$518</f>
        <v>1.1842105263157894</v>
      </c>
      <c r="AI14" s="4">
        <f>H14/E$518</f>
        <v>1.1973684210526316</v>
      </c>
      <c r="AJ14" s="4">
        <f>I14/E$518</f>
        <v>1.2105263157894737</v>
      </c>
      <c r="AK14" s="4">
        <f>J14/E$518</f>
        <v>1.2105263157894737</v>
      </c>
      <c r="AL14" s="4">
        <f>K14/E$518</f>
        <v>1.1973684210526316</v>
      </c>
      <c r="AM14" s="4">
        <f>L14/E$518</f>
        <v>1.2105263157894737</v>
      </c>
      <c r="AN14" s="4">
        <f>M14/E$518</f>
        <v>1.2236842105263157</v>
      </c>
      <c r="AO14" s="4">
        <f>N14/E$518</f>
        <v>1.2763157894736843</v>
      </c>
      <c r="AP14" s="4">
        <f>O14/E$518</f>
        <v>1.3947368421052631</v>
      </c>
      <c r="AQ14" s="256"/>
      <c r="AR14" s="256"/>
      <c r="AS14" s="256"/>
      <c r="AT14" s="256"/>
      <c r="AU14" s="256"/>
      <c r="AV14" s="256"/>
      <c r="AW14" s="256"/>
      <c r="AX14" s="256"/>
      <c r="AY14" s="256"/>
      <c r="AZ14" s="256"/>
      <c r="BA14" s="256"/>
      <c r="BC14" s="3"/>
      <c r="BE14" s="3">
        <f>E14*(保育人数!$F$7+保育人数!$F$8)/保育人数!$F$34</f>
        <v>1182.2299651567946</v>
      </c>
      <c r="BF14" s="3">
        <f>F14*(保育人数!$F$7+保育人数!$F$8)/保育人数!$F$34</f>
        <v>1209.4076655052265</v>
      </c>
      <c r="BG14" s="3">
        <f>G14*(保育人数!$F$7+保育人数!$F$8)/保育人数!$F$34</f>
        <v>1222.9965156794426</v>
      </c>
      <c r="BH14" s="3">
        <f>H14*(保育人数!$F$7+保育人数!$F$8)/保育人数!$F$34</f>
        <v>1236.5853658536587</v>
      </c>
      <c r="BI14" s="3">
        <f>I14*(保育人数!$F$7+保育人数!$F$8)/保育人数!$F$34</f>
        <v>1250.1742160278748</v>
      </c>
      <c r="BJ14" s="3">
        <f>J14*(保育人数!$F$7+保育人数!$F$8)/保育人数!$F$34</f>
        <v>1250.1742160278748</v>
      </c>
      <c r="BK14" s="3">
        <f>K14*(保育人数!$F$7+保育人数!$F$8)/保育人数!$F$34</f>
        <v>1236.5853658536587</v>
      </c>
      <c r="BL14" s="3">
        <f>L14*(保育人数!$F$7+保育人数!$F$8)/保育人数!$F$34</f>
        <v>1250.1742160278748</v>
      </c>
      <c r="BM14" s="3">
        <f>M14*(保育人数!$F$7+保育人数!$F$8)/保育人数!$F$34</f>
        <v>1263.7630662020908</v>
      </c>
      <c r="BN14" s="3">
        <f>N14*(保育人数!$F$7+保育人数!$F$8)/保育人数!$F$34</f>
        <v>1318.1184668989549</v>
      </c>
      <c r="BO14" s="3">
        <f>O14*(保育人数!$F$7+保育人数!$F$8)/保育人数!$F$34</f>
        <v>1440.4181184668992</v>
      </c>
      <c r="BP14" s="3">
        <f>AVERAGE(BE14:BO14)</f>
        <v>1260.0570161545775</v>
      </c>
      <c r="BQ14" s="216">
        <f>SUM(BP14:BP17)</f>
        <v>4314.4599303135901</v>
      </c>
      <c r="BR14" s="216">
        <f>AVERAGE(BQ14,BQ86,BQ158,BQ230,BQ302,BQ374,BQ446,BQ518)</f>
        <v>4025.9670969274639</v>
      </c>
      <c r="BS14" s="218">
        <f>BR14/BR$70</f>
        <v>1.0234215901070154</v>
      </c>
      <c r="BU14" s="3">
        <f>U14*(保育人数!$F$7+保育人数!$F$8)/保育人数!$F$34</f>
        <v>131023.69337979096</v>
      </c>
      <c r="BV14" s="3">
        <f>V14*(保育人数!$F$7+保育人数!$F$8)/保育人数!$F$34</f>
        <v>132504.87804878052</v>
      </c>
      <c r="BW14" s="3">
        <f>W14*(保育人数!$F$7+保育人数!$F$8)/保育人数!$F$34</f>
        <v>133483.27526132407</v>
      </c>
      <c r="BX14" s="3">
        <f>X14*(保育人数!$F$7+保育人数!$F$8)/保育人数!$F$34</f>
        <v>134692.68292682929</v>
      </c>
      <c r="BY14" s="3">
        <f>Y14*(保育人数!$F$7+保育人数!$F$8)/保育人数!$F$34</f>
        <v>128754.35540069688</v>
      </c>
      <c r="BZ14" s="3">
        <f>Z14*(保育人数!$F$7+保育人数!$F$8)/保育人数!$F$34</f>
        <v>127069.3379790941</v>
      </c>
      <c r="CA14" s="3">
        <f>AA14*(保育人数!$F$7+保育人数!$F$8)/保育人数!$F$34</f>
        <v>128550.52264808364</v>
      </c>
      <c r="CB14" s="3">
        <f>AB14*(保育人数!$F$7+保育人数!$F$8)/保育人数!$F$34</f>
        <v>129827.87456445995</v>
      </c>
      <c r="CC14" s="3">
        <f>AC14*(保育人数!$F$7+保育人数!$F$8)/保育人数!$F$34</f>
        <v>134978.04878048782</v>
      </c>
      <c r="CD14" s="3">
        <f>AD14*(保育人数!$F$7+保育人数!$F$8)/保育人数!$F$34</f>
        <v>146745.9930313589</v>
      </c>
      <c r="CE14" s="3">
        <f>AE14*(保育人数!$F$7+保育人数!$F$8)/保育人数!$F$34</f>
        <v>0</v>
      </c>
      <c r="CF14" s="3">
        <f>AVERAGE(BU14:CE14)</f>
        <v>120693.6965473551</v>
      </c>
      <c r="CG14" s="216">
        <f>ROUNDDOWN(SUM(CF14:CF17)*$CJ$2*12/16,-2)</f>
        <v>218900</v>
      </c>
      <c r="CH14" s="216">
        <f>AVERAGE(CG14,CG86,CG158,CG230,CG302,CG374,CG446,CG518)</f>
        <v>205125</v>
      </c>
      <c r="CI14" s="218">
        <f>CH14/CH$70</f>
        <v>0.96871310507674147</v>
      </c>
    </row>
    <row r="15" spans="1:89" ht="19">
      <c r="A15" s="32" t="s">
        <v>77</v>
      </c>
      <c r="B15" s="76" t="s">
        <v>136</v>
      </c>
      <c r="C15" s="237"/>
      <c r="D15" s="34" t="s">
        <v>106</v>
      </c>
      <c r="E15" s="38">
        <v>940</v>
      </c>
      <c r="F15" s="36">
        <v>960</v>
      </c>
      <c r="G15" s="36">
        <v>970</v>
      </c>
      <c r="H15" s="36">
        <v>980</v>
      </c>
      <c r="I15" s="36">
        <v>990</v>
      </c>
      <c r="J15" s="36">
        <v>990</v>
      </c>
      <c r="K15" s="36">
        <v>980</v>
      </c>
      <c r="L15" s="36">
        <v>990</v>
      </c>
      <c r="M15" s="39">
        <v>1000</v>
      </c>
      <c r="N15" s="39">
        <v>1050</v>
      </c>
      <c r="O15" s="40">
        <v>1150</v>
      </c>
      <c r="P15" s="111"/>
      <c r="Q15" s="111"/>
      <c r="R15" s="111"/>
      <c r="S15" s="111"/>
      <c r="T15" s="35">
        <v>101540</v>
      </c>
      <c r="U15" s="36">
        <v>103990</v>
      </c>
      <c r="V15" s="36">
        <v>105160</v>
      </c>
      <c r="W15" s="36">
        <v>105950</v>
      </c>
      <c r="X15" s="36">
        <v>106920</v>
      </c>
      <c r="Y15" s="36">
        <v>102560</v>
      </c>
      <c r="Z15" s="36">
        <v>101210</v>
      </c>
      <c r="AA15" s="36">
        <v>102390</v>
      </c>
      <c r="AB15" s="37">
        <v>103430</v>
      </c>
      <c r="AC15" s="37">
        <v>107600</v>
      </c>
      <c r="AD15" s="77">
        <v>117090</v>
      </c>
      <c r="AE15" s="111"/>
      <c r="AF15" s="4">
        <f>E15/E$519</f>
        <v>1.1463414634146341</v>
      </c>
      <c r="AG15" s="4">
        <f>F15/E$519</f>
        <v>1.1707317073170731</v>
      </c>
      <c r="AH15" s="4">
        <f>G15/E$519</f>
        <v>1.1829268292682926</v>
      </c>
      <c r="AI15" s="4">
        <f>H15/E$519</f>
        <v>1.1951219512195121</v>
      </c>
      <c r="AJ15" s="4">
        <f>I15/E$519</f>
        <v>1.2073170731707317</v>
      </c>
      <c r="AK15" s="4">
        <f>J15/E$519</f>
        <v>1.2073170731707317</v>
      </c>
      <c r="AL15" s="4">
        <f>K15/E$519</f>
        <v>1.1951219512195121</v>
      </c>
      <c r="AM15" s="4">
        <f>L15/E$519</f>
        <v>1.2073170731707317</v>
      </c>
      <c r="AN15" s="4">
        <f>M15/E$519</f>
        <v>1.2195121951219512</v>
      </c>
      <c r="AO15" s="4">
        <f>N15/E$519</f>
        <v>1.2804878048780488</v>
      </c>
      <c r="AP15" s="4">
        <f>O15/E$519</f>
        <v>1.4024390243902438</v>
      </c>
      <c r="AQ15" s="256"/>
      <c r="AR15" s="256"/>
      <c r="AS15" s="256"/>
      <c r="AT15" s="256"/>
      <c r="AU15" s="256"/>
      <c r="AV15" s="256"/>
      <c r="AW15" s="256"/>
      <c r="AX15" s="256"/>
      <c r="AY15" s="256"/>
      <c r="AZ15" s="256"/>
      <c r="BA15" s="256"/>
      <c r="BC15" s="3"/>
      <c r="BE15" s="3">
        <f>E15*保育人数!$F$6/保育人数!$F$34</f>
        <v>638.67595818815334</v>
      </c>
      <c r="BF15" s="3">
        <f>F15*保育人数!$F$6/保育人数!$F$34</f>
        <v>652.26480836236942</v>
      </c>
      <c r="BG15" s="3">
        <f>G15*保育人数!$F$6/保育人数!$F$34</f>
        <v>659.05923344947746</v>
      </c>
      <c r="BH15" s="3">
        <f>H15*保育人数!$F$6/保育人数!$F$34</f>
        <v>665.8536585365855</v>
      </c>
      <c r="BI15" s="3">
        <f>I15*保育人数!$F$6/保育人数!$F$34</f>
        <v>672.64808362369342</v>
      </c>
      <c r="BJ15" s="3">
        <f>J15*保育人数!$F$6/保育人数!$F$34</f>
        <v>672.64808362369342</v>
      </c>
      <c r="BK15" s="3">
        <f>K15*保育人数!$F$6/保育人数!$F$34</f>
        <v>665.8536585365855</v>
      </c>
      <c r="BL15" s="3">
        <f>L15*保育人数!$F$6/保育人数!$F$34</f>
        <v>672.64808362369342</v>
      </c>
      <c r="BM15" s="3">
        <f>M15*保育人数!$F$6/保育人数!$F$34</f>
        <v>679.44250871080146</v>
      </c>
      <c r="BN15" s="3">
        <f>N15*保育人数!$F$6/保育人数!$F$34</f>
        <v>713.41463414634154</v>
      </c>
      <c r="BO15" s="3">
        <f>O15*保育人数!$F$6/保育人数!$F$34</f>
        <v>781.3588850174217</v>
      </c>
      <c r="BP15" s="3">
        <f t="shared" ref="BP15:BP17" si="5">AVERAGE(BE15:BO15)</f>
        <v>679.44250871080146</v>
      </c>
      <c r="BQ15" s="216"/>
      <c r="BR15" s="216"/>
      <c r="BS15" s="218"/>
      <c r="BU15" s="3">
        <f>U15*保育人数!$F$6/保育人数!$F$34</f>
        <v>70655.226480836252</v>
      </c>
      <c r="BV15" s="3">
        <f>V15*保育人数!$F$6/保育人数!$F$34</f>
        <v>71450.174216027881</v>
      </c>
      <c r="BW15" s="3">
        <f>W15*保育人数!$F$6/保育人数!$F$34</f>
        <v>71986.933797909413</v>
      </c>
      <c r="BX15" s="3">
        <f>X15*保育人数!$F$6/保育人数!$F$34</f>
        <v>72645.993031358899</v>
      </c>
      <c r="BY15" s="3">
        <f>Y15*保育人数!$F$6/保育人数!$F$34</f>
        <v>69683.623693379806</v>
      </c>
      <c r="BZ15" s="3">
        <f>Z15*保育人数!$F$6/保育人数!$F$34</f>
        <v>68766.376306620223</v>
      </c>
      <c r="CA15" s="3">
        <f>AA15*保育人数!$F$6/保育人数!$F$34</f>
        <v>69568.118466898959</v>
      </c>
      <c r="CB15" s="3">
        <f>AB15*保育人数!$F$6/保育人数!$F$34</f>
        <v>70274.7386759582</v>
      </c>
      <c r="CC15" s="3">
        <f>AC15*保育人数!$F$6/保育人数!$F$34</f>
        <v>73108.013937282245</v>
      </c>
      <c r="CD15" s="3">
        <f>AD15*保育人数!$F$6/保育人数!$F$34</f>
        <v>79555.923344947747</v>
      </c>
      <c r="CE15" s="3">
        <f>AE15*保育人数!$F$6/保育人数!$F$34</f>
        <v>0</v>
      </c>
      <c r="CF15" s="3">
        <f t="shared" ref="CF15:CF17" si="6">AVERAGE(BU15:CE15)</f>
        <v>65245.011086474515</v>
      </c>
      <c r="CG15" s="216"/>
      <c r="CH15" s="216"/>
      <c r="CI15" s="218"/>
    </row>
    <row r="16" spans="1:89" ht="19">
      <c r="A16" s="32" t="s">
        <v>77</v>
      </c>
      <c r="B16" s="76" t="s">
        <v>136</v>
      </c>
      <c r="C16" s="257" t="s">
        <v>160</v>
      </c>
      <c r="D16" s="34" t="s">
        <v>161</v>
      </c>
      <c r="E16" s="38">
        <v>1450</v>
      </c>
      <c r="F16" s="36">
        <v>1490</v>
      </c>
      <c r="G16" s="36">
        <v>1510</v>
      </c>
      <c r="H16" s="36">
        <v>1520</v>
      </c>
      <c r="I16" s="36">
        <v>1540</v>
      </c>
      <c r="J16" s="36">
        <v>1540</v>
      </c>
      <c r="K16" s="36">
        <v>1520</v>
      </c>
      <c r="L16" s="36">
        <v>1540</v>
      </c>
      <c r="M16" s="39">
        <v>1560</v>
      </c>
      <c r="N16" s="39">
        <v>1620</v>
      </c>
      <c r="O16" s="40">
        <v>1770</v>
      </c>
      <c r="P16" s="111"/>
      <c r="Q16" s="111"/>
      <c r="R16" s="111"/>
      <c r="S16" s="111"/>
      <c r="T16" s="35">
        <v>156240</v>
      </c>
      <c r="U16" s="36">
        <v>160160</v>
      </c>
      <c r="V16" s="36">
        <v>161990</v>
      </c>
      <c r="W16" s="36">
        <v>163280</v>
      </c>
      <c r="X16" s="36">
        <v>164840</v>
      </c>
      <c r="Y16" s="36">
        <v>165050</v>
      </c>
      <c r="Z16" s="36">
        <v>163080</v>
      </c>
      <c r="AA16" s="36">
        <v>164990</v>
      </c>
      <c r="AB16" s="37">
        <v>166720</v>
      </c>
      <c r="AC16" s="37">
        <v>173750</v>
      </c>
      <c r="AD16" s="77">
        <v>189360</v>
      </c>
      <c r="AE16" s="111"/>
      <c r="AF16" s="4">
        <f>E16/E$520</f>
        <v>1.1507936507936507</v>
      </c>
      <c r="AG16" s="4">
        <f>F16/E$520</f>
        <v>1.1825396825396826</v>
      </c>
      <c r="AH16" s="4">
        <f>G16/E$520</f>
        <v>1.1984126984126984</v>
      </c>
      <c r="AI16" s="4">
        <f>H16/E$520</f>
        <v>1.2063492063492063</v>
      </c>
      <c r="AJ16" s="4">
        <f>I16/E$520</f>
        <v>1.2222222222222223</v>
      </c>
      <c r="AK16" s="4">
        <f>J16/E$520</f>
        <v>1.2222222222222223</v>
      </c>
      <c r="AL16" s="4">
        <f>K16/E$520</f>
        <v>1.2063492063492063</v>
      </c>
      <c r="AM16" s="4">
        <f>L16/E$520</f>
        <v>1.2222222222222223</v>
      </c>
      <c r="AN16" s="4">
        <f>M16/E$520</f>
        <v>1.2380952380952381</v>
      </c>
      <c r="AO16" s="4">
        <f>N16/E$520</f>
        <v>1.2857142857142858</v>
      </c>
      <c r="AP16" s="4">
        <f>O16/E$520</f>
        <v>1.4047619047619047</v>
      </c>
      <c r="AQ16" s="256"/>
      <c r="AR16" s="256"/>
      <c r="AS16" s="256"/>
      <c r="AT16" s="256"/>
      <c r="AU16" s="256"/>
      <c r="AV16" s="256"/>
      <c r="AW16" s="256"/>
      <c r="AX16" s="256"/>
      <c r="AY16" s="256"/>
      <c r="AZ16" s="256"/>
      <c r="BA16" s="256"/>
      <c r="BC16" s="3"/>
      <c r="BE16" s="3">
        <f>E16*(保育人数!$F$4+保育人数!$F$5)/保育人数!$F$34</f>
        <v>1477.7874564459933</v>
      </c>
      <c r="BF16" s="3">
        <f>F16*(保育人数!$F$4+保育人数!$F$5)/保育人数!$F$34</f>
        <v>1518.5540069686413</v>
      </c>
      <c r="BG16" s="3">
        <f>G16*(保育人数!$F$4+保育人数!$F$5)/保育人数!$F$34</f>
        <v>1538.9372822299654</v>
      </c>
      <c r="BH16" s="3">
        <f>H16*(保育人数!$F$4+保育人数!$F$5)/保育人数!$F$34</f>
        <v>1549.1289198606273</v>
      </c>
      <c r="BI16" s="3">
        <f>I16*(保育人数!$F$4+保育人数!$F$5)/保育人数!$F$34</f>
        <v>1569.5121951219514</v>
      </c>
      <c r="BJ16" s="3">
        <f>J16*(保育人数!$F$4+保育人数!$F$5)/保育人数!$F$34</f>
        <v>1569.5121951219514</v>
      </c>
      <c r="BK16" s="3">
        <f>K16*(保育人数!$F$4+保育人数!$F$5)/保育人数!$F$34</f>
        <v>1549.1289198606273</v>
      </c>
      <c r="BL16" s="3">
        <f>L16*(保育人数!$F$4+保育人数!$F$5)/保育人数!$F$34</f>
        <v>1569.5121951219514</v>
      </c>
      <c r="BM16" s="3">
        <f>M16*(保育人数!$F$4+保育人数!$F$5)/保育人数!$F$34</f>
        <v>1589.8954703832756</v>
      </c>
      <c r="BN16" s="3">
        <f>N16*(保育人数!$F$4+保育人数!$F$5)/保育人数!$F$34</f>
        <v>1651.0452961672477</v>
      </c>
      <c r="BO16" s="3">
        <f>O16*(保育人数!$F$4+保育人数!$F$5)/保育人数!$F$34</f>
        <v>1803.919860627178</v>
      </c>
      <c r="BP16" s="3">
        <f t="shared" si="5"/>
        <v>1580.6303452644918</v>
      </c>
      <c r="BQ16" s="216"/>
      <c r="BR16" s="216"/>
      <c r="BS16" s="218"/>
      <c r="BU16" s="3">
        <f>U16*(保育人数!$F$4+保育人数!$F$5)/保育人数!$F$34</f>
        <v>163229.26829268294</v>
      </c>
      <c r="BV16" s="3">
        <f>V16*(保育人数!$F$4+保育人数!$F$5)/保育人数!$F$34</f>
        <v>165094.3379790941</v>
      </c>
      <c r="BW16" s="3">
        <f>W16*(保育人数!$F$4+保育人数!$F$5)/保育人数!$F$34</f>
        <v>166409.05923344949</v>
      </c>
      <c r="BX16" s="3">
        <f>X16*(保育人数!$F$4+保育人数!$F$5)/保育人数!$F$34</f>
        <v>167998.95470383277</v>
      </c>
      <c r="BY16" s="3">
        <f>Y16*(保育人数!$F$4+保育人数!$F$5)/保育人数!$F$34</f>
        <v>168212.97909407667</v>
      </c>
      <c r="BZ16" s="3">
        <f>Z16*(保育人数!$F$4+保育人数!$F$5)/保育人数!$F$34</f>
        <v>166205.22648083625</v>
      </c>
      <c r="CA16" s="3">
        <f>AA16*(保育人数!$F$4+保育人数!$F$5)/保育人数!$F$34</f>
        <v>168151.8292682927</v>
      </c>
      <c r="CB16" s="3">
        <f>AB16*(保育人数!$F$4+保育人数!$F$5)/保育人数!$F$34</f>
        <v>169914.98257839723</v>
      </c>
      <c r="CC16" s="3">
        <f>AC16*(保育人数!$F$4+保育人数!$F$5)/保育人数!$F$34</f>
        <v>177079.70383275262</v>
      </c>
      <c r="CD16" s="3">
        <f>AD16*(保育人数!$F$4+保育人数!$F$5)/保育人数!$F$34</f>
        <v>192988.85017421606</v>
      </c>
      <c r="CE16" s="3">
        <f>AE16*(保育人数!$F$4+保育人数!$F$5)/保育人数!$F$34</f>
        <v>0</v>
      </c>
      <c r="CF16" s="3">
        <f t="shared" si="6"/>
        <v>155025.92651251188</v>
      </c>
      <c r="CG16" s="216"/>
      <c r="CH16" s="216"/>
      <c r="CI16" s="218"/>
    </row>
    <row r="17" spans="1:87" ht="19">
      <c r="A17" s="32" t="s">
        <v>77</v>
      </c>
      <c r="B17" s="76" t="s">
        <v>136</v>
      </c>
      <c r="C17" s="257"/>
      <c r="D17" s="34" t="s">
        <v>162</v>
      </c>
      <c r="E17" s="38">
        <v>2190</v>
      </c>
      <c r="F17" s="36">
        <v>2250</v>
      </c>
      <c r="G17" s="36">
        <v>2270</v>
      </c>
      <c r="H17" s="36">
        <v>2290</v>
      </c>
      <c r="I17" s="36">
        <v>2320</v>
      </c>
      <c r="J17" s="36">
        <v>2320</v>
      </c>
      <c r="K17" s="36">
        <v>2290</v>
      </c>
      <c r="L17" s="36">
        <v>2320</v>
      </c>
      <c r="M17" s="39">
        <v>2350</v>
      </c>
      <c r="N17" s="39">
        <v>2440</v>
      </c>
      <c r="O17" s="40">
        <v>2680</v>
      </c>
      <c r="P17" s="111"/>
      <c r="Q17" s="111"/>
      <c r="R17" s="111"/>
      <c r="S17" s="111"/>
      <c r="T17" s="35">
        <v>229860</v>
      </c>
      <c r="U17" s="36">
        <v>235890</v>
      </c>
      <c r="V17" s="36">
        <v>238510</v>
      </c>
      <c r="W17" s="36">
        <v>240480</v>
      </c>
      <c r="X17" s="36">
        <v>242880</v>
      </c>
      <c r="Y17" s="36">
        <v>243190</v>
      </c>
      <c r="Z17" s="36">
        <v>240100</v>
      </c>
      <c r="AA17" s="36">
        <v>242950</v>
      </c>
      <c r="AB17" s="37">
        <v>245630</v>
      </c>
      <c r="AC17" s="37">
        <v>256460</v>
      </c>
      <c r="AD17" s="77">
        <v>280380</v>
      </c>
      <c r="AE17" s="111"/>
      <c r="AF17" s="4">
        <f>E17/E$521</f>
        <v>1.1648936170212767</v>
      </c>
      <c r="AG17" s="4">
        <f>F17/E$521</f>
        <v>1.196808510638298</v>
      </c>
      <c r="AH17" s="4">
        <f>G17/E$521</f>
        <v>1.2074468085106382</v>
      </c>
      <c r="AI17" s="4">
        <f>H17/E$521</f>
        <v>1.2180851063829787</v>
      </c>
      <c r="AJ17" s="4">
        <f>I17/E$521</f>
        <v>1.2340425531914894</v>
      </c>
      <c r="AK17" s="4">
        <f>J17/E$521</f>
        <v>1.2340425531914894</v>
      </c>
      <c r="AL17" s="4">
        <f>K17/E$521</f>
        <v>1.2180851063829787</v>
      </c>
      <c r="AM17" s="4">
        <f>L17/E$521</f>
        <v>1.2340425531914894</v>
      </c>
      <c r="AN17" s="4">
        <f>M17/E$521</f>
        <v>1.25</v>
      </c>
      <c r="AO17" s="4">
        <f>N17/E$521</f>
        <v>1.2978723404255319</v>
      </c>
      <c r="AP17" s="4">
        <f>O17/E$521</f>
        <v>1.425531914893617</v>
      </c>
      <c r="AQ17" s="256"/>
      <c r="AR17" s="256"/>
      <c r="AS17" s="256"/>
      <c r="AT17" s="256"/>
      <c r="AU17" s="256"/>
      <c r="AV17" s="256"/>
      <c r="AW17" s="256"/>
      <c r="AX17" s="256"/>
      <c r="AY17" s="256"/>
      <c r="AZ17" s="256"/>
      <c r="BA17" s="256"/>
      <c r="BC17" s="3"/>
      <c r="BE17" s="3">
        <f>E17*保育人数!$F$3/保育人数!$F$34</f>
        <v>743.9895470383276</v>
      </c>
      <c r="BF17" s="3">
        <f>F17*保育人数!$F$3/保育人数!$F$34</f>
        <v>764.37282229965172</v>
      </c>
      <c r="BG17" s="3">
        <f>G17*保育人数!$F$3/保育人数!$F$34</f>
        <v>771.16724738675964</v>
      </c>
      <c r="BH17" s="3">
        <f>H17*保育人数!$F$3/保育人数!$F$34</f>
        <v>777.96167247386768</v>
      </c>
      <c r="BI17" s="3">
        <f>I17*保育人数!$F$3/保育人数!$F$34</f>
        <v>788.15331010452974</v>
      </c>
      <c r="BJ17" s="3">
        <f>J17*保育人数!$F$3/保育人数!$F$34</f>
        <v>788.15331010452974</v>
      </c>
      <c r="BK17" s="3">
        <f>K17*保育人数!$F$3/保育人数!$F$34</f>
        <v>777.96167247386768</v>
      </c>
      <c r="BL17" s="3">
        <f>L17*保育人数!$F$3/保育人数!$F$34</f>
        <v>788.15331010452974</v>
      </c>
      <c r="BM17" s="3">
        <f>M17*保育人数!$F$3/保育人数!$F$34</f>
        <v>798.34494773519179</v>
      </c>
      <c r="BN17" s="3">
        <f>N17*保育人数!$F$3/保育人数!$F$34</f>
        <v>828.91986062717785</v>
      </c>
      <c r="BO17" s="3">
        <f>O17*保育人数!$F$3/保育人数!$F$34</f>
        <v>910.45296167247398</v>
      </c>
      <c r="BP17" s="3">
        <f t="shared" si="5"/>
        <v>794.33006018371884</v>
      </c>
      <c r="BQ17" s="216"/>
      <c r="BR17" s="216"/>
      <c r="BS17" s="218"/>
      <c r="BU17" s="3">
        <f>U17*保育人数!$F$3/保育人数!$F$34</f>
        <v>80136.846689895479</v>
      </c>
      <c r="BV17" s="3">
        <f>V17*保育人数!$F$3/保育人数!$F$34</f>
        <v>81026.916376306632</v>
      </c>
      <c r="BW17" s="3">
        <f>W17*保育人数!$F$3/保育人数!$F$34</f>
        <v>81696.167247386766</v>
      </c>
      <c r="BX17" s="3">
        <f>X17*保育人数!$F$3/保育人数!$F$34</f>
        <v>82511.498257839732</v>
      </c>
      <c r="BY17" s="3">
        <f>Y17*保育人数!$F$3/保育人数!$F$34</f>
        <v>82616.811846689903</v>
      </c>
      <c r="BZ17" s="3">
        <f>Z17*保育人数!$F$3/保育人数!$F$34</f>
        <v>81567.073170731717</v>
      </c>
      <c r="CA17" s="3">
        <f>AA17*保育人数!$F$3/保育人数!$F$34</f>
        <v>82535.278745644609</v>
      </c>
      <c r="CB17" s="3">
        <f>AB17*保育人数!$F$3/保育人数!$F$34</f>
        <v>83445.731707317085</v>
      </c>
      <c r="CC17" s="3">
        <f>AC17*保育人数!$F$3/保育人数!$F$34</f>
        <v>87124.912891986081</v>
      </c>
      <c r="CD17" s="3">
        <f>AD17*保育人数!$F$3/保育人数!$F$34</f>
        <v>95251.045296167256</v>
      </c>
      <c r="CE17" s="3">
        <f>AE17*保育人数!$F$3/保育人数!$F$34</f>
        <v>0</v>
      </c>
      <c r="CF17" s="3">
        <f t="shared" si="6"/>
        <v>76173.843839087756</v>
      </c>
      <c r="CG17" s="216"/>
      <c r="CH17" s="216"/>
      <c r="CI17" s="218"/>
    </row>
    <row r="18" spans="1:87" ht="21" customHeight="1">
      <c r="A18" s="32" t="s">
        <v>77</v>
      </c>
      <c r="B18" s="33" t="s">
        <v>165</v>
      </c>
      <c r="C18" s="237" t="s">
        <v>159</v>
      </c>
      <c r="D18" s="34" t="s">
        <v>105</v>
      </c>
      <c r="E18" s="38">
        <v>700</v>
      </c>
      <c r="F18" s="36">
        <v>710</v>
      </c>
      <c r="G18" s="36">
        <v>720</v>
      </c>
      <c r="H18" s="36">
        <v>730</v>
      </c>
      <c r="I18" s="36">
        <v>730</v>
      </c>
      <c r="J18" s="36">
        <v>740</v>
      </c>
      <c r="K18" s="36">
        <v>730</v>
      </c>
      <c r="L18" s="36">
        <v>740</v>
      </c>
      <c r="M18" s="39">
        <v>750</v>
      </c>
      <c r="N18" s="39">
        <v>780</v>
      </c>
      <c r="O18" s="40">
        <v>850</v>
      </c>
      <c r="P18" s="111"/>
      <c r="Q18" s="111"/>
      <c r="R18" s="111"/>
      <c r="S18" s="111"/>
      <c r="T18" s="35">
        <v>76740</v>
      </c>
      <c r="U18" s="36">
        <v>78580</v>
      </c>
      <c r="V18" s="36">
        <v>79520</v>
      </c>
      <c r="W18" s="36">
        <v>80120</v>
      </c>
      <c r="X18" s="36">
        <v>80850</v>
      </c>
      <c r="Y18" s="36">
        <v>76470</v>
      </c>
      <c r="Z18" s="36">
        <v>75460</v>
      </c>
      <c r="AA18" s="36">
        <v>76360</v>
      </c>
      <c r="AB18" s="37">
        <v>77140</v>
      </c>
      <c r="AC18" s="37">
        <v>80280</v>
      </c>
      <c r="AD18" s="77">
        <v>87380</v>
      </c>
      <c r="AE18" s="111"/>
      <c r="AF18" s="4">
        <f>E18/E$522</f>
        <v>1.1666666666666667</v>
      </c>
      <c r="AG18" s="4">
        <f>F18/E$522</f>
        <v>1.1833333333333333</v>
      </c>
      <c r="AH18" s="4">
        <f>G18/E$522</f>
        <v>1.2</v>
      </c>
      <c r="AI18" s="4">
        <f>H18/E$522</f>
        <v>1.2166666666666666</v>
      </c>
      <c r="AJ18" s="4">
        <f>I18/E$522</f>
        <v>1.2166666666666666</v>
      </c>
      <c r="AK18" s="4">
        <f>J18/E$522</f>
        <v>1.2333333333333334</v>
      </c>
      <c r="AL18" s="4">
        <f>K18/E$522</f>
        <v>1.2166666666666666</v>
      </c>
      <c r="AM18" s="4">
        <f>L18/E$522</f>
        <v>1.2333333333333334</v>
      </c>
      <c r="AN18" s="4">
        <f>M18/E$522</f>
        <v>1.25</v>
      </c>
      <c r="AO18" s="4">
        <f>N18/E$522</f>
        <v>1.3</v>
      </c>
      <c r="AP18" s="4">
        <f>O18/E$522</f>
        <v>1.4166666666666667</v>
      </c>
      <c r="AQ18" s="256"/>
      <c r="AR18" s="256"/>
      <c r="AS18" s="256"/>
      <c r="AT18" s="256"/>
      <c r="AU18" s="256"/>
      <c r="AV18" s="256"/>
      <c r="AW18" s="256"/>
      <c r="AX18" s="256"/>
      <c r="AY18" s="256"/>
      <c r="AZ18" s="256"/>
      <c r="BA18" s="256"/>
      <c r="BC18" s="3"/>
      <c r="BE18" s="3">
        <f>E18*(保育人数!$G$7+保育人数!$G$8)/保育人数!$G$34</f>
        <v>1130.4347826086957</v>
      </c>
      <c r="BF18" s="3">
        <f>F18*(保育人数!$G$7+保育人数!$G$8)/保育人数!$G$34</f>
        <v>1146.5838509316773</v>
      </c>
      <c r="BG18" s="3">
        <f>G18*(保育人数!$G$7+保育人数!$G$8)/保育人数!$G$34</f>
        <v>1162.7329192546586</v>
      </c>
      <c r="BH18" s="3">
        <f>H18*(保育人数!$G$7+保育人数!$G$8)/保育人数!$G$34</f>
        <v>1178.8819875776398</v>
      </c>
      <c r="BI18" s="3">
        <f>I18*(保育人数!$G$7+保育人数!$G$8)/保育人数!$G$34</f>
        <v>1178.8819875776398</v>
      </c>
      <c r="BJ18" s="3">
        <f>J18*(保育人数!$G$7+保育人数!$G$8)/保育人数!$G$34</f>
        <v>1195.0310559006214</v>
      </c>
      <c r="BK18" s="3">
        <f>K18*(保育人数!$G$7+保育人数!$G$8)/保育人数!$G$34</f>
        <v>1178.8819875776398</v>
      </c>
      <c r="BL18" s="3">
        <f>L18*(保育人数!$G$7+保育人数!$G$8)/保育人数!$G$34</f>
        <v>1195.0310559006214</v>
      </c>
      <c r="BM18" s="3">
        <f>M18*(保育人数!$G$7+保育人数!$G$8)/保育人数!$G$34</f>
        <v>1211.1801242236027</v>
      </c>
      <c r="BN18" s="3">
        <f>N18*(保育人数!$G$7+保育人数!$G$8)/保育人数!$G$34</f>
        <v>1259.6273291925468</v>
      </c>
      <c r="BO18" s="3">
        <f>O18*(保育人数!$G$7+保育人数!$G$8)/保育人数!$G$34</f>
        <v>1372.6708074534163</v>
      </c>
      <c r="BP18" s="3">
        <f>AVERAGE(BE18:BO18)</f>
        <v>1200.9034443817054</v>
      </c>
      <c r="BQ18" s="216">
        <f>SUM(BP18:BP21)</f>
        <v>4381.5358554488994</v>
      </c>
      <c r="BR18" s="216">
        <f>AVERAGE(BQ18,BQ90,BQ162,BQ234,BQ306,BQ378,BQ450,BQ522)</f>
        <v>4085.2096273291927</v>
      </c>
      <c r="BS18" s="218">
        <f>BR18/BR$70</f>
        <v>1.0384813467334351</v>
      </c>
      <c r="BU18" s="3">
        <f>U18*(保育人数!$G$7+保育人数!$G$8)/保育人数!$G$34</f>
        <v>126899.37888198759</v>
      </c>
      <c r="BV18" s="3">
        <f>V18*(保育人数!$G$7+保育人数!$G$8)/保育人数!$G$34</f>
        <v>128417.39130434784</v>
      </c>
      <c r="BW18" s="3">
        <f>W18*(保育人数!$G$7+保育人数!$G$8)/保育人数!$G$34</f>
        <v>129386.33540372673</v>
      </c>
      <c r="BX18" s="3">
        <f>X18*(保育人数!$G$7+保育人数!$G$8)/保育人数!$G$34</f>
        <v>130565.21739130437</v>
      </c>
      <c r="BY18" s="3">
        <f>Y18*(保育人数!$G$7+保育人数!$G$8)/保育人数!$G$34</f>
        <v>123491.92546583853</v>
      </c>
      <c r="BZ18" s="3">
        <f>Z18*(保育人数!$G$7+保育人数!$G$8)/保育人数!$G$34</f>
        <v>121860.86956521741</v>
      </c>
      <c r="CA18" s="3">
        <f>AA18*(保育人数!$G$7+保育人数!$G$8)/保育人数!$G$34</f>
        <v>123314.28571428574</v>
      </c>
      <c r="CB18" s="3">
        <f>AB18*(保育人数!$G$7+保育人数!$G$8)/保育人数!$G$34</f>
        <v>124573.91304347829</v>
      </c>
      <c r="CC18" s="3">
        <f>AC18*(保育人数!$G$7+保育人数!$G$8)/保育人数!$G$34</f>
        <v>129644.72049689443</v>
      </c>
      <c r="CD18" s="3">
        <f>AD18*(保育人数!$G$7+保育人数!$G$8)/保育人数!$G$34</f>
        <v>141110.5590062112</v>
      </c>
      <c r="CE18" s="3">
        <f>AE18*(保育人数!$G$7+保育人数!$G$8)/保育人数!$G$34</f>
        <v>0</v>
      </c>
      <c r="CF18" s="3">
        <f>AVERAGE(BU18:CE18)</f>
        <v>116296.78147939016</v>
      </c>
      <c r="CG18" s="216">
        <f>ROUNDDOWN(SUM(CF18:CF21)*$CJ$2*12/16,-2)</f>
        <v>224600</v>
      </c>
      <c r="CH18" s="216">
        <f>AVERAGE(CG18,CG90,CG162,CG234,CG306,CG378,CG450,CG522)</f>
        <v>210187.5</v>
      </c>
      <c r="CI18" s="218">
        <f>CH18/CH$70</f>
        <v>0.99262101534828806</v>
      </c>
    </row>
    <row r="19" spans="1:87" ht="19">
      <c r="A19" s="32" t="s">
        <v>77</v>
      </c>
      <c r="B19" s="76" t="s">
        <v>137</v>
      </c>
      <c r="C19" s="237"/>
      <c r="D19" s="34" t="s">
        <v>106</v>
      </c>
      <c r="E19" s="38">
        <v>770</v>
      </c>
      <c r="F19" s="36">
        <v>780</v>
      </c>
      <c r="G19" s="36">
        <v>790</v>
      </c>
      <c r="H19" s="36">
        <v>800</v>
      </c>
      <c r="I19" s="36">
        <v>800</v>
      </c>
      <c r="J19" s="36">
        <v>810</v>
      </c>
      <c r="K19" s="36">
        <v>800</v>
      </c>
      <c r="L19" s="36">
        <v>810</v>
      </c>
      <c r="M19" s="39">
        <v>820</v>
      </c>
      <c r="N19" s="39">
        <v>860</v>
      </c>
      <c r="O19" s="40">
        <v>940</v>
      </c>
      <c r="P19" s="111"/>
      <c r="Q19" s="111"/>
      <c r="R19" s="111"/>
      <c r="S19" s="111"/>
      <c r="T19" s="35">
        <v>84100</v>
      </c>
      <c r="U19" s="36">
        <v>86150</v>
      </c>
      <c r="V19" s="36">
        <v>87170</v>
      </c>
      <c r="W19" s="36">
        <v>87840</v>
      </c>
      <c r="X19" s="36">
        <v>88650</v>
      </c>
      <c r="Y19" s="36">
        <v>84280</v>
      </c>
      <c r="Z19" s="36">
        <v>83160</v>
      </c>
      <c r="AA19" s="36">
        <v>84150</v>
      </c>
      <c r="AB19" s="37">
        <v>85030</v>
      </c>
      <c r="AC19" s="37">
        <v>88550</v>
      </c>
      <c r="AD19" s="77">
        <v>96480</v>
      </c>
      <c r="AE19" s="111"/>
      <c r="AF19" s="4">
        <f>E19/E$523</f>
        <v>1.1666666666666667</v>
      </c>
      <c r="AG19" s="4">
        <f>F19/E$523</f>
        <v>1.1818181818181819</v>
      </c>
      <c r="AH19" s="4">
        <f>G19/E$523</f>
        <v>1.196969696969697</v>
      </c>
      <c r="AI19" s="4">
        <f>H19/E$523</f>
        <v>1.2121212121212122</v>
      </c>
      <c r="AJ19" s="4">
        <f>I19/E$523</f>
        <v>1.2121212121212122</v>
      </c>
      <c r="AK19" s="4">
        <f>J19/E$523</f>
        <v>1.2272727272727273</v>
      </c>
      <c r="AL19" s="4">
        <f>K19/E$523</f>
        <v>1.2121212121212122</v>
      </c>
      <c r="AM19" s="4">
        <f>L19/E$523</f>
        <v>1.2272727272727273</v>
      </c>
      <c r="AN19" s="4">
        <f>M19/E$523</f>
        <v>1.2424242424242424</v>
      </c>
      <c r="AO19" s="4">
        <f>N19/E$523</f>
        <v>1.303030303030303</v>
      </c>
      <c r="AP19" s="4">
        <f>O19/E$523</f>
        <v>1.4242424242424243</v>
      </c>
      <c r="AQ19" s="256"/>
      <c r="AR19" s="256"/>
      <c r="AS19" s="256"/>
      <c r="AT19" s="256"/>
      <c r="AU19" s="256"/>
      <c r="AV19" s="256"/>
      <c r="AW19" s="256"/>
      <c r="AX19" s="256"/>
      <c r="AY19" s="256"/>
      <c r="AZ19" s="256"/>
      <c r="BA19" s="256"/>
      <c r="BC19" s="3"/>
      <c r="BE19" s="3">
        <f>E19*保育人数!$G$6/保育人数!$G$34</f>
        <v>621.73913043478274</v>
      </c>
      <c r="BF19" s="3">
        <f>F19*保育人数!$G$6/保育人数!$G$34</f>
        <v>629.81366459627338</v>
      </c>
      <c r="BG19" s="3">
        <f>G19*保育人数!$G$6/保育人数!$G$34</f>
        <v>637.88819875776403</v>
      </c>
      <c r="BH19" s="3">
        <f>H19*保育人数!$G$6/保育人数!$G$34</f>
        <v>645.96273291925479</v>
      </c>
      <c r="BI19" s="3">
        <f>I19*保育人数!$G$6/保育人数!$G$34</f>
        <v>645.96273291925479</v>
      </c>
      <c r="BJ19" s="3">
        <f>J19*保育人数!$G$6/保育人数!$G$34</f>
        <v>654.03726708074544</v>
      </c>
      <c r="BK19" s="3">
        <f>K19*保育人数!$G$6/保育人数!$G$34</f>
        <v>645.96273291925479</v>
      </c>
      <c r="BL19" s="3">
        <f>L19*保育人数!$G$6/保育人数!$G$34</f>
        <v>654.03726708074544</v>
      </c>
      <c r="BM19" s="3">
        <f>M19*保育人数!$G$6/保育人数!$G$34</f>
        <v>662.11180124223608</v>
      </c>
      <c r="BN19" s="3">
        <f>N19*保育人数!$G$6/保育人数!$G$34</f>
        <v>694.4099378881989</v>
      </c>
      <c r="BO19" s="3">
        <f>O19*保育人数!$G$6/保育人数!$G$34</f>
        <v>759.0062111801243</v>
      </c>
      <c r="BP19" s="3">
        <f t="shared" ref="BP19:BP21" si="7">AVERAGE(BE19:BO19)</f>
        <v>659.17560700169406</v>
      </c>
      <c r="BQ19" s="216"/>
      <c r="BR19" s="216"/>
      <c r="BS19" s="218"/>
      <c r="BU19" s="3">
        <f>U19*保育人数!$G$6/保育人数!$G$34</f>
        <v>69562.111801242252</v>
      </c>
      <c r="BV19" s="3">
        <f>V19*保育人数!$G$6/保育人数!$G$34</f>
        <v>70385.71428571429</v>
      </c>
      <c r="BW19" s="3">
        <f>W19*保育人数!$G$6/保育人数!$G$34</f>
        <v>70926.708074534166</v>
      </c>
      <c r="BX19" s="3">
        <f>X19*保育人数!$G$6/保育人数!$G$34</f>
        <v>71580.745341614922</v>
      </c>
      <c r="BY19" s="3">
        <f>Y19*保育人数!$G$6/保育人数!$G$34</f>
        <v>68052.173913043487</v>
      </c>
      <c r="BZ19" s="3">
        <f>Z19*保育人数!$G$6/保育人数!$G$34</f>
        <v>67147.826086956527</v>
      </c>
      <c r="CA19" s="3">
        <f>AA19*保育人数!$G$6/保育人数!$G$34</f>
        <v>67947.204968944105</v>
      </c>
      <c r="CB19" s="3">
        <f>AB19*保育人数!$G$6/保育人数!$G$34</f>
        <v>68657.763975155292</v>
      </c>
      <c r="CC19" s="3">
        <f>AC19*保育人数!$G$6/保育人数!$G$34</f>
        <v>71500.000000000015</v>
      </c>
      <c r="CD19" s="3">
        <f>AD19*保育人数!$G$6/保育人数!$G$34</f>
        <v>77903.105590062129</v>
      </c>
      <c r="CE19" s="3">
        <f>AE19*保育人数!$G$6/保育人数!$G$34</f>
        <v>0</v>
      </c>
      <c r="CF19" s="3">
        <f t="shared" ref="CF19:CF21" si="8">AVERAGE(BU19:CE19)</f>
        <v>63969.395821569742</v>
      </c>
      <c r="CG19" s="216"/>
      <c r="CH19" s="216"/>
      <c r="CI19" s="218"/>
    </row>
    <row r="20" spans="1:87" ht="19">
      <c r="A20" s="32" t="s">
        <v>77</v>
      </c>
      <c r="B20" s="76" t="s">
        <v>137</v>
      </c>
      <c r="C20" s="257" t="s">
        <v>160</v>
      </c>
      <c r="D20" s="34" t="s">
        <v>161</v>
      </c>
      <c r="E20" s="38">
        <v>1280</v>
      </c>
      <c r="F20" s="36">
        <v>1310</v>
      </c>
      <c r="G20" s="36">
        <v>1330</v>
      </c>
      <c r="H20" s="36">
        <v>1340</v>
      </c>
      <c r="I20" s="36">
        <v>1350</v>
      </c>
      <c r="J20" s="36">
        <v>1360</v>
      </c>
      <c r="K20" s="36">
        <v>1330</v>
      </c>
      <c r="L20" s="36">
        <v>1350</v>
      </c>
      <c r="M20" s="39">
        <v>1370</v>
      </c>
      <c r="N20" s="39">
        <v>1430</v>
      </c>
      <c r="O20" s="40">
        <v>1560</v>
      </c>
      <c r="P20" s="111"/>
      <c r="Q20" s="111"/>
      <c r="R20" s="111"/>
      <c r="S20" s="111"/>
      <c r="T20" s="35">
        <v>138800</v>
      </c>
      <c r="U20" s="36">
        <v>142320</v>
      </c>
      <c r="V20" s="36">
        <v>144000</v>
      </c>
      <c r="W20" s="36">
        <v>145170</v>
      </c>
      <c r="X20" s="36">
        <v>146570</v>
      </c>
      <c r="Y20" s="36">
        <v>146770</v>
      </c>
      <c r="Z20" s="36">
        <v>145030</v>
      </c>
      <c r="AA20" s="36">
        <v>146750</v>
      </c>
      <c r="AB20" s="37">
        <v>148320</v>
      </c>
      <c r="AC20" s="37">
        <v>154700</v>
      </c>
      <c r="AD20" s="77">
        <v>168750</v>
      </c>
      <c r="AE20" s="111"/>
      <c r="AF20" s="4">
        <f>E20/E$524</f>
        <v>1.1636363636363636</v>
      </c>
      <c r="AG20" s="4">
        <f>F20/E$524</f>
        <v>1.1909090909090909</v>
      </c>
      <c r="AH20" s="4">
        <f>G20/E$524</f>
        <v>1.209090909090909</v>
      </c>
      <c r="AI20" s="4">
        <f>H20/E$524</f>
        <v>1.2181818181818183</v>
      </c>
      <c r="AJ20" s="4">
        <f>I20/E$524</f>
        <v>1.2272727272727273</v>
      </c>
      <c r="AK20" s="4">
        <f>J20/E$524</f>
        <v>1.2363636363636363</v>
      </c>
      <c r="AL20" s="4">
        <f>K20/E$524</f>
        <v>1.209090909090909</v>
      </c>
      <c r="AM20" s="4">
        <f>L20/E$524</f>
        <v>1.2272727272727273</v>
      </c>
      <c r="AN20" s="4">
        <f>M20/E$524</f>
        <v>1.2454545454545454</v>
      </c>
      <c r="AO20" s="4">
        <f>N20/E$524</f>
        <v>1.3</v>
      </c>
      <c r="AP20" s="4">
        <f>O20/E$524</f>
        <v>1.4181818181818182</v>
      </c>
      <c r="AQ20" s="256"/>
      <c r="AR20" s="256"/>
      <c r="AS20" s="256"/>
      <c r="AT20" s="256"/>
      <c r="AU20" s="256"/>
      <c r="AV20" s="256"/>
      <c r="AW20" s="256"/>
      <c r="AX20" s="256"/>
      <c r="AY20" s="256"/>
      <c r="AZ20" s="256"/>
      <c r="BA20" s="256"/>
      <c r="BC20" s="3"/>
      <c r="BE20" s="3">
        <f>E20*(保育人数!$G$4+保育人数!$G$5)/保育人数!$G$34</f>
        <v>1550.3105590062114</v>
      </c>
      <c r="BF20" s="3">
        <f>F20*(保育人数!$G$4+保育人数!$G$5)/保育人数!$G$34</f>
        <v>1586.6459627329195</v>
      </c>
      <c r="BG20" s="3">
        <f>G20*(保育人数!$G$4+保育人数!$G$5)/保育人数!$G$34</f>
        <v>1610.8695652173915</v>
      </c>
      <c r="BH20" s="3">
        <f>H20*(保育人数!$G$4+保育人数!$G$5)/保育人数!$G$34</f>
        <v>1622.9813664596277</v>
      </c>
      <c r="BI20" s="3">
        <f>I20*(保育人数!$G$4+保育人数!$G$5)/保育人数!$G$34</f>
        <v>1635.0931677018636</v>
      </c>
      <c r="BJ20" s="3">
        <f>J20*(保育人数!$G$4+保育人数!$G$5)/保育人数!$G$34</f>
        <v>1647.2049689440996</v>
      </c>
      <c r="BK20" s="3">
        <f>K20*(保育人数!$G$4+保育人数!$G$5)/保育人数!$G$34</f>
        <v>1610.8695652173915</v>
      </c>
      <c r="BL20" s="3">
        <f>L20*(保育人数!$G$4+保育人数!$G$5)/保育人数!$G$34</f>
        <v>1635.0931677018636</v>
      </c>
      <c r="BM20" s="3">
        <f>M20*(保育人数!$G$4+保育人数!$G$5)/保育人数!$G$34</f>
        <v>1659.3167701863356</v>
      </c>
      <c r="BN20" s="3">
        <f>N20*(保育人数!$G$4+保育人数!$G$5)/保育人数!$G$34</f>
        <v>1731.9875776397519</v>
      </c>
      <c r="BO20" s="3">
        <f>O20*(保育人数!$G$4+保育人数!$G$5)/保育人数!$G$34</f>
        <v>1889.4409937888202</v>
      </c>
      <c r="BP20" s="3">
        <f t="shared" si="7"/>
        <v>1652.7103331451158</v>
      </c>
      <c r="BQ20" s="216"/>
      <c r="BR20" s="216"/>
      <c r="BS20" s="218"/>
      <c r="BU20" s="3">
        <f>U20*(保育人数!$G$4+保育人数!$G$5)/保育人数!$G$34</f>
        <v>172375.15527950312</v>
      </c>
      <c r="BV20" s="3">
        <f>V20*(保育人数!$G$4+保育人数!$G$5)/保育人数!$G$34</f>
        <v>174409.93788819879</v>
      </c>
      <c r="BW20" s="3">
        <f>W20*(保育人数!$G$4+保育人数!$G$5)/保育人数!$G$34</f>
        <v>175827.0186335404</v>
      </c>
      <c r="BX20" s="3">
        <f>X20*(保育人数!$G$4+保育人数!$G$5)/保育人数!$G$34</f>
        <v>177522.67080745345</v>
      </c>
      <c r="BY20" s="3">
        <f>Y20*(保育人数!$G$4+保育人数!$G$5)/保育人数!$G$34</f>
        <v>177764.90683229818</v>
      </c>
      <c r="BZ20" s="3">
        <f>Z20*(保育人数!$G$4+保育人数!$G$5)/保育人数!$G$34</f>
        <v>175657.4534161491</v>
      </c>
      <c r="CA20" s="3">
        <f>AA20*(保育人数!$G$4+保育人数!$G$5)/保育人数!$G$34</f>
        <v>177740.6832298137</v>
      </c>
      <c r="CB20" s="3">
        <f>AB20*(保育人数!$G$4+保育人数!$G$5)/保育人数!$G$34</f>
        <v>179642.23602484475</v>
      </c>
      <c r="CC20" s="3">
        <f>AC20*(保育人数!$G$4+保育人数!$G$5)/保育人数!$G$34</f>
        <v>187369.56521739133</v>
      </c>
      <c r="CD20" s="3">
        <f>AD20*(保育人数!$G$4+保育人数!$G$5)/保育人数!$G$34</f>
        <v>204386.64596273296</v>
      </c>
      <c r="CE20" s="3">
        <f>AE20*(保育人数!$G$4+保育人数!$G$5)/保育人数!$G$34</f>
        <v>0</v>
      </c>
      <c r="CF20" s="3">
        <f t="shared" si="8"/>
        <v>163881.47939017505</v>
      </c>
      <c r="CG20" s="216"/>
      <c r="CH20" s="216"/>
      <c r="CI20" s="218"/>
    </row>
    <row r="21" spans="1:87" ht="19">
      <c r="A21" s="32" t="s">
        <v>77</v>
      </c>
      <c r="B21" s="76" t="s">
        <v>137</v>
      </c>
      <c r="C21" s="257"/>
      <c r="D21" s="34" t="s">
        <v>162</v>
      </c>
      <c r="E21" s="38">
        <v>2020</v>
      </c>
      <c r="F21" s="36">
        <v>2070</v>
      </c>
      <c r="G21" s="36">
        <v>2090</v>
      </c>
      <c r="H21" s="36">
        <v>2110</v>
      </c>
      <c r="I21" s="36">
        <v>2130</v>
      </c>
      <c r="J21" s="36">
        <v>2140</v>
      </c>
      <c r="K21" s="36">
        <v>2100</v>
      </c>
      <c r="L21" s="36">
        <v>2130</v>
      </c>
      <c r="M21" s="39">
        <v>2160</v>
      </c>
      <c r="N21" s="39">
        <v>2250</v>
      </c>
      <c r="O21" s="40">
        <v>2470</v>
      </c>
      <c r="P21" s="111"/>
      <c r="Q21" s="111"/>
      <c r="R21" s="111"/>
      <c r="S21" s="111"/>
      <c r="T21" s="35">
        <v>212420</v>
      </c>
      <c r="U21" s="36">
        <v>218050</v>
      </c>
      <c r="V21" s="36">
        <v>220520</v>
      </c>
      <c r="W21" s="36">
        <v>222370</v>
      </c>
      <c r="X21" s="36">
        <v>224610</v>
      </c>
      <c r="Y21" s="36">
        <v>224910</v>
      </c>
      <c r="Z21" s="36">
        <v>222050</v>
      </c>
      <c r="AA21" s="36">
        <v>224710</v>
      </c>
      <c r="AB21" s="37">
        <v>227230</v>
      </c>
      <c r="AC21" s="37">
        <v>237410</v>
      </c>
      <c r="AD21" s="77">
        <v>259770</v>
      </c>
      <c r="AE21" s="111"/>
      <c r="AF21" s="4">
        <f>E21/E$525</f>
        <v>1.1744186046511629</v>
      </c>
      <c r="AG21" s="4">
        <f>F21/E$525</f>
        <v>1.2034883720930232</v>
      </c>
      <c r="AH21" s="4">
        <f>G21/E$525</f>
        <v>1.2151162790697674</v>
      </c>
      <c r="AI21" s="4">
        <f>H21/E$525</f>
        <v>1.2267441860465116</v>
      </c>
      <c r="AJ21" s="4">
        <f>I21/E$525</f>
        <v>1.2383720930232558</v>
      </c>
      <c r="AK21" s="4">
        <f>J21/E$525</f>
        <v>1.2441860465116279</v>
      </c>
      <c r="AL21" s="4">
        <f>K21/E$525</f>
        <v>1.2209302325581395</v>
      </c>
      <c r="AM21" s="4">
        <f>L21/E$525</f>
        <v>1.2383720930232558</v>
      </c>
      <c r="AN21" s="4">
        <f>M21/E$525</f>
        <v>1.2558139534883721</v>
      </c>
      <c r="AO21" s="4">
        <f>N21/E$525</f>
        <v>1.308139534883721</v>
      </c>
      <c r="AP21" s="4">
        <f>O21/E$525</f>
        <v>1.4360465116279071</v>
      </c>
      <c r="AQ21" s="256"/>
      <c r="AR21" s="256"/>
      <c r="AS21" s="256"/>
      <c r="AT21" s="256"/>
      <c r="AU21" s="256"/>
      <c r="AV21" s="256"/>
      <c r="AW21" s="256"/>
      <c r="AX21" s="256"/>
      <c r="AY21" s="256"/>
      <c r="AZ21" s="256"/>
      <c r="BA21" s="256"/>
      <c r="BC21" s="3"/>
      <c r="BE21" s="3">
        <f>E21*保育人数!$G$3/保育人数!$G$34</f>
        <v>815.52795031055916</v>
      </c>
      <c r="BF21" s="3">
        <f>F21*保育人数!$G$3/保育人数!$G$34</f>
        <v>835.71428571428589</v>
      </c>
      <c r="BG21" s="3">
        <f>G21*保育人数!$G$3/保育人数!$G$34</f>
        <v>843.78881987577654</v>
      </c>
      <c r="BH21" s="3">
        <f>H21*保育人数!$G$3/保育人数!$G$34</f>
        <v>851.86335403726719</v>
      </c>
      <c r="BI21" s="3">
        <f>I21*保育人数!$G$3/保育人数!$G$34</f>
        <v>859.93788819875795</v>
      </c>
      <c r="BJ21" s="3">
        <f>J21*保育人数!$G$3/保育人数!$G$34</f>
        <v>863.97515527950327</v>
      </c>
      <c r="BK21" s="3">
        <f>K21*保育人数!$G$3/保育人数!$G$34</f>
        <v>847.82608695652186</v>
      </c>
      <c r="BL21" s="3">
        <f>L21*保育人数!$G$3/保育人数!$G$34</f>
        <v>859.93788819875795</v>
      </c>
      <c r="BM21" s="3">
        <f>M21*保育人数!$G$3/保育人数!$G$34</f>
        <v>872.04968944099392</v>
      </c>
      <c r="BN21" s="3">
        <f>N21*保育人数!$G$3/保育人数!$G$34</f>
        <v>908.38509316770205</v>
      </c>
      <c r="BO21" s="3">
        <f>O21*保育人数!$G$3/保育人数!$G$34</f>
        <v>997.20496894409951</v>
      </c>
      <c r="BP21" s="3">
        <f t="shared" si="7"/>
        <v>868.74647092038401</v>
      </c>
      <c r="BQ21" s="216"/>
      <c r="BR21" s="216"/>
      <c r="BS21" s="218"/>
      <c r="BU21" s="3">
        <f>U21*保育人数!$G$3/保育人数!$G$34</f>
        <v>88032.60869565219</v>
      </c>
      <c r="BV21" s="3">
        <f>V21*保育人数!$G$3/保育人数!$G$34</f>
        <v>89029.81366459628</v>
      </c>
      <c r="BW21" s="3">
        <f>W21*保育人数!$G$3/保育人数!$G$34</f>
        <v>89776.708074534181</v>
      </c>
      <c r="BX21" s="3">
        <f>X21*保育人数!$G$3/保育人数!$G$34</f>
        <v>90681.055900621126</v>
      </c>
      <c r="BY21" s="3">
        <f>Y21*保育人数!$G$3/保育人数!$G$34</f>
        <v>90802.173913043487</v>
      </c>
      <c r="BZ21" s="3">
        <f>Z21*保育人数!$G$3/保育人数!$G$34</f>
        <v>89647.515527950323</v>
      </c>
      <c r="CA21" s="3">
        <f>AA21*保育人数!$G$3/保育人数!$G$34</f>
        <v>90721.42857142858</v>
      </c>
      <c r="CB21" s="3">
        <f>AB21*保育人数!$G$3/保育人数!$G$34</f>
        <v>91738.819875776404</v>
      </c>
      <c r="CC21" s="3">
        <f>AC21*保育人数!$G$3/保育人数!$G$34</f>
        <v>95848.757763975169</v>
      </c>
      <c r="CD21" s="3">
        <f>AD21*保育人数!$G$3/保育人数!$G$34</f>
        <v>104876.08695652176</v>
      </c>
      <c r="CE21" s="3">
        <f>AE21*保育人数!$G$3/保育人数!$G$34</f>
        <v>0</v>
      </c>
      <c r="CF21" s="3">
        <f t="shared" si="8"/>
        <v>83741.360813099949</v>
      </c>
      <c r="CG21" s="216"/>
      <c r="CH21" s="216"/>
      <c r="CI21" s="218"/>
    </row>
    <row r="22" spans="1:87" ht="21" customHeight="1">
      <c r="A22" s="32" t="s">
        <v>77</v>
      </c>
      <c r="B22" s="33" t="s">
        <v>166</v>
      </c>
      <c r="C22" s="237" t="s">
        <v>159</v>
      </c>
      <c r="D22" s="34" t="s">
        <v>105</v>
      </c>
      <c r="E22" s="38">
        <v>640</v>
      </c>
      <c r="F22" s="36">
        <v>660</v>
      </c>
      <c r="G22" s="36">
        <v>670</v>
      </c>
      <c r="H22" s="36">
        <v>670</v>
      </c>
      <c r="I22" s="36">
        <v>680</v>
      </c>
      <c r="J22" s="36">
        <v>680</v>
      </c>
      <c r="K22" s="36">
        <v>680</v>
      </c>
      <c r="L22" s="36">
        <v>690</v>
      </c>
      <c r="M22" s="39">
        <v>690</v>
      </c>
      <c r="N22" s="39">
        <v>730</v>
      </c>
      <c r="O22" s="40">
        <v>790</v>
      </c>
      <c r="P22" s="111"/>
      <c r="Q22" s="111"/>
      <c r="R22" s="111"/>
      <c r="S22" s="111"/>
      <c r="T22" s="35">
        <v>71560</v>
      </c>
      <c r="U22" s="36">
        <v>73310</v>
      </c>
      <c r="V22" s="36">
        <v>74200</v>
      </c>
      <c r="W22" s="36">
        <v>74780</v>
      </c>
      <c r="X22" s="36">
        <v>75480</v>
      </c>
      <c r="Y22" s="36">
        <v>71100</v>
      </c>
      <c r="Z22" s="36">
        <v>70170</v>
      </c>
      <c r="AA22" s="36">
        <v>71000</v>
      </c>
      <c r="AB22" s="37">
        <v>71770</v>
      </c>
      <c r="AC22" s="37">
        <v>74900</v>
      </c>
      <c r="AD22" s="77">
        <v>81790</v>
      </c>
      <c r="AE22" s="111"/>
      <c r="AF22" s="4">
        <f>E22/E$526</f>
        <v>1.1428571428571428</v>
      </c>
      <c r="AG22" s="4">
        <f>F22/E$526</f>
        <v>1.1785714285714286</v>
      </c>
      <c r="AH22" s="4">
        <f>G22/E$526</f>
        <v>1.1964285714285714</v>
      </c>
      <c r="AI22" s="4">
        <f>H22/E$526</f>
        <v>1.1964285714285714</v>
      </c>
      <c r="AJ22" s="4">
        <f>I22/E$526</f>
        <v>1.2142857142857142</v>
      </c>
      <c r="AK22" s="4">
        <f>J22/E$526</f>
        <v>1.2142857142857142</v>
      </c>
      <c r="AL22" s="4">
        <f>K22/E$526</f>
        <v>1.2142857142857142</v>
      </c>
      <c r="AM22" s="4">
        <f>L22/E$526</f>
        <v>1.2321428571428572</v>
      </c>
      <c r="AN22" s="4">
        <f>M22/E$526</f>
        <v>1.2321428571428572</v>
      </c>
      <c r="AO22" s="4">
        <f>N22/E$526</f>
        <v>1.3035714285714286</v>
      </c>
      <c r="AP22" s="4">
        <f>O22/E$526</f>
        <v>1.4107142857142858</v>
      </c>
      <c r="AQ22" s="256"/>
      <c r="AR22" s="256"/>
      <c r="AS22" s="256"/>
      <c r="AT22" s="256"/>
      <c r="AU22" s="256"/>
      <c r="AV22" s="256"/>
      <c r="AW22" s="256"/>
      <c r="AX22" s="256"/>
      <c r="AY22" s="256"/>
      <c r="AZ22" s="256"/>
      <c r="BA22" s="256"/>
      <c r="BC22" s="3"/>
      <c r="BE22" s="3">
        <f>E22*(保育人数!$H$7+保育人数!$H$8)/保育人数!$H$34</f>
        <v>1063.9811373536347</v>
      </c>
      <c r="BF22" s="3">
        <f>F22*(保育人数!$H$7+保育人数!$H$8)/保育人数!$H$34</f>
        <v>1097.2305478959358</v>
      </c>
      <c r="BG22" s="3">
        <f>G22*(保育人数!$H$7+保育人数!$H$8)/保育人数!$H$34</f>
        <v>1113.8552531670864</v>
      </c>
      <c r="BH22" s="3">
        <f>H22*(保育人数!$H$7+保育人数!$H$8)/保育人数!$H$34</f>
        <v>1113.8552531670864</v>
      </c>
      <c r="BI22" s="3">
        <f>I22*(保育人数!$H$7+保育人数!$H$8)/保育人数!$H$34</f>
        <v>1130.479958438237</v>
      </c>
      <c r="BJ22" s="3">
        <f>J22*(保育人数!$H$7+保育人数!$H$8)/保育人数!$H$34</f>
        <v>1130.479958438237</v>
      </c>
      <c r="BK22" s="3">
        <f>K22*(保育人数!$H$7+保育人数!$H$8)/保育人数!$H$34</f>
        <v>1130.479958438237</v>
      </c>
      <c r="BL22" s="3">
        <f>L22*(保育人数!$H$7+保育人数!$H$8)/保育人数!$H$34</f>
        <v>1147.1046637093875</v>
      </c>
      <c r="BM22" s="3">
        <f>M22*(保育人数!$H$7+保育人数!$H$8)/保育人数!$H$34</f>
        <v>1147.1046637093875</v>
      </c>
      <c r="BN22" s="3">
        <f>N22*(保育人数!$H$7+保育人数!$H$8)/保育人数!$H$34</f>
        <v>1213.6034847939898</v>
      </c>
      <c r="BO22" s="3">
        <f>O22*(保育人数!$H$7+保育人数!$H$8)/保育人数!$H$34</f>
        <v>1313.3517164208929</v>
      </c>
      <c r="BP22" s="3">
        <f>AVERAGE(BE22:BO22)</f>
        <v>1145.5933268665558</v>
      </c>
      <c r="BQ22" s="216">
        <f>SUM(BP22:BP25)</f>
        <v>4286.906954692593</v>
      </c>
      <c r="BR22" s="216">
        <f>AVERAGE(BQ22,BQ94,BQ166,BQ238,BQ310,BQ382,BQ454,BQ526)</f>
        <v>3994.9827976443494</v>
      </c>
      <c r="BS22" s="218">
        <f>BR22/BR$70</f>
        <v>1.0155452215035867</v>
      </c>
      <c r="BU22" s="3">
        <f>U22*(保育人数!$H$7+保育人数!$H$8)/保育人数!$H$34</f>
        <v>121875.71434280464</v>
      </c>
      <c r="BV22" s="3">
        <f>V22*(保育人数!$H$7+保育人数!$H$8)/保育人数!$H$34</f>
        <v>123355.31311193704</v>
      </c>
      <c r="BW22" s="3">
        <f>W22*(保育人数!$H$7+保育人数!$H$8)/保育人数!$H$34</f>
        <v>124319.54601766377</v>
      </c>
      <c r="BX22" s="3">
        <f>X22*(保育人数!$H$7+保育人数!$H$8)/保育人数!$H$34</f>
        <v>125483.27538664431</v>
      </c>
      <c r="BY22" s="3">
        <f>Y22*(保育人数!$H$7+保育人数!$H$8)/保育人数!$H$34</f>
        <v>118201.65447788037</v>
      </c>
      <c r="BZ22" s="3">
        <f>Z22*(保育人数!$H$7+保育人数!$H$8)/保育人数!$H$34</f>
        <v>116655.55688766336</v>
      </c>
      <c r="CA22" s="3">
        <f>AA22*(保育人数!$H$7+保育人数!$H$8)/保育人数!$H$34</f>
        <v>118035.40742516886</v>
      </c>
      <c r="CB22" s="3">
        <f>AB22*(保育人数!$H$7+保育人数!$H$8)/保育人数!$H$34</f>
        <v>119315.50973104745</v>
      </c>
      <c r="CC22" s="3">
        <f>AC22*(保育人数!$H$7+保育人数!$H$8)/保育人数!$H$34</f>
        <v>124519.04248091757</v>
      </c>
      <c r="CD22" s="3">
        <f>AD22*(保育人数!$H$7+保育人数!$H$8)/保育人数!$H$34</f>
        <v>135973.46441274032</v>
      </c>
      <c r="CE22" s="3">
        <f>AE22*(保育人数!$H$7+保育人数!$H$8)/保育人数!$H$34</f>
        <v>0</v>
      </c>
      <c r="CF22" s="3">
        <f>AVERAGE(BU22:CE22)</f>
        <v>111612.2258431334</v>
      </c>
      <c r="CG22" s="216">
        <f>ROUNDDOWN(SUM(CF22:CF25)*$CJ$2*12/16,-2)</f>
        <v>220600</v>
      </c>
      <c r="CH22" s="216">
        <f>AVERAGE(CG22,CG94,CG166,CG238,CG310,CG382,CG454,CG526)</f>
        <v>206300</v>
      </c>
      <c r="CI22" s="218">
        <f>CH22/CH$70</f>
        <v>0.97426210153482884</v>
      </c>
    </row>
    <row r="23" spans="1:87" ht="19">
      <c r="A23" s="32" t="s">
        <v>77</v>
      </c>
      <c r="B23" s="76" t="s">
        <v>138</v>
      </c>
      <c r="C23" s="237"/>
      <c r="D23" s="34" t="s">
        <v>106</v>
      </c>
      <c r="E23" s="38">
        <v>710</v>
      </c>
      <c r="F23" s="36">
        <v>730</v>
      </c>
      <c r="G23" s="36">
        <v>740</v>
      </c>
      <c r="H23" s="36">
        <v>740</v>
      </c>
      <c r="I23" s="36">
        <v>750</v>
      </c>
      <c r="J23" s="36">
        <v>750</v>
      </c>
      <c r="K23" s="36">
        <v>750</v>
      </c>
      <c r="L23" s="36">
        <v>760</v>
      </c>
      <c r="M23" s="39">
        <v>760</v>
      </c>
      <c r="N23" s="39">
        <v>810</v>
      </c>
      <c r="O23" s="40">
        <v>880</v>
      </c>
      <c r="P23" s="111"/>
      <c r="Q23" s="111"/>
      <c r="R23" s="111"/>
      <c r="S23" s="111"/>
      <c r="T23" s="35">
        <v>78920</v>
      </c>
      <c r="U23" s="36">
        <v>80880</v>
      </c>
      <c r="V23" s="36">
        <v>81850</v>
      </c>
      <c r="W23" s="36">
        <v>82500</v>
      </c>
      <c r="X23" s="36">
        <v>83280</v>
      </c>
      <c r="Y23" s="36">
        <v>78910</v>
      </c>
      <c r="Z23" s="36">
        <v>77870</v>
      </c>
      <c r="AA23" s="36">
        <v>78790</v>
      </c>
      <c r="AB23" s="37">
        <v>79660</v>
      </c>
      <c r="AC23" s="37">
        <v>83170</v>
      </c>
      <c r="AD23" s="77">
        <v>90890</v>
      </c>
      <c r="AE23" s="111"/>
      <c r="AF23" s="4">
        <f>E23/E$527</f>
        <v>1.1451612903225807</v>
      </c>
      <c r="AG23" s="4">
        <f>F23/E$527</f>
        <v>1.1774193548387097</v>
      </c>
      <c r="AH23" s="4">
        <f>G23/E$527</f>
        <v>1.1935483870967742</v>
      </c>
      <c r="AI23" s="4">
        <f>H23/E$527</f>
        <v>1.1935483870967742</v>
      </c>
      <c r="AJ23" s="4">
        <f>I23/E$527</f>
        <v>1.2096774193548387</v>
      </c>
      <c r="AK23" s="4">
        <f>J23/E$527</f>
        <v>1.2096774193548387</v>
      </c>
      <c r="AL23" s="4">
        <f>K23/E$527</f>
        <v>1.2096774193548387</v>
      </c>
      <c r="AM23" s="4">
        <f>L23/E$527</f>
        <v>1.2258064516129032</v>
      </c>
      <c r="AN23" s="4">
        <f>M23/E$527</f>
        <v>1.2258064516129032</v>
      </c>
      <c r="AO23" s="4">
        <f>N23/E$527</f>
        <v>1.3064516129032258</v>
      </c>
      <c r="AP23" s="4">
        <f>O23/E$527</f>
        <v>1.4193548387096775</v>
      </c>
      <c r="AQ23" s="256"/>
      <c r="AR23" s="256"/>
      <c r="AS23" s="256"/>
      <c r="AT23" s="256"/>
      <c r="AU23" s="256"/>
      <c r="AV23" s="256"/>
      <c r="AW23" s="256"/>
      <c r="AX23" s="256"/>
      <c r="AY23" s="256"/>
      <c r="AZ23" s="256"/>
      <c r="BA23" s="256"/>
      <c r="BC23" s="3"/>
      <c r="BE23" s="3">
        <f>E23*保育人数!$H$6/保育人数!$H$34</f>
        <v>590.17703712584432</v>
      </c>
      <c r="BF23" s="3">
        <f>F23*保育人数!$H$6/保育人数!$H$34</f>
        <v>606.80174239699488</v>
      </c>
      <c r="BG23" s="3">
        <f>G23*保育人数!$H$6/保育人数!$H$34</f>
        <v>615.11409503257016</v>
      </c>
      <c r="BH23" s="3">
        <f>H23*保育人数!$H$6/保育人数!$H$34</f>
        <v>615.11409503257016</v>
      </c>
      <c r="BI23" s="3">
        <f>I23*保育人数!$H$6/保育人数!$H$34</f>
        <v>623.42644766814544</v>
      </c>
      <c r="BJ23" s="3">
        <f>J23*保育人数!$H$6/保育人数!$H$34</f>
        <v>623.42644766814544</v>
      </c>
      <c r="BK23" s="3">
        <f>K23*保育人数!$H$6/保育人数!$H$34</f>
        <v>623.42644766814544</v>
      </c>
      <c r="BL23" s="3">
        <f>L23*保育人数!$H$6/保育人数!$H$34</f>
        <v>631.73880030372072</v>
      </c>
      <c r="BM23" s="3">
        <f>M23*保育人数!$H$6/保育人数!$H$34</f>
        <v>631.73880030372072</v>
      </c>
      <c r="BN23" s="3">
        <f>N23*保育人数!$H$6/保育人数!$H$34</f>
        <v>673.30056348159701</v>
      </c>
      <c r="BO23" s="3">
        <f>O23*保育人数!$H$6/保育人数!$H$34</f>
        <v>731.48703193062397</v>
      </c>
      <c r="BP23" s="3">
        <f t="shared" ref="BP23:BP25" si="9">AVERAGE(BE23:BO23)</f>
        <v>633.25013714655245</v>
      </c>
      <c r="BQ23" s="216"/>
      <c r="BR23" s="216"/>
      <c r="BS23" s="218"/>
      <c r="BU23" s="3">
        <f>U23*保育人数!$H$6/保育人数!$H$34</f>
        <v>67230.308116532804</v>
      </c>
      <c r="BV23" s="3">
        <f>V23*保育人数!$H$6/保育人数!$H$34</f>
        <v>68036.606322183608</v>
      </c>
      <c r="BW23" s="3">
        <f>W23*保育人数!$H$6/保育人数!$H$34</f>
        <v>68576.909243495989</v>
      </c>
      <c r="BX23" s="3">
        <f>X23*保育人数!$H$6/保育人数!$H$34</f>
        <v>69225.272749070864</v>
      </c>
      <c r="BY23" s="3">
        <f>Y23*保育人数!$H$6/保育人数!$H$34</f>
        <v>65592.774647324477</v>
      </c>
      <c r="BZ23" s="3">
        <f>Z23*保育人数!$H$6/保育人数!$H$34</f>
        <v>64728.289973224644</v>
      </c>
      <c r="CA23" s="3">
        <f>AA23*保育人数!$H$6/保育人数!$H$34</f>
        <v>65493.026415697568</v>
      </c>
      <c r="CB23" s="3">
        <f>AB23*保育人数!$H$6/保育人数!$H$34</f>
        <v>66216.201094992619</v>
      </c>
      <c r="CC23" s="3">
        <f>AC23*保育人数!$H$6/保育人数!$H$34</f>
        <v>69133.83687007954</v>
      </c>
      <c r="CD23" s="3">
        <f>AD23*保育人数!$H$6/保育人数!$H$34</f>
        <v>75550.973104743651</v>
      </c>
      <c r="CE23" s="3">
        <f>AE23*保育人数!$H$6/保育人数!$H$34</f>
        <v>0</v>
      </c>
      <c r="CF23" s="3">
        <f t="shared" ref="CF23:CF25" si="10">AVERAGE(BU23:CE23)</f>
        <v>61798.563503395068</v>
      </c>
      <c r="CG23" s="216"/>
      <c r="CH23" s="216"/>
      <c r="CI23" s="218"/>
    </row>
    <row r="24" spans="1:87" ht="19">
      <c r="A24" s="32" t="s">
        <v>77</v>
      </c>
      <c r="B24" s="76" t="s">
        <v>138</v>
      </c>
      <c r="C24" s="257" t="s">
        <v>160</v>
      </c>
      <c r="D24" s="34" t="s">
        <v>161</v>
      </c>
      <c r="E24" s="38">
        <v>1220</v>
      </c>
      <c r="F24" s="36">
        <v>1260</v>
      </c>
      <c r="G24" s="36">
        <v>1280</v>
      </c>
      <c r="H24" s="36">
        <v>1280</v>
      </c>
      <c r="I24" s="36">
        <v>1300</v>
      </c>
      <c r="J24" s="36">
        <v>1300</v>
      </c>
      <c r="K24" s="36">
        <v>1280</v>
      </c>
      <c r="L24" s="36">
        <v>1300</v>
      </c>
      <c r="M24" s="39">
        <v>1320</v>
      </c>
      <c r="N24" s="39">
        <v>1380</v>
      </c>
      <c r="O24" s="40">
        <v>1510</v>
      </c>
      <c r="P24" s="111"/>
      <c r="Q24" s="111"/>
      <c r="R24" s="111"/>
      <c r="S24" s="111"/>
      <c r="T24" s="35">
        <v>133620</v>
      </c>
      <c r="U24" s="36">
        <v>137050</v>
      </c>
      <c r="V24" s="36">
        <v>138680</v>
      </c>
      <c r="W24" s="36">
        <v>139830</v>
      </c>
      <c r="X24" s="36">
        <v>141200</v>
      </c>
      <c r="Y24" s="36">
        <v>141400</v>
      </c>
      <c r="Z24" s="36">
        <v>139740</v>
      </c>
      <c r="AA24" s="36">
        <v>141390</v>
      </c>
      <c r="AB24" s="37">
        <v>142950</v>
      </c>
      <c r="AC24" s="37">
        <v>149320</v>
      </c>
      <c r="AD24" s="77">
        <v>163160</v>
      </c>
      <c r="AE24" s="111"/>
      <c r="AF24" s="4">
        <f>E24/E$528</f>
        <v>1.1509433962264151</v>
      </c>
      <c r="AG24" s="4">
        <f>F24/E$528</f>
        <v>1.1886792452830188</v>
      </c>
      <c r="AH24" s="4">
        <f>G24/E$528</f>
        <v>1.2075471698113207</v>
      </c>
      <c r="AI24" s="4">
        <f>H24/E$528</f>
        <v>1.2075471698113207</v>
      </c>
      <c r="AJ24" s="4">
        <f>I24/E$528</f>
        <v>1.2264150943396226</v>
      </c>
      <c r="AK24" s="4">
        <f>J24/E$528</f>
        <v>1.2264150943396226</v>
      </c>
      <c r="AL24" s="4">
        <f>K24/E$528</f>
        <v>1.2075471698113207</v>
      </c>
      <c r="AM24" s="4">
        <f>L24/E$528</f>
        <v>1.2264150943396226</v>
      </c>
      <c r="AN24" s="4">
        <f>M24/E$528</f>
        <v>1.2452830188679245</v>
      </c>
      <c r="AO24" s="4">
        <f>N24/E$528</f>
        <v>1.3018867924528301</v>
      </c>
      <c r="AP24" s="4">
        <f>O24/E$528</f>
        <v>1.4245283018867925</v>
      </c>
      <c r="AQ24" s="256"/>
      <c r="AR24" s="256"/>
      <c r="AS24" s="256"/>
      <c r="AT24" s="256"/>
      <c r="AU24" s="256"/>
      <c r="AV24" s="256"/>
      <c r="AW24" s="256"/>
      <c r="AX24" s="256"/>
      <c r="AY24" s="256"/>
      <c r="AZ24" s="256"/>
      <c r="BA24" s="256"/>
      <c r="BC24" s="3"/>
      <c r="BE24" s="3">
        <f>E24*(保育人数!$H$4+保育人数!$H$5)/保育人数!$H$34</f>
        <v>1521.1605323102749</v>
      </c>
      <c r="BF24" s="3">
        <f>F24*(保育人数!$H$4+保育人数!$H$5)/保育人数!$H$34</f>
        <v>1571.0346481237264</v>
      </c>
      <c r="BG24" s="3">
        <f>G24*(保育人数!$H$4+保育人数!$H$5)/保育人数!$H$34</f>
        <v>1595.9717060304522</v>
      </c>
      <c r="BH24" s="3">
        <f>H24*(保育人数!$H$4+保育人数!$H$5)/保育人数!$H$34</f>
        <v>1595.9717060304522</v>
      </c>
      <c r="BI24" s="3">
        <f>I24*(保育人数!$H$4+保育人数!$H$5)/保育人数!$H$34</f>
        <v>1620.908763937178</v>
      </c>
      <c r="BJ24" s="3">
        <f>J24*(保育人数!$H$4+保育人数!$H$5)/保育人数!$H$34</f>
        <v>1620.908763937178</v>
      </c>
      <c r="BK24" s="3">
        <f>K24*(保育人数!$H$4+保育人数!$H$5)/保育人数!$H$34</f>
        <v>1595.9717060304522</v>
      </c>
      <c r="BL24" s="3">
        <f>L24*(保育人数!$H$4+保育人数!$H$5)/保育人数!$H$34</f>
        <v>1620.908763937178</v>
      </c>
      <c r="BM24" s="3">
        <f>M24*(保育人数!$H$4+保育人数!$H$5)/保育人数!$H$34</f>
        <v>1645.8458218439039</v>
      </c>
      <c r="BN24" s="3">
        <f>N24*(保育人数!$H$4+保育人数!$H$5)/保育人数!$H$34</f>
        <v>1720.6569955640814</v>
      </c>
      <c r="BO24" s="3">
        <f>O24*(保育人数!$H$4+保育人数!$H$5)/保育人数!$H$34</f>
        <v>1882.7478719577991</v>
      </c>
      <c r="BP24" s="3">
        <f t="shared" si="9"/>
        <v>1635.6442981547887</v>
      </c>
      <c r="BQ24" s="216"/>
      <c r="BR24" s="216"/>
      <c r="BS24" s="218"/>
      <c r="BU24" s="3">
        <f>U24*(保育人数!$H$4+保育人数!$H$5)/保育人数!$H$34</f>
        <v>170881.18930583866</v>
      </c>
      <c r="BV24" s="3">
        <f>V24*(保育人数!$H$4+保育人数!$H$5)/保育人数!$H$34</f>
        <v>172913.55952523681</v>
      </c>
      <c r="BW24" s="3">
        <f>W24*(保育人数!$H$4+保育人数!$H$5)/保育人数!$H$34</f>
        <v>174347.44035487354</v>
      </c>
      <c r="BX24" s="3">
        <f>X24*(保育人数!$H$4+保育人数!$H$5)/保育人数!$H$34</f>
        <v>176055.62882148425</v>
      </c>
      <c r="BY24" s="3">
        <f>Y24*(保育人数!$H$4+保育人数!$H$5)/保育人数!$H$34</f>
        <v>176304.99940055152</v>
      </c>
      <c r="BZ24" s="3">
        <f>Z24*(保育人数!$H$4+保育人数!$H$5)/保育人数!$H$34</f>
        <v>174235.22359429329</v>
      </c>
      <c r="CA24" s="3">
        <f>AA24*(保育人数!$H$4+保育人数!$H$5)/保育人数!$H$34</f>
        <v>176292.53087159817</v>
      </c>
      <c r="CB24" s="3">
        <f>AB24*(保育人数!$H$4+保育人数!$H$5)/保育人数!$H$34</f>
        <v>178237.62138832276</v>
      </c>
      <c r="CC24" s="3">
        <f>AC24*(保育人数!$H$4+保育人数!$H$5)/保育人数!$H$34</f>
        <v>186180.07433161495</v>
      </c>
      <c r="CD24" s="3">
        <f>AD24*(保育人数!$H$4+保育人数!$H$5)/保育人数!$H$34</f>
        <v>203436.5184030692</v>
      </c>
      <c r="CE24" s="3">
        <f>AE24*(保育人数!$H$4+保育人数!$H$5)/保育人数!$H$34</f>
        <v>0</v>
      </c>
      <c r="CF24" s="3">
        <f t="shared" si="10"/>
        <v>162625.88963608028</v>
      </c>
      <c r="CG24" s="216"/>
      <c r="CH24" s="216"/>
      <c r="CI24" s="218"/>
    </row>
    <row r="25" spans="1:87" ht="19">
      <c r="A25" s="32" t="s">
        <v>77</v>
      </c>
      <c r="B25" s="76" t="s">
        <v>138</v>
      </c>
      <c r="C25" s="257"/>
      <c r="D25" s="34" t="s">
        <v>162</v>
      </c>
      <c r="E25" s="38">
        <v>1960</v>
      </c>
      <c r="F25" s="36">
        <v>2020</v>
      </c>
      <c r="G25" s="36">
        <v>2040</v>
      </c>
      <c r="H25" s="36">
        <v>2050</v>
      </c>
      <c r="I25" s="36">
        <v>2080</v>
      </c>
      <c r="J25" s="36">
        <v>2080</v>
      </c>
      <c r="K25" s="36">
        <v>2050</v>
      </c>
      <c r="L25" s="36">
        <v>2080</v>
      </c>
      <c r="M25" s="39">
        <v>2110</v>
      </c>
      <c r="N25" s="39">
        <v>2200</v>
      </c>
      <c r="O25" s="40">
        <v>2420</v>
      </c>
      <c r="P25" s="111"/>
      <c r="Q25" s="111"/>
      <c r="R25" s="111"/>
      <c r="S25" s="111"/>
      <c r="T25" s="35">
        <v>207240</v>
      </c>
      <c r="U25" s="36">
        <v>212780</v>
      </c>
      <c r="V25" s="36">
        <v>215200</v>
      </c>
      <c r="W25" s="36">
        <v>217030</v>
      </c>
      <c r="X25" s="36">
        <v>219240</v>
      </c>
      <c r="Y25" s="36">
        <v>219540</v>
      </c>
      <c r="Z25" s="36">
        <v>216760</v>
      </c>
      <c r="AA25" s="36">
        <v>219350</v>
      </c>
      <c r="AB25" s="37">
        <v>221860</v>
      </c>
      <c r="AC25" s="37">
        <v>232030</v>
      </c>
      <c r="AD25" s="77">
        <v>254180</v>
      </c>
      <c r="AE25" s="111"/>
      <c r="AF25" s="4">
        <f>E25/E$529</f>
        <v>1.1666666666666667</v>
      </c>
      <c r="AG25" s="4">
        <f>F25/E$529</f>
        <v>1.2023809523809523</v>
      </c>
      <c r="AH25" s="4">
        <f>G25/E$529</f>
        <v>1.2142857142857142</v>
      </c>
      <c r="AI25" s="4">
        <f>H25/E$529</f>
        <v>1.2202380952380953</v>
      </c>
      <c r="AJ25" s="4">
        <f>I25/E$529</f>
        <v>1.2380952380952381</v>
      </c>
      <c r="AK25" s="4">
        <f>J25/E$529</f>
        <v>1.2380952380952381</v>
      </c>
      <c r="AL25" s="4">
        <f>K25/E$529</f>
        <v>1.2202380952380953</v>
      </c>
      <c r="AM25" s="4">
        <f>L25/E$529</f>
        <v>1.2380952380952381</v>
      </c>
      <c r="AN25" s="4">
        <f>M25/E$529</f>
        <v>1.2559523809523809</v>
      </c>
      <c r="AO25" s="4">
        <f>N25/E$529</f>
        <v>1.3095238095238095</v>
      </c>
      <c r="AP25" s="4">
        <f>O25/E$529</f>
        <v>1.4404761904761905</v>
      </c>
      <c r="AQ25" s="256"/>
      <c r="AR25" s="256"/>
      <c r="AS25" s="256"/>
      <c r="AT25" s="256"/>
      <c r="AU25" s="256"/>
      <c r="AV25" s="256"/>
      <c r="AW25" s="256"/>
      <c r="AX25" s="256"/>
      <c r="AY25" s="256"/>
      <c r="AZ25" s="256"/>
      <c r="BA25" s="256"/>
      <c r="BC25" s="3"/>
      <c r="BE25" s="3">
        <f>E25*保育人数!$H$3/保育人数!$H$34</f>
        <v>814.61055828637666</v>
      </c>
      <c r="BF25" s="3">
        <f>F25*保育人数!$H$3/保育人数!$H$34</f>
        <v>839.5476161931025</v>
      </c>
      <c r="BG25" s="3">
        <f>G25*保育人数!$H$3/保育人数!$H$34</f>
        <v>847.85996882867778</v>
      </c>
      <c r="BH25" s="3">
        <f>H25*保育人数!$H$3/保育人数!$H$34</f>
        <v>852.01614514646542</v>
      </c>
      <c r="BI25" s="3">
        <f>I25*保育人数!$H$3/保育人数!$H$34</f>
        <v>864.48467409982834</v>
      </c>
      <c r="BJ25" s="3">
        <f>J25*保育人数!$H$3/保育人数!$H$34</f>
        <v>864.48467409982834</v>
      </c>
      <c r="BK25" s="3">
        <f>K25*保育人数!$H$3/保育人数!$H$34</f>
        <v>852.01614514646542</v>
      </c>
      <c r="BL25" s="3">
        <f>L25*保育人数!$H$3/保育人数!$H$34</f>
        <v>864.48467409982834</v>
      </c>
      <c r="BM25" s="3">
        <f>M25*保育人数!$H$3/保育人数!$H$34</f>
        <v>876.95320305319126</v>
      </c>
      <c r="BN25" s="3">
        <f>N25*保育人数!$H$3/保育人数!$H$34</f>
        <v>914.35878991327991</v>
      </c>
      <c r="BO25" s="3">
        <f>O25*保育人数!$H$3/保育人数!$H$34</f>
        <v>1005.7946689046079</v>
      </c>
      <c r="BP25" s="3">
        <f t="shared" si="9"/>
        <v>872.41919252469563</v>
      </c>
      <c r="BQ25" s="216"/>
      <c r="BR25" s="216"/>
      <c r="BS25" s="218"/>
      <c r="BU25" s="3">
        <f>U25*保育人数!$H$3/保育人数!$H$34</f>
        <v>88435.119689885323</v>
      </c>
      <c r="BV25" s="3">
        <f>V25*保育人数!$H$3/保育人数!$H$34</f>
        <v>89440.914358789931</v>
      </c>
      <c r="BW25" s="3">
        <f>W25*保育人数!$H$3/保育人数!$H$34</f>
        <v>90201.494624945059</v>
      </c>
      <c r="BX25" s="3">
        <f>X25*保育人数!$H$3/保育人数!$H$34</f>
        <v>91120.009591176131</v>
      </c>
      <c r="BY25" s="3">
        <f>Y25*保育人数!$H$3/保育人数!$H$34</f>
        <v>91244.694880709765</v>
      </c>
      <c r="BZ25" s="3">
        <f>Z25*保育人数!$H$3/保育人数!$H$34</f>
        <v>90089.277864364805</v>
      </c>
      <c r="CA25" s="3">
        <f>AA25*保育人数!$H$3/保育人数!$H$34</f>
        <v>91165.727530671793</v>
      </c>
      <c r="CB25" s="3">
        <f>AB25*保育人数!$H$3/保育人数!$H$34</f>
        <v>92208.927786436499</v>
      </c>
      <c r="CC25" s="3">
        <f>AC25*保育人数!$H$3/保育人数!$H$34</f>
        <v>96435.759101626521</v>
      </c>
      <c r="CD25" s="3">
        <f>AD25*保育人数!$H$3/保育人数!$H$34</f>
        <v>105641.68964552613</v>
      </c>
      <c r="CE25" s="3">
        <f>AE25*保育人数!$H$3/保育人数!$H$34</f>
        <v>0</v>
      </c>
      <c r="CF25" s="3">
        <f t="shared" si="10"/>
        <v>84180.328643102912</v>
      </c>
      <c r="CG25" s="216"/>
      <c r="CH25" s="216"/>
      <c r="CI25" s="218"/>
    </row>
    <row r="26" spans="1:87" ht="21" customHeight="1">
      <c r="A26" s="32" t="s">
        <v>77</v>
      </c>
      <c r="B26" s="33" t="s">
        <v>167</v>
      </c>
      <c r="C26" s="237" t="s">
        <v>159</v>
      </c>
      <c r="D26" s="34" t="s">
        <v>105</v>
      </c>
      <c r="E26" s="38">
        <v>560</v>
      </c>
      <c r="F26" s="36">
        <v>580</v>
      </c>
      <c r="G26" s="36">
        <v>580</v>
      </c>
      <c r="H26" s="36">
        <v>590</v>
      </c>
      <c r="I26" s="36">
        <v>590</v>
      </c>
      <c r="J26" s="36">
        <v>590</v>
      </c>
      <c r="K26" s="36">
        <v>590</v>
      </c>
      <c r="L26" s="36">
        <v>600</v>
      </c>
      <c r="M26" s="39">
        <v>600</v>
      </c>
      <c r="N26" s="39">
        <v>630</v>
      </c>
      <c r="O26" s="40">
        <v>690</v>
      </c>
      <c r="P26" s="111"/>
      <c r="Q26" s="111"/>
      <c r="R26" s="111"/>
      <c r="S26" s="111"/>
      <c r="T26" s="35">
        <v>63110</v>
      </c>
      <c r="U26" s="36">
        <v>64640</v>
      </c>
      <c r="V26" s="36">
        <v>65440</v>
      </c>
      <c r="W26" s="36">
        <v>65950</v>
      </c>
      <c r="X26" s="36">
        <v>66570</v>
      </c>
      <c r="Y26" s="36">
        <v>62170</v>
      </c>
      <c r="Z26" s="36">
        <v>61360</v>
      </c>
      <c r="AA26" s="36">
        <v>62090</v>
      </c>
      <c r="AB26" s="37">
        <v>62770</v>
      </c>
      <c r="AC26" s="37">
        <v>65510</v>
      </c>
      <c r="AD26" s="77">
        <v>71540</v>
      </c>
      <c r="AE26" s="111"/>
      <c r="AF26" s="4">
        <f>E26/E$530</f>
        <v>1.1666666666666667</v>
      </c>
      <c r="AG26" s="4">
        <f>F26/E$530</f>
        <v>1.2083333333333333</v>
      </c>
      <c r="AH26" s="4">
        <f>G26/E$530</f>
        <v>1.2083333333333333</v>
      </c>
      <c r="AI26" s="4">
        <f>H26/E$530</f>
        <v>1.2291666666666667</v>
      </c>
      <c r="AJ26" s="4">
        <f>I26/E$530</f>
        <v>1.2291666666666667</v>
      </c>
      <c r="AK26" s="4">
        <f>J26/E$530</f>
        <v>1.2291666666666667</v>
      </c>
      <c r="AL26" s="4">
        <f>K26/E$530</f>
        <v>1.2291666666666667</v>
      </c>
      <c r="AM26" s="4">
        <f>L26/E$530</f>
        <v>1.25</v>
      </c>
      <c r="AN26" s="4">
        <f>M26/E$530</f>
        <v>1.25</v>
      </c>
      <c r="AO26" s="4">
        <f>N26/E$530</f>
        <v>1.3125</v>
      </c>
      <c r="AP26" s="4">
        <f>O26/E$530</f>
        <v>1.4375</v>
      </c>
      <c r="AQ26" s="256"/>
      <c r="AR26" s="256"/>
      <c r="AS26" s="256"/>
      <c r="AT26" s="256"/>
      <c r="AU26" s="256"/>
      <c r="AV26" s="256"/>
      <c r="AW26" s="256"/>
      <c r="AX26" s="256"/>
      <c r="AY26" s="256"/>
      <c r="AZ26" s="256"/>
      <c r="BA26" s="256"/>
      <c r="BC26" s="3"/>
      <c r="BE26" s="3">
        <f>E26*(保育人数!$I$7+保育人数!$I$8)/保育人数!$I$34</f>
        <v>1025.3897223342994</v>
      </c>
      <c r="BF26" s="3">
        <f>F26*(保育人数!$I$7+保育人数!$I$8)/保育人数!$I$34</f>
        <v>1062.0107838462386</v>
      </c>
      <c r="BG26" s="3">
        <f>G26*(保育人数!$I$7+保育人数!$I$8)/保育人数!$I$34</f>
        <v>1062.0107838462386</v>
      </c>
      <c r="BH26" s="3">
        <f>H26*(保育人数!$I$7+保育人数!$I$8)/保育人数!$I$34</f>
        <v>1080.3213146022083</v>
      </c>
      <c r="BI26" s="3">
        <f>I26*(保育人数!$I$7+保育人数!$I$8)/保育人数!$I$34</f>
        <v>1080.3213146022083</v>
      </c>
      <c r="BJ26" s="3">
        <f>J26*(保育人数!$I$7+保育人数!$I$8)/保育人数!$I$34</f>
        <v>1080.3213146022083</v>
      </c>
      <c r="BK26" s="3">
        <f>K26*(保育人数!$I$7+保育人数!$I$8)/保育人数!$I$34</f>
        <v>1080.3213146022083</v>
      </c>
      <c r="BL26" s="3">
        <f>L26*(保育人数!$I$7+保育人数!$I$8)/保育人数!$I$34</f>
        <v>1098.631845358178</v>
      </c>
      <c r="BM26" s="3">
        <f>M26*(保育人数!$I$7+保育人数!$I$8)/保育人数!$I$34</f>
        <v>1098.631845358178</v>
      </c>
      <c r="BN26" s="3">
        <f>N26*(保育人数!$I$7+保育人数!$I$8)/保育人数!$I$34</f>
        <v>1153.5634376260869</v>
      </c>
      <c r="BO26" s="3">
        <f>O26*(保育人数!$I$7+保育人数!$I$8)/保育人数!$I$34</f>
        <v>1263.4266221619046</v>
      </c>
      <c r="BP26" s="3">
        <f>AVERAGE(BE26:BO26)</f>
        <v>1098.6318453581778</v>
      </c>
      <c r="BQ26" s="216">
        <f>SUM(BP26:BP29)</f>
        <v>4312.1299930308478</v>
      </c>
      <c r="BR26" s="216">
        <f>AVERAGE(BQ26,BQ98,BQ170,BQ242,BQ314,BQ386,BQ458,BQ530)</f>
        <v>4013.8035899470815</v>
      </c>
      <c r="BS26" s="218">
        <f>BR26/BR$70</f>
        <v>1.0203295639290964</v>
      </c>
      <c r="BU26" s="3">
        <f>U26*(保育人数!$I$7+保育人数!$I$8)/保育人数!$I$34</f>
        <v>118359.27080658771</v>
      </c>
      <c r="BV26" s="3">
        <f>V26*(保育人数!$I$7+保育人数!$I$8)/保育人数!$I$34</f>
        <v>119824.11326706527</v>
      </c>
      <c r="BW26" s="3">
        <f>W26*(保育人数!$I$7+保育人数!$I$8)/保育人数!$I$34</f>
        <v>120757.95033561972</v>
      </c>
      <c r="BX26" s="3">
        <f>X26*(保育人数!$I$7+保育人数!$I$8)/保育人数!$I$34</f>
        <v>121893.20324248984</v>
      </c>
      <c r="BY26" s="3">
        <f>Y26*(保育人数!$I$7+保育人数!$I$8)/保育人数!$I$34</f>
        <v>113836.56970986321</v>
      </c>
      <c r="BZ26" s="3">
        <f>Z26*(保育人数!$I$7+保育人数!$I$8)/保育人数!$I$34</f>
        <v>112353.41671862967</v>
      </c>
      <c r="CA26" s="3">
        <f>AA26*(保育人数!$I$7+保育人数!$I$8)/保育人数!$I$34</f>
        <v>113690.08546381544</v>
      </c>
      <c r="CB26" s="3">
        <f>AB26*(保育人数!$I$7+保育人数!$I$8)/保育人数!$I$34</f>
        <v>114935.20155522139</v>
      </c>
      <c r="CC26" s="3">
        <f>AC26*(保育人数!$I$7+保育人数!$I$8)/保育人数!$I$34</f>
        <v>119952.28698235707</v>
      </c>
      <c r="CD26" s="3">
        <f>AD26*(保育人数!$I$7+保育人数!$I$8)/保育人数!$I$34</f>
        <v>130993.53702820675</v>
      </c>
      <c r="CE26" s="3">
        <f>AE26*(保育人数!$I$7+保育人数!$I$8)/保育人数!$I$34</f>
        <v>0</v>
      </c>
      <c r="CF26" s="3">
        <f>AVERAGE(BU26:CE26)</f>
        <v>107872.33046453237</v>
      </c>
      <c r="CG26" s="216">
        <f>ROUNDDOWN(SUM(CF26:CF29)*$CJ$2*12/16,-2)</f>
        <v>223200</v>
      </c>
      <c r="CH26" s="216">
        <f>AVERAGE(CG26,CG98,CG170,CG242,CG314,CG386,CG458,CG530)</f>
        <v>208737.5</v>
      </c>
      <c r="CI26" s="218">
        <f>CH26/CH$70</f>
        <v>0.98577331759149944</v>
      </c>
    </row>
    <row r="27" spans="1:87" ht="19">
      <c r="A27" s="32" t="s">
        <v>77</v>
      </c>
      <c r="B27" s="76" t="s">
        <v>139</v>
      </c>
      <c r="C27" s="237"/>
      <c r="D27" s="34" t="s">
        <v>106</v>
      </c>
      <c r="E27" s="38">
        <v>630</v>
      </c>
      <c r="F27" s="36">
        <v>650</v>
      </c>
      <c r="G27" s="36">
        <v>650</v>
      </c>
      <c r="H27" s="36">
        <v>660</v>
      </c>
      <c r="I27" s="36">
        <v>660</v>
      </c>
      <c r="J27" s="36">
        <v>660</v>
      </c>
      <c r="K27" s="36">
        <v>660</v>
      </c>
      <c r="L27" s="36">
        <v>670</v>
      </c>
      <c r="M27" s="39">
        <v>670</v>
      </c>
      <c r="N27" s="39">
        <v>710</v>
      </c>
      <c r="O27" s="40">
        <v>780</v>
      </c>
      <c r="P27" s="111"/>
      <c r="Q27" s="111"/>
      <c r="R27" s="111"/>
      <c r="S27" s="111"/>
      <c r="T27" s="35">
        <v>70470</v>
      </c>
      <c r="U27" s="36">
        <v>72210</v>
      </c>
      <c r="V27" s="36">
        <v>73090</v>
      </c>
      <c r="W27" s="36">
        <v>73670</v>
      </c>
      <c r="X27" s="36">
        <v>74370</v>
      </c>
      <c r="Y27" s="36">
        <v>69980</v>
      </c>
      <c r="Z27" s="36">
        <v>69060</v>
      </c>
      <c r="AA27" s="36">
        <v>69880</v>
      </c>
      <c r="AB27" s="37">
        <v>70660</v>
      </c>
      <c r="AC27" s="37">
        <v>73780</v>
      </c>
      <c r="AD27" s="77">
        <v>80640</v>
      </c>
      <c r="AE27" s="111"/>
      <c r="AF27" s="4">
        <f>E27/E$531</f>
        <v>1.1666666666666667</v>
      </c>
      <c r="AG27" s="4">
        <f>F27/E$531</f>
        <v>1.2037037037037037</v>
      </c>
      <c r="AH27" s="4">
        <f>G27/E$531</f>
        <v>1.2037037037037037</v>
      </c>
      <c r="AI27" s="4">
        <f>H27/E$531</f>
        <v>1.2222222222222223</v>
      </c>
      <c r="AJ27" s="4">
        <f>I27/E$531</f>
        <v>1.2222222222222223</v>
      </c>
      <c r="AK27" s="4">
        <f>J27/E$531</f>
        <v>1.2222222222222223</v>
      </c>
      <c r="AL27" s="4">
        <f>K27/E$531</f>
        <v>1.2222222222222223</v>
      </c>
      <c r="AM27" s="4">
        <f>L27/E$531</f>
        <v>1.2407407407407407</v>
      </c>
      <c r="AN27" s="4">
        <f>M27/E$531</f>
        <v>1.2407407407407407</v>
      </c>
      <c r="AO27" s="4">
        <f>N27/E$531</f>
        <v>1.3148148148148149</v>
      </c>
      <c r="AP27" s="4">
        <f>O27/E$531</f>
        <v>1.4444444444444444</v>
      </c>
      <c r="AQ27" s="256"/>
      <c r="AR27" s="256"/>
      <c r="AS27" s="256"/>
      <c r="AT27" s="256"/>
      <c r="AU27" s="256"/>
      <c r="AV27" s="256"/>
      <c r="AW27" s="256"/>
      <c r="AX27" s="256"/>
      <c r="AY27" s="256"/>
      <c r="AZ27" s="256"/>
      <c r="BA27" s="256"/>
      <c r="BC27" s="3"/>
      <c r="BE27" s="3">
        <f>E27*保育人数!$I$6/保育人数!$I$34</f>
        <v>576.78171881304343</v>
      </c>
      <c r="BF27" s="3">
        <f>F27*保育人数!$I$6/保育人数!$I$34</f>
        <v>595.09224956901301</v>
      </c>
      <c r="BG27" s="3">
        <f>G27*保育人数!$I$6/保育人数!$I$34</f>
        <v>595.09224956901301</v>
      </c>
      <c r="BH27" s="3">
        <f>H27*保育人数!$I$6/保育人数!$I$34</f>
        <v>604.24751494699785</v>
      </c>
      <c r="BI27" s="3">
        <f>I27*保育人数!$I$6/保育人数!$I$34</f>
        <v>604.24751494699785</v>
      </c>
      <c r="BJ27" s="3">
        <f>J27*保育人数!$I$6/保育人数!$I$34</f>
        <v>604.24751494699785</v>
      </c>
      <c r="BK27" s="3">
        <f>K27*保育人数!$I$6/保育人数!$I$34</f>
        <v>604.24751494699785</v>
      </c>
      <c r="BL27" s="3">
        <f>L27*保育人数!$I$6/保育人数!$I$34</f>
        <v>613.4027803249827</v>
      </c>
      <c r="BM27" s="3">
        <f>M27*保育人数!$I$6/保育人数!$I$34</f>
        <v>613.4027803249827</v>
      </c>
      <c r="BN27" s="3">
        <f>N27*保育人数!$I$6/保育人数!$I$34</f>
        <v>650.02384183692197</v>
      </c>
      <c r="BO27" s="3">
        <f>O27*保育人数!$I$6/保育人数!$I$34</f>
        <v>714.11069948281568</v>
      </c>
      <c r="BP27" s="3">
        <f t="shared" ref="BP27:BP29" si="11">AVERAGE(BE27:BO27)</f>
        <v>615.89967088261483</v>
      </c>
      <c r="BQ27" s="216"/>
      <c r="BR27" s="216"/>
      <c r="BS27" s="218"/>
      <c r="BU27" s="3">
        <f>U27*保育人数!$I$6/保育人数!$I$34</f>
        <v>66110.171294428364</v>
      </c>
      <c r="BV27" s="3">
        <f>V27*保育人数!$I$6/保育人数!$I$34</f>
        <v>66915.834647691023</v>
      </c>
      <c r="BW27" s="3">
        <f>W27*保育人数!$I$6/保育人数!$I$34</f>
        <v>67446.840039614137</v>
      </c>
      <c r="BX27" s="3">
        <f>X27*保育人数!$I$6/保育人数!$I$34</f>
        <v>68087.708616073083</v>
      </c>
      <c r="BY27" s="3">
        <f>Y27*保育人数!$I$6/保育人数!$I$34</f>
        <v>64068.547115137742</v>
      </c>
      <c r="BZ27" s="3">
        <f>Z27*保育人数!$I$6/保育人数!$I$34</f>
        <v>63226.262700363142</v>
      </c>
      <c r="CA27" s="3">
        <f>AA27*保育人数!$I$6/保育人数!$I$34</f>
        <v>63976.994461357892</v>
      </c>
      <c r="CB27" s="3">
        <f>AB27*保育人数!$I$6/保育人数!$I$34</f>
        <v>64691.105160840714</v>
      </c>
      <c r="CC27" s="3">
        <f>AC27*保育人数!$I$6/保育人数!$I$34</f>
        <v>67547.547958771975</v>
      </c>
      <c r="CD27" s="3">
        <f>AD27*保育人数!$I$6/保育人数!$I$34</f>
        <v>73828.060008069559</v>
      </c>
      <c r="CE27" s="3">
        <f>AE27*保育人数!$I$6/保育人数!$I$34</f>
        <v>0</v>
      </c>
      <c r="CF27" s="3">
        <f t="shared" ref="CF27:CF29" si="12">AVERAGE(BU27:CE27)</f>
        <v>60536.279272940686</v>
      </c>
      <c r="CG27" s="216"/>
      <c r="CH27" s="216"/>
      <c r="CI27" s="218"/>
    </row>
    <row r="28" spans="1:87" ht="19">
      <c r="A28" s="32" t="s">
        <v>77</v>
      </c>
      <c r="B28" s="76" t="s">
        <v>139</v>
      </c>
      <c r="C28" s="257" t="s">
        <v>160</v>
      </c>
      <c r="D28" s="34" t="s">
        <v>161</v>
      </c>
      <c r="E28" s="38">
        <v>1140</v>
      </c>
      <c r="F28" s="36">
        <v>1180</v>
      </c>
      <c r="G28" s="36">
        <v>1190</v>
      </c>
      <c r="H28" s="36">
        <v>1200</v>
      </c>
      <c r="I28" s="36">
        <v>1210</v>
      </c>
      <c r="J28" s="36">
        <v>1210</v>
      </c>
      <c r="K28" s="36">
        <v>1190</v>
      </c>
      <c r="L28" s="36">
        <v>1210</v>
      </c>
      <c r="M28" s="39">
        <v>1230</v>
      </c>
      <c r="N28" s="39">
        <v>1280</v>
      </c>
      <c r="O28" s="40">
        <v>1400</v>
      </c>
      <c r="P28" s="111"/>
      <c r="Q28" s="111"/>
      <c r="R28" s="111"/>
      <c r="S28" s="111"/>
      <c r="T28" s="35">
        <v>125170</v>
      </c>
      <c r="U28" s="36">
        <v>128380</v>
      </c>
      <c r="V28" s="36">
        <v>129920</v>
      </c>
      <c r="W28" s="36">
        <v>131000</v>
      </c>
      <c r="X28" s="36">
        <v>132290</v>
      </c>
      <c r="Y28" s="36">
        <v>132470</v>
      </c>
      <c r="Z28" s="36">
        <v>130930</v>
      </c>
      <c r="AA28" s="36">
        <v>132480</v>
      </c>
      <c r="AB28" s="37">
        <v>133950</v>
      </c>
      <c r="AC28" s="37">
        <v>139930</v>
      </c>
      <c r="AD28" s="77">
        <v>152910</v>
      </c>
      <c r="AE28" s="111"/>
      <c r="AF28" s="4">
        <f>E28/E$532</f>
        <v>1.1632653061224489</v>
      </c>
      <c r="AG28" s="4">
        <f>F28/E$532</f>
        <v>1.2040816326530612</v>
      </c>
      <c r="AH28" s="4">
        <f>G28/E$532</f>
        <v>1.2142857142857142</v>
      </c>
      <c r="AI28" s="4">
        <f>H28/E$532</f>
        <v>1.2244897959183674</v>
      </c>
      <c r="AJ28" s="4">
        <f>I28/E$532</f>
        <v>1.2346938775510203</v>
      </c>
      <c r="AK28" s="4">
        <f>J28/E$532</f>
        <v>1.2346938775510203</v>
      </c>
      <c r="AL28" s="4">
        <f>K28/E$532</f>
        <v>1.2142857142857142</v>
      </c>
      <c r="AM28" s="4">
        <f>L28/E$532</f>
        <v>1.2346938775510203</v>
      </c>
      <c r="AN28" s="4">
        <f>M28/E$532</f>
        <v>1.2551020408163265</v>
      </c>
      <c r="AO28" s="4">
        <f>N28/E$532</f>
        <v>1.3061224489795917</v>
      </c>
      <c r="AP28" s="4">
        <f>O28/E$532</f>
        <v>1.4285714285714286</v>
      </c>
      <c r="AQ28" s="256"/>
      <c r="AR28" s="256"/>
      <c r="AS28" s="256"/>
      <c r="AT28" s="256"/>
      <c r="AU28" s="256"/>
      <c r="AV28" s="256"/>
      <c r="AW28" s="256"/>
      <c r="AX28" s="256"/>
      <c r="AY28" s="256"/>
      <c r="AZ28" s="256"/>
      <c r="BA28" s="256"/>
      <c r="BC28" s="3"/>
      <c r="BE28" s="3">
        <f>E28*(保育人数!$I$4+保育人数!$I$5)/保育人数!$I$34</f>
        <v>1565.5503796354035</v>
      </c>
      <c r="BF28" s="3">
        <f>F28*(保育人数!$I$4+保育人数!$I$5)/保育人数!$I$34</f>
        <v>1620.4819719033126</v>
      </c>
      <c r="BG28" s="3">
        <f>G28*(保育人数!$I$4+保育人数!$I$5)/保育人数!$I$34</f>
        <v>1634.2148699702898</v>
      </c>
      <c r="BH28" s="3">
        <f>H28*(保育人数!$I$4+保育人数!$I$5)/保育人数!$I$34</f>
        <v>1647.947768037267</v>
      </c>
      <c r="BI28" s="3">
        <f>I28*(保育人数!$I$4+保育人数!$I$5)/保育人数!$I$34</f>
        <v>1661.6806661042442</v>
      </c>
      <c r="BJ28" s="3">
        <f>J28*(保育人数!$I$4+保育人数!$I$5)/保育人数!$I$34</f>
        <v>1661.6806661042442</v>
      </c>
      <c r="BK28" s="3">
        <f>K28*(保育人数!$I$4+保育人数!$I$5)/保育人数!$I$34</f>
        <v>1634.2148699702898</v>
      </c>
      <c r="BL28" s="3">
        <f>L28*(保育人数!$I$4+保育人数!$I$5)/保育人数!$I$34</f>
        <v>1661.6806661042442</v>
      </c>
      <c r="BM28" s="3">
        <f>M28*(保育人数!$I$4+保育人数!$I$5)/保育人数!$I$34</f>
        <v>1689.1464622381986</v>
      </c>
      <c r="BN28" s="3">
        <f>N28*(保育人数!$I$4+保育人数!$I$5)/保育人数!$I$34</f>
        <v>1757.8109525730847</v>
      </c>
      <c r="BO28" s="3">
        <f>O28*(保育人数!$I$4+保育人数!$I$5)/保育人数!$I$34</f>
        <v>1922.6057293768115</v>
      </c>
      <c r="BP28" s="3">
        <f t="shared" si="11"/>
        <v>1677.9104547288537</v>
      </c>
      <c r="BQ28" s="216"/>
      <c r="BR28" s="216"/>
      <c r="BS28" s="218"/>
      <c r="BU28" s="3">
        <f>U28*(保育人数!$I$4+保育人数!$I$5)/保育人数!$I$34</f>
        <v>176302.9453838536</v>
      </c>
      <c r="BV28" s="3">
        <f>V28*(保育人数!$I$4+保育人数!$I$5)/保育人数!$I$34</f>
        <v>178417.8116861681</v>
      </c>
      <c r="BW28" s="3">
        <f>W28*(保育人数!$I$4+保育人数!$I$5)/保育人数!$I$34</f>
        <v>179900.96467740164</v>
      </c>
      <c r="BX28" s="3">
        <f>X28*(保育人数!$I$4+保育人数!$I$5)/保育人数!$I$34</f>
        <v>181672.50852804171</v>
      </c>
      <c r="BY28" s="3">
        <f>Y28*(保育人数!$I$4+保育人数!$I$5)/保育人数!$I$34</f>
        <v>181919.70069324729</v>
      </c>
      <c r="BZ28" s="3">
        <f>Z28*(保育人数!$I$4+保育人数!$I$5)/保育人数!$I$34</f>
        <v>179804.83439093281</v>
      </c>
      <c r="CA28" s="3">
        <f>AA28*(保育人数!$I$4+保育人数!$I$5)/保育人数!$I$34</f>
        <v>181933.43359131427</v>
      </c>
      <c r="CB28" s="3">
        <f>AB28*(保育人数!$I$4+保育人数!$I$5)/保育人数!$I$34</f>
        <v>183952.16960715991</v>
      </c>
      <c r="CC28" s="3">
        <f>AC28*(保育人数!$I$4+保育人数!$I$5)/保育人数!$I$34</f>
        <v>192164.4426512123</v>
      </c>
      <c r="CD28" s="3">
        <f>AD28*(保育人数!$I$4+保育人数!$I$5)/保育人数!$I$34</f>
        <v>209989.74434214874</v>
      </c>
      <c r="CE28" s="3">
        <f>AE28*(保育人数!$I$4+保育人数!$I$5)/保育人数!$I$34</f>
        <v>0</v>
      </c>
      <c r="CF28" s="3">
        <f t="shared" si="12"/>
        <v>167823.50505013458</v>
      </c>
      <c r="CG28" s="216"/>
      <c r="CH28" s="216"/>
      <c r="CI28" s="218"/>
    </row>
    <row r="29" spans="1:87" ht="19">
      <c r="A29" s="32" t="s">
        <v>77</v>
      </c>
      <c r="B29" s="76" t="s">
        <v>139</v>
      </c>
      <c r="C29" s="257"/>
      <c r="D29" s="34" t="s">
        <v>162</v>
      </c>
      <c r="E29" s="38">
        <v>1880</v>
      </c>
      <c r="F29" s="36">
        <v>1940</v>
      </c>
      <c r="G29" s="36">
        <v>1950</v>
      </c>
      <c r="H29" s="36">
        <v>1970</v>
      </c>
      <c r="I29" s="36">
        <v>1990</v>
      </c>
      <c r="J29" s="36">
        <v>1990</v>
      </c>
      <c r="K29" s="36">
        <v>1960</v>
      </c>
      <c r="L29" s="36">
        <v>1990</v>
      </c>
      <c r="M29" s="39">
        <v>2020</v>
      </c>
      <c r="N29" s="39">
        <v>2100</v>
      </c>
      <c r="O29" s="40">
        <v>2310</v>
      </c>
      <c r="P29" s="111"/>
      <c r="Q29" s="111"/>
      <c r="R29" s="111"/>
      <c r="S29" s="111"/>
      <c r="T29" s="35">
        <v>198790</v>
      </c>
      <c r="U29" s="36">
        <v>204110</v>
      </c>
      <c r="V29" s="36">
        <v>206440</v>
      </c>
      <c r="W29" s="36">
        <v>208200</v>
      </c>
      <c r="X29" s="36">
        <v>210330</v>
      </c>
      <c r="Y29" s="36">
        <v>210610</v>
      </c>
      <c r="Z29" s="36">
        <v>207950</v>
      </c>
      <c r="AA29" s="36">
        <v>210440</v>
      </c>
      <c r="AB29" s="37">
        <v>212860</v>
      </c>
      <c r="AC29" s="37">
        <v>222640</v>
      </c>
      <c r="AD29" s="77">
        <v>243930</v>
      </c>
      <c r="AE29" s="111"/>
      <c r="AF29" s="4">
        <f>E29/E$533</f>
        <v>1.175</v>
      </c>
      <c r="AG29" s="4">
        <f>F29/E$533</f>
        <v>1.2124999999999999</v>
      </c>
      <c r="AH29" s="4">
        <f>G29/E$533</f>
        <v>1.21875</v>
      </c>
      <c r="AI29" s="4">
        <f>H29/E$533</f>
        <v>1.23125</v>
      </c>
      <c r="AJ29" s="4">
        <f>I29/E$533</f>
        <v>1.2437499999999999</v>
      </c>
      <c r="AK29" s="4">
        <f>J29/E$533</f>
        <v>1.2437499999999999</v>
      </c>
      <c r="AL29" s="4">
        <f>K29/E$533</f>
        <v>1.2250000000000001</v>
      </c>
      <c r="AM29" s="4">
        <f>L29/E$533</f>
        <v>1.2437499999999999</v>
      </c>
      <c r="AN29" s="4">
        <f>M29/E$533</f>
        <v>1.2625</v>
      </c>
      <c r="AO29" s="4">
        <f>N29/E$533</f>
        <v>1.3125</v>
      </c>
      <c r="AP29" s="4">
        <f>O29/E$533</f>
        <v>1.4437500000000001</v>
      </c>
      <c r="AQ29" s="256"/>
      <c r="AR29" s="256"/>
      <c r="AS29" s="256"/>
      <c r="AT29" s="256"/>
      <c r="AU29" s="256"/>
      <c r="AV29" s="256"/>
      <c r="AW29" s="256"/>
      <c r="AX29" s="256"/>
      <c r="AY29" s="256"/>
      <c r="AZ29" s="256"/>
      <c r="BA29" s="256"/>
      <c r="BC29" s="3"/>
      <c r="BE29" s="3">
        <f>E29*保育人数!$I$3/保育人数!$I$34</f>
        <v>860.59494553057277</v>
      </c>
      <c r="BF29" s="3">
        <f>F29*保育人数!$I$3/保育人数!$I$34</f>
        <v>888.0607416645272</v>
      </c>
      <c r="BG29" s="3">
        <f>G29*保育人数!$I$3/保育人数!$I$34</f>
        <v>892.63837435351957</v>
      </c>
      <c r="BH29" s="3">
        <f>H29*保育人数!$I$3/保育人数!$I$34</f>
        <v>901.79363973150441</v>
      </c>
      <c r="BI29" s="3">
        <f>I29*保育人数!$I$3/保育人数!$I$34</f>
        <v>910.94890510948926</v>
      </c>
      <c r="BJ29" s="3">
        <f>J29*保育人数!$I$3/保育人数!$I$34</f>
        <v>910.94890510948926</v>
      </c>
      <c r="BK29" s="3">
        <f>K29*保育人数!$I$3/保育人数!$I$34</f>
        <v>897.21600704251193</v>
      </c>
      <c r="BL29" s="3">
        <f>L29*保育人数!$I$3/保育人数!$I$34</f>
        <v>910.94890510948926</v>
      </c>
      <c r="BM29" s="3">
        <f>M29*保育人数!$I$3/保育人数!$I$34</f>
        <v>924.68180317646647</v>
      </c>
      <c r="BN29" s="3">
        <f>N29*保育人数!$I$3/保育人数!$I$34</f>
        <v>961.30286468840575</v>
      </c>
      <c r="BO29" s="3">
        <f>O29*保育人数!$I$3/保育人数!$I$34</f>
        <v>1057.4331511572464</v>
      </c>
      <c r="BP29" s="3">
        <f t="shared" si="11"/>
        <v>919.68802206120188</v>
      </c>
      <c r="BQ29" s="216"/>
      <c r="BR29" s="216"/>
      <c r="BS29" s="218"/>
      <c r="BU29" s="3">
        <f>U29*保育人数!$I$3/保育人数!$I$34</f>
        <v>93434.060815024044</v>
      </c>
      <c r="BV29" s="3">
        <f>V29*保育人数!$I$3/保育人数!$I$34</f>
        <v>94500.649231559277</v>
      </c>
      <c r="BW29" s="3">
        <f>W29*保育人数!$I$3/保育人数!$I$34</f>
        <v>95306.312584821935</v>
      </c>
      <c r="BX29" s="3">
        <f>X29*保育人数!$I$3/保育人数!$I$34</f>
        <v>96281.348347577325</v>
      </c>
      <c r="BY29" s="3">
        <f>Y29*保育人数!$I$3/保育人数!$I$34</f>
        <v>96409.522062869102</v>
      </c>
      <c r="BZ29" s="3">
        <f>Z29*保育人数!$I$3/保育人数!$I$34</f>
        <v>95191.871767597127</v>
      </c>
      <c r="CA29" s="3">
        <f>AA29*保育人数!$I$3/保育人数!$I$34</f>
        <v>96331.702307156229</v>
      </c>
      <c r="CB29" s="3">
        <f>AB29*保育人数!$I$3/保育人数!$I$34</f>
        <v>97439.489417892401</v>
      </c>
      <c r="CC29" s="3">
        <f>AC29*保育人数!$I$3/保育人数!$I$34</f>
        <v>101916.41418772697</v>
      </c>
      <c r="CD29" s="3">
        <f>AD29*保育人数!$I$3/保育人数!$I$34</f>
        <v>111662.1941825918</v>
      </c>
      <c r="CE29" s="3">
        <f>AE29*保育人数!$I$3/保育人数!$I$34</f>
        <v>0</v>
      </c>
      <c r="CF29" s="3">
        <f t="shared" si="12"/>
        <v>88952.142264074195</v>
      </c>
      <c r="CG29" s="216"/>
      <c r="CH29" s="216"/>
      <c r="CI29" s="218"/>
    </row>
    <row r="30" spans="1:87" ht="21" customHeight="1">
      <c r="A30" s="32" t="s">
        <v>77</v>
      </c>
      <c r="B30" s="33" t="s">
        <v>168</v>
      </c>
      <c r="C30" s="237" t="s">
        <v>159</v>
      </c>
      <c r="D30" s="34" t="s">
        <v>105</v>
      </c>
      <c r="E30" s="38">
        <v>500</v>
      </c>
      <c r="F30" s="36">
        <v>510</v>
      </c>
      <c r="G30" s="36">
        <v>520</v>
      </c>
      <c r="H30" s="36">
        <v>520</v>
      </c>
      <c r="I30" s="36">
        <v>530</v>
      </c>
      <c r="J30" s="36">
        <v>530</v>
      </c>
      <c r="K30" s="36">
        <v>530</v>
      </c>
      <c r="L30" s="36">
        <v>530</v>
      </c>
      <c r="M30" s="39">
        <v>540</v>
      </c>
      <c r="N30" s="39">
        <v>570</v>
      </c>
      <c r="O30" s="40">
        <v>620</v>
      </c>
      <c r="P30" s="111"/>
      <c r="Q30" s="111"/>
      <c r="R30" s="111"/>
      <c r="S30" s="111"/>
      <c r="T30" s="35">
        <v>57140</v>
      </c>
      <c r="U30" s="36">
        <v>58520</v>
      </c>
      <c r="V30" s="36">
        <v>59260</v>
      </c>
      <c r="W30" s="36">
        <v>59720</v>
      </c>
      <c r="X30" s="36">
        <v>60280</v>
      </c>
      <c r="Y30" s="36">
        <v>55880</v>
      </c>
      <c r="Z30" s="36">
        <v>55160</v>
      </c>
      <c r="AA30" s="36">
        <v>55810</v>
      </c>
      <c r="AB30" s="37">
        <v>56420</v>
      </c>
      <c r="AC30" s="37">
        <v>58880</v>
      </c>
      <c r="AD30" s="77">
        <v>64290</v>
      </c>
      <c r="AE30" s="111"/>
      <c r="AF30" s="4">
        <f>E30/E$534</f>
        <v>1.1627906976744187</v>
      </c>
      <c r="AG30" s="4">
        <f>F30/E$534</f>
        <v>1.1860465116279071</v>
      </c>
      <c r="AH30" s="4">
        <f>G30/E$534</f>
        <v>1.2093023255813953</v>
      </c>
      <c r="AI30" s="4">
        <f>H30/E$534</f>
        <v>1.2093023255813953</v>
      </c>
      <c r="AJ30" s="4">
        <f>I30/E$534</f>
        <v>1.2325581395348837</v>
      </c>
      <c r="AK30" s="4">
        <f>J30/E$534</f>
        <v>1.2325581395348837</v>
      </c>
      <c r="AL30" s="4">
        <f>K30/E$534</f>
        <v>1.2325581395348837</v>
      </c>
      <c r="AM30" s="4">
        <f>L30/E$534</f>
        <v>1.2325581395348837</v>
      </c>
      <c r="AN30" s="4">
        <f>M30/E$534</f>
        <v>1.2558139534883721</v>
      </c>
      <c r="AO30" s="4">
        <f>N30/E$534</f>
        <v>1.3255813953488371</v>
      </c>
      <c r="AP30" s="4">
        <f>O30/E$534</f>
        <v>1.441860465116279</v>
      </c>
      <c r="AQ30" s="256"/>
      <c r="AR30" s="256"/>
      <c r="AS30" s="256"/>
      <c r="AT30" s="256"/>
      <c r="AU30" s="256"/>
      <c r="AV30" s="256"/>
      <c r="AW30" s="256"/>
      <c r="AX30" s="256"/>
      <c r="AY30" s="256"/>
      <c r="AZ30" s="256"/>
      <c r="BA30" s="256"/>
      <c r="BC30" s="3"/>
      <c r="BE30" s="3">
        <f>E30*(保育人数!$J$7+保育人数!$J$8)/保育人数!$J$34</f>
        <v>980.9668182583797</v>
      </c>
      <c r="BF30" s="3">
        <f>F30*(保育人数!$J$7+保育人数!$J$8)/保育人数!$J$34</f>
        <v>1000.5861546235473</v>
      </c>
      <c r="BG30" s="3">
        <f>G30*(保育人数!$J$7+保育人数!$J$8)/保育人数!$J$34</f>
        <v>1020.2054909887148</v>
      </c>
      <c r="BH30" s="3">
        <f>H30*(保育人数!$J$7+保育人数!$J$8)/保育人数!$J$34</f>
        <v>1020.2054909887148</v>
      </c>
      <c r="BI30" s="3">
        <f>I30*(保育人数!$J$7+保育人数!$J$8)/保育人数!$J$34</f>
        <v>1039.8248273538825</v>
      </c>
      <c r="BJ30" s="3">
        <f>J30*(保育人数!$J$7+保育人数!$J$8)/保育人数!$J$34</f>
        <v>1039.8248273538825</v>
      </c>
      <c r="BK30" s="3">
        <f>K30*(保育人数!$J$7+保育人数!$J$8)/保育人数!$J$34</f>
        <v>1039.8248273538825</v>
      </c>
      <c r="BL30" s="3">
        <f>L30*(保育人数!$J$7+保育人数!$J$8)/保育人数!$J$34</f>
        <v>1039.8248273538825</v>
      </c>
      <c r="BM30" s="3">
        <f>M30*(保育人数!$J$7+保育人数!$J$8)/保育人数!$J$34</f>
        <v>1059.44416371905</v>
      </c>
      <c r="BN30" s="3">
        <f>N30*(保育人数!$J$7+保育人数!$J$8)/保育人数!$J$34</f>
        <v>1118.3021728145529</v>
      </c>
      <c r="BO30" s="3">
        <f>O30*(保育人数!$J$7+保育人数!$J$8)/保育人数!$J$34</f>
        <v>1216.3988546403907</v>
      </c>
      <c r="BP30" s="3">
        <f>AVERAGE(BE30:BO30)</f>
        <v>1052.3098595862618</v>
      </c>
      <c r="BQ30" s="216">
        <f>SUM(BP30:BP33)</f>
        <v>4308.227908187484</v>
      </c>
      <c r="BR30" s="216">
        <f>AVERAGE(BQ30,BQ102,BQ174,BQ246,BQ318,BQ390,BQ462,BQ534)</f>
        <v>4010.8723414029128</v>
      </c>
      <c r="BS30" s="218">
        <f>BR30/BR$70</f>
        <v>1.0195844254384312</v>
      </c>
      <c r="BU30" s="3">
        <f>U30*(保育人数!$J$7+保育人数!$J$8)/保育人数!$J$34</f>
        <v>114812.35640896075</v>
      </c>
      <c r="BV30" s="3">
        <f>V30*(保育人数!$J$7+保育人数!$J$8)/保育人数!$J$34</f>
        <v>116264.18729998315</v>
      </c>
      <c r="BW30" s="3">
        <f>W30*(保育人数!$J$7+保育人数!$J$8)/保育人数!$J$34</f>
        <v>117166.67677278086</v>
      </c>
      <c r="BX30" s="3">
        <f>X30*(保育人数!$J$7+保育人数!$J$8)/保育人数!$J$34</f>
        <v>118265.35960923026</v>
      </c>
      <c r="BY30" s="3">
        <f>Y30*(保育人数!$J$7+保育人数!$J$8)/保育人数!$J$34</f>
        <v>109632.85160855651</v>
      </c>
      <c r="BZ30" s="3">
        <f>Z30*(保育人数!$J$7+保育人数!$J$8)/保育人数!$J$34</f>
        <v>108220.25939026444</v>
      </c>
      <c r="CA30" s="3">
        <f>AA30*(保育人数!$J$7+保育人数!$J$8)/保育人数!$J$34</f>
        <v>109495.51625400034</v>
      </c>
      <c r="CB30" s="3">
        <f>AB30*(保育人数!$J$7+保育人数!$J$8)/保育人数!$J$34</f>
        <v>110692.29577227557</v>
      </c>
      <c r="CC30" s="3">
        <f>AC30*(保育人数!$J$7+保育人数!$J$8)/保育人数!$J$34</f>
        <v>115518.65251810678</v>
      </c>
      <c r="CD30" s="3">
        <f>AD30*(保育人数!$J$7+保育人数!$J$8)/保育人数!$J$34</f>
        <v>126132.71349166246</v>
      </c>
      <c r="CE30" s="3">
        <f>AE30*(保育人数!$J$7+保育人数!$J$8)/保育人数!$J$34</f>
        <v>0</v>
      </c>
      <c r="CF30" s="3">
        <f>AVERAGE(BU30:CE30)</f>
        <v>104200.07901143827</v>
      </c>
      <c r="CG30" s="216">
        <f>ROUNDDOWN(SUM(CF30:CF33)*$CJ$2*12/16,-2)</f>
        <v>224200</v>
      </c>
      <c r="CH30" s="216">
        <f>AVERAGE(CG30,CG102,CG174,CG246,CG318,CG390,CG462,CG534)</f>
        <v>209675</v>
      </c>
      <c r="CI30" s="218">
        <f>CH30/CH$70</f>
        <v>0.99020070838252661</v>
      </c>
    </row>
    <row r="31" spans="1:87" ht="19">
      <c r="A31" s="32" t="s">
        <v>77</v>
      </c>
      <c r="B31" s="76" t="s">
        <v>140</v>
      </c>
      <c r="C31" s="237"/>
      <c r="D31" s="34" t="s">
        <v>106</v>
      </c>
      <c r="E31" s="38">
        <v>570</v>
      </c>
      <c r="F31" s="36">
        <v>580</v>
      </c>
      <c r="G31" s="36">
        <v>590</v>
      </c>
      <c r="H31" s="36">
        <v>590</v>
      </c>
      <c r="I31" s="36">
        <v>600</v>
      </c>
      <c r="J31" s="36">
        <v>600</v>
      </c>
      <c r="K31" s="36">
        <v>600</v>
      </c>
      <c r="L31" s="36">
        <v>600</v>
      </c>
      <c r="M31" s="39">
        <v>610</v>
      </c>
      <c r="N31" s="39">
        <v>650</v>
      </c>
      <c r="O31" s="40">
        <v>710</v>
      </c>
      <c r="P31" s="111"/>
      <c r="Q31" s="111"/>
      <c r="R31" s="111"/>
      <c r="S31" s="111"/>
      <c r="T31" s="35">
        <v>64500</v>
      </c>
      <c r="U31" s="36">
        <v>66090</v>
      </c>
      <c r="V31" s="36">
        <v>66910</v>
      </c>
      <c r="W31" s="36">
        <v>67440</v>
      </c>
      <c r="X31" s="36">
        <v>68080</v>
      </c>
      <c r="Y31" s="36">
        <v>63690</v>
      </c>
      <c r="Z31" s="36">
        <v>62860</v>
      </c>
      <c r="AA31" s="36">
        <v>63600</v>
      </c>
      <c r="AB31" s="37">
        <v>64310</v>
      </c>
      <c r="AC31" s="37">
        <v>67150</v>
      </c>
      <c r="AD31" s="77">
        <v>73390</v>
      </c>
      <c r="AE31" s="111"/>
      <c r="AF31" s="4">
        <f>E31/E$535</f>
        <v>1.1632653061224489</v>
      </c>
      <c r="AG31" s="4">
        <f>F31/E$535</f>
        <v>1.1836734693877551</v>
      </c>
      <c r="AH31" s="4">
        <f>G31/E$535</f>
        <v>1.2040816326530612</v>
      </c>
      <c r="AI31" s="4">
        <f>H31/E$535</f>
        <v>1.2040816326530612</v>
      </c>
      <c r="AJ31" s="4">
        <f>I31/E$535</f>
        <v>1.2244897959183674</v>
      </c>
      <c r="AK31" s="4">
        <f>J31/E$535</f>
        <v>1.2244897959183674</v>
      </c>
      <c r="AL31" s="4">
        <f>K31/E$535</f>
        <v>1.2244897959183674</v>
      </c>
      <c r="AM31" s="4">
        <f>L31/E$535</f>
        <v>1.2244897959183674</v>
      </c>
      <c r="AN31" s="4">
        <f>M31/E$535</f>
        <v>1.2448979591836735</v>
      </c>
      <c r="AO31" s="4">
        <f>N31/E$535</f>
        <v>1.3265306122448979</v>
      </c>
      <c r="AP31" s="4">
        <f>O31/E$535</f>
        <v>1.4489795918367347</v>
      </c>
      <c r="AQ31" s="256"/>
      <c r="AR31" s="256"/>
      <c r="AS31" s="256"/>
      <c r="AT31" s="256"/>
      <c r="AU31" s="256"/>
      <c r="AV31" s="256"/>
      <c r="AW31" s="256"/>
      <c r="AX31" s="256"/>
      <c r="AY31" s="256"/>
      <c r="AZ31" s="256"/>
      <c r="BA31" s="256"/>
      <c r="BC31" s="3"/>
      <c r="BE31" s="3">
        <f>E31*保育人数!$J$6/保育人数!$J$34</f>
        <v>559.15108640727647</v>
      </c>
      <c r="BF31" s="3">
        <f>F31*保育人数!$J$6/保育人数!$J$34</f>
        <v>568.96075458986024</v>
      </c>
      <c r="BG31" s="3">
        <f>G31*保育人数!$J$6/保育人数!$J$34</f>
        <v>578.77042277244402</v>
      </c>
      <c r="BH31" s="3">
        <f>H31*保育人数!$J$6/保育人数!$J$34</f>
        <v>578.77042277244402</v>
      </c>
      <c r="BI31" s="3">
        <f>I31*保育人数!$J$6/保育人数!$J$34</f>
        <v>588.5800909550278</v>
      </c>
      <c r="BJ31" s="3">
        <f>J31*保育人数!$J$6/保育人数!$J$34</f>
        <v>588.5800909550278</v>
      </c>
      <c r="BK31" s="3">
        <f>K31*保育人数!$J$6/保育人数!$J$34</f>
        <v>588.5800909550278</v>
      </c>
      <c r="BL31" s="3">
        <f>L31*保育人数!$J$6/保育人数!$J$34</f>
        <v>588.5800909550278</v>
      </c>
      <c r="BM31" s="3">
        <f>M31*保育人数!$J$6/保育人数!$J$34</f>
        <v>598.38975913761158</v>
      </c>
      <c r="BN31" s="3">
        <f>N31*保育人数!$J$6/保育人数!$J$34</f>
        <v>637.6284318679468</v>
      </c>
      <c r="BO31" s="3">
        <f>O31*保育人数!$J$6/保育人数!$J$34</f>
        <v>696.48644096344958</v>
      </c>
      <c r="BP31" s="3">
        <f t="shared" ref="BP31:BP33" si="13">AVERAGE(BE31:BO31)</f>
        <v>597.49797112101317</v>
      </c>
      <c r="BQ31" s="216"/>
      <c r="BR31" s="216"/>
      <c r="BS31" s="218"/>
      <c r="BU31" s="3">
        <f>U31*保育人数!$J$6/保育人数!$J$34</f>
        <v>64832.09701869631</v>
      </c>
      <c r="BV31" s="3">
        <f>V31*保育人数!$J$6/保育人数!$J$34</f>
        <v>65636.489809668186</v>
      </c>
      <c r="BW31" s="3">
        <f>W31*保育人数!$J$6/保育人数!$J$34</f>
        <v>66156.402223345125</v>
      </c>
      <c r="BX31" s="3">
        <f>X31*保育人数!$J$6/保育人数!$J$34</f>
        <v>66784.220987030494</v>
      </c>
      <c r="BY31" s="3">
        <f>Y31*保育人数!$J$6/保育人数!$J$34</f>
        <v>62477.776654876201</v>
      </c>
      <c r="BZ31" s="3">
        <f>Z31*保育人数!$J$6/保育人数!$J$34</f>
        <v>61663.574195721747</v>
      </c>
      <c r="CA31" s="3">
        <f>AA31*保育人数!$J$6/保育人数!$J$34</f>
        <v>62389.489641232947</v>
      </c>
      <c r="CB31" s="3">
        <f>AB31*保育人数!$J$6/保育人数!$J$34</f>
        <v>63085.976082196394</v>
      </c>
      <c r="CC31" s="3">
        <f>AC31*保育人数!$J$6/保育人数!$J$34</f>
        <v>65871.921846050202</v>
      </c>
      <c r="CD31" s="3">
        <f>AD31*保育人数!$J$6/保育人数!$J$34</f>
        <v>71993.154791982481</v>
      </c>
      <c r="CE31" s="3">
        <f>AE31*保育人数!$J$6/保育人数!$J$34</f>
        <v>0</v>
      </c>
      <c r="CF31" s="3">
        <f t="shared" ref="CF31:CF33" si="14">AVERAGE(BU31:CE31)</f>
        <v>59171.918477345469</v>
      </c>
      <c r="CG31" s="216"/>
      <c r="CH31" s="216"/>
      <c r="CI31" s="218"/>
    </row>
    <row r="32" spans="1:87" ht="19">
      <c r="A32" s="32" t="s">
        <v>77</v>
      </c>
      <c r="B32" s="76" t="s">
        <v>140</v>
      </c>
      <c r="C32" s="257" t="s">
        <v>160</v>
      </c>
      <c r="D32" s="34" t="s">
        <v>161</v>
      </c>
      <c r="E32" s="38">
        <v>1080</v>
      </c>
      <c r="F32" s="36">
        <v>1110</v>
      </c>
      <c r="G32" s="36">
        <v>1130</v>
      </c>
      <c r="H32" s="36">
        <v>1130</v>
      </c>
      <c r="I32" s="36">
        <v>1150</v>
      </c>
      <c r="J32" s="36">
        <v>1150</v>
      </c>
      <c r="K32" s="36">
        <v>1130</v>
      </c>
      <c r="L32" s="36">
        <v>1150</v>
      </c>
      <c r="M32" s="39">
        <v>1160</v>
      </c>
      <c r="N32" s="39">
        <v>1220</v>
      </c>
      <c r="O32" s="40">
        <v>1330</v>
      </c>
      <c r="P32" s="111"/>
      <c r="Q32" s="111"/>
      <c r="R32" s="111"/>
      <c r="S32" s="111"/>
      <c r="T32" s="35">
        <v>119200</v>
      </c>
      <c r="U32" s="36">
        <v>122260</v>
      </c>
      <c r="V32" s="36">
        <v>123740</v>
      </c>
      <c r="W32" s="36">
        <v>124770</v>
      </c>
      <c r="X32" s="36">
        <v>126000</v>
      </c>
      <c r="Y32" s="36">
        <v>126180</v>
      </c>
      <c r="Z32" s="36">
        <v>124730</v>
      </c>
      <c r="AA32" s="36">
        <v>126200</v>
      </c>
      <c r="AB32" s="37">
        <v>127600</v>
      </c>
      <c r="AC32" s="37">
        <v>133300</v>
      </c>
      <c r="AD32" s="77">
        <v>145660</v>
      </c>
      <c r="AE32" s="111"/>
      <c r="AF32" s="4">
        <f>E32/E$536</f>
        <v>1.1612903225806452</v>
      </c>
      <c r="AG32" s="4">
        <f>F32/E$536</f>
        <v>1.1935483870967742</v>
      </c>
      <c r="AH32" s="4">
        <f>G32/E$536</f>
        <v>1.2150537634408602</v>
      </c>
      <c r="AI32" s="4">
        <f>H32/E$536</f>
        <v>1.2150537634408602</v>
      </c>
      <c r="AJ32" s="4">
        <f>I32/E$536</f>
        <v>1.2365591397849462</v>
      </c>
      <c r="AK32" s="4">
        <f>J32/E$536</f>
        <v>1.2365591397849462</v>
      </c>
      <c r="AL32" s="4">
        <f>K32/E$536</f>
        <v>1.2150537634408602</v>
      </c>
      <c r="AM32" s="4">
        <f>L32/E$536</f>
        <v>1.2365591397849462</v>
      </c>
      <c r="AN32" s="4">
        <f>M32/E$536</f>
        <v>1.2473118279569892</v>
      </c>
      <c r="AO32" s="4">
        <f>N32/E$536</f>
        <v>1.3118279569892473</v>
      </c>
      <c r="AP32" s="4">
        <f>O32/E$536</f>
        <v>1.4301075268817205</v>
      </c>
      <c r="AQ32" s="256"/>
      <c r="AR32" s="256"/>
      <c r="AS32" s="256"/>
      <c r="AT32" s="256"/>
      <c r="AU32" s="256"/>
      <c r="AV32" s="256"/>
      <c r="AW32" s="256"/>
      <c r="AX32" s="256"/>
      <c r="AY32" s="256"/>
      <c r="AZ32" s="256"/>
      <c r="BA32" s="256"/>
      <c r="BC32" s="3"/>
      <c r="BE32" s="3">
        <f>E32*(保育人数!$J$4+保育人数!$J$5)/保育人数!$J$34</f>
        <v>1589.1662455785752</v>
      </c>
      <c r="BF32" s="3">
        <f>F32*(保育人数!$J$4+保育人数!$J$5)/保育人数!$J$34</f>
        <v>1633.3097524002021</v>
      </c>
      <c r="BG32" s="3">
        <f>G32*(保育人数!$J$4+保育人数!$J$5)/保育人数!$J$34</f>
        <v>1662.7387569479536</v>
      </c>
      <c r="BH32" s="3">
        <f>H32*(保育人数!$J$4+保育人数!$J$5)/保育人数!$J$34</f>
        <v>1662.7387569479536</v>
      </c>
      <c r="BI32" s="3">
        <f>I32*(保育人数!$J$4+保育人数!$J$5)/保育人数!$J$34</f>
        <v>1692.167761495705</v>
      </c>
      <c r="BJ32" s="3">
        <f>J32*(保育人数!$J$4+保育人数!$J$5)/保育人数!$J$34</f>
        <v>1692.167761495705</v>
      </c>
      <c r="BK32" s="3">
        <f>K32*(保育人数!$J$4+保育人数!$J$5)/保育人数!$J$34</f>
        <v>1662.7387569479536</v>
      </c>
      <c r="BL32" s="3">
        <f>L32*(保育人数!$J$4+保育人数!$J$5)/保育人数!$J$34</f>
        <v>1692.167761495705</v>
      </c>
      <c r="BM32" s="3">
        <f>M32*(保育人数!$J$4+保育人数!$J$5)/保育人数!$J$34</f>
        <v>1706.8822637695807</v>
      </c>
      <c r="BN32" s="3">
        <f>N32*(保育人数!$J$4+保育人数!$J$5)/保育人数!$J$34</f>
        <v>1795.1692774128348</v>
      </c>
      <c r="BO32" s="3">
        <f>O32*(保育人数!$J$4+保育人数!$J$5)/保育人数!$J$34</f>
        <v>1957.0288024254676</v>
      </c>
      <c r="BP32" s="3">
        <f t="shared" si="13"/>
        <v>1704.2068997197848</v>
      </c>
      <c r="BQ32" s="216"/>
      <c r="BR32" s="216"/>
      <c r="BS32" s="218"/>
      <c r="BU32" s="3">
        <f>U32*(保育人数!$J$4+保育人数!$J$5)/保育人数!$J$34</f>
        <v>179899.50480040425</v>
      </c>
      <c r="BV32" s="3">
        <f>V32*(保育人数!$J$4+保育人数!$J$5)/保育人数!$J$34</f>
        <v>182077.25113693785</v>
      </c>
      <c r="BW32" s="3">
        <f>W32*(保育人数!$J$4+保育人数!$J$5)/保育人数!$J$34</f>
        <v>183592.84487114704</v>
      </c>
      <c r="BX32" s="3">
        <f>X32*(保育人数!$J$4+保育人数!$J$5)/保育人数!$J$34</f>
        <v>185402.72865083377</v>
      </c>
      <c r="BY32" s="3">
        <f>Y32*(保育人数!$J$4+保育人数!$J$5)/保育人数!$J$34</f>
        <v>185667.58969176351</v>
      </c>
      <c r="BZ32" s="3">
        <f>Z32*(保育人数!$J$4+保育人数!$J$5)/保育人数!$J$34</f>
        <v>183533.98686205153</v>
      </c>
      <c r="CA32" s="3">
        <f>AA32*(保育人数!$J$4+保育人数!$J$5)/保育人数!$J$34</f>
        <v>185697.01869631128</v>
      </c>
      <c r="CB32" s="3">
        <f>AB32*(保育人数!$J$4+保育人数!$J$5)/保育人数!$J$34</f>
        <v>187757.04901465387</v>
      </c>
      <c r="CC32" s="3">
        <f>AC32*(保育人数!$J$4+保育人数!$J$5)/保育人数!$J$34</f>
        <v>196144.31531076302</v>
      </c>
      <c r="CD32" s="3">
        <f>AD32*(保育人数!$J$4+保育人数!$J$5)/保育人数!$J$34</f>
        <v>214331.44012127336</v>
      </c>
      <c r="CE32" s="3">
        <f>AE32*(保育人数!$J$4+保育人数!$J$5)/保育人数!$J$34</f>
        <v>0</v>
      </c>
      <c r="CF32" s="3">
        <f t="shared" si="14"/>
        <v>171282.15719601265</v>
      </c>
      <c r="CG32" s="216"/>
      <c r="CH32" s="216"/>
      <c r="CI32" s="218"/>
    </row>
    <row r="33" spans="1:87" ht="19">
      <c r="A33" s="32" t="s">
        <v>77</v>
      </c>
      <c r="B33" s="76" t="s">
        <v>140</v>
      </c>
      <c r="C33" s="257"/>
      <c r="D33" s="34" t="s">
        <v>162</v>
      </c>
      <c r="E33" s="38">
        <v>1820</v>
      </c>
      <c r="F33" s="36">
        <v>1870</v>
      </c>
      <c r="G33" s="36">
        <v>1890</v>
      </c>
      <c r="H33" s="36">
        <v>1900</v>
      </c>
      <c r="I33" s="36">
        <v>1930</v>
      </c>
      <c r="J33" s="36">
        <v>1930</v>
      </c>
      <c r="K33" s="36">
        <v>1900</v>
      </c>
      <c r="L33" s="36">
        <v>1930</v>
      </c>
      <c r="M33" s="39">
        <v>1950</v>
      </c>
      <c r="N33" s="39">
        <v>2040</v>
      </c>
      <c r="O33" s="40">
        <v>2240</v>
      </c>
      <c r="P33" s="111"/>
      <c r="Q33" s="111"/>
      <c r="R33" s="111"/>
      <c r="S33" s="111"/>
      <c r="T33" s="35">
        <v>192820</v>
      </c>
      <c r="U33" s="36">
        <v>197990</v>
      </c>
      <c r="V33" s="36">
        <v>200260</v>
      </c>
      <c r="W33" s="36">
        <v>201970</v>
      </c>
      <c r="X33" s="36">
        <v>204040</v>
      </c>
      <c r="Y33" s="36">
        <v>204320</v>
      </c>
      <c r="Z33" s="36">
        <v>201750</v>
      </c>
      <c r="AA33" s="36">
        <v>204160</v>
      </c>
      <c r="AB33" s="37">
        <v>206510</v>
      </c>
      <c r="AC33" s="37">
        <v>216010</v>
      </c>
      <c r="AD33" s="77">
        <v>236680</v>
      </c>
      <c r="AE33" s="111"/>
      <c r="AF33" s="4">
        <f>E33/E$537</f>
        <v>1.1741935483870967</v>
      </c>
      <c r="AG33" s="4">
        <f>F33/E$537</f>
        <v>1.2064516129032259</v>
      </c>
      <c r="AH33" s="4">
        <f>G33/E$537</f>
        <v>1.2193548387096773</v>
      </c>
      <c r="AI33" s="4">
        <f>H33/E$537</f>
        <v>1.2258064516129032</v>
      </c>
      <c r="AJ33" s="4">
        <f>I33/E$537</f>
        <v>1.2451612903225806</v>
      </c>
      <c r="AK33" s="4">
        <f>J33/E$537</f>
        <v>1.2451612903225806</v>
      </c>
      <c r="AL33" s="4">
        <f>K33/E$537</f>
        <v>1.2258064516129032</v>
      </c>
      <c r="AM33" s="4">
        <f>L33/E$537</f>
        <v>1.2451612903225806</v>
      </c>
      <c r="AN33" s="4">
        <f>M33/E$537</f>
        <v>1.2580645161290323</v>
      </c>
      <c r="AO33" s="4">
        <f>N33/E$537</f>
        <v>1.3161290322580645</v>
      </c>
      <c r="AP33" s="4">
        <f>O33/E$537</f>
        <v>1.4451612903225806</v>
      </c>
      <c r="AQ33" s="256"/>
      <c r="AR33" s="256"/>
      <c r="AS33" s="256"/>
      <c r="AT33" s="256"/>
      <c r="AU33" s="256"/>
      <c r="AV33" s="256"/>
      <c r="AW33" s="256"/>
      <c r="AX33" s="256"/>
      <c r="AY33" s="256"/>
      <c r="AZ33" s="256"/>
      <c r="BA33" s="256"/>
      <c r="BC33" s="3"/>
      <c r="BE33" s="3">
        <f>E33*保育人数!$J$3/保育人数!$J$34</f>
        <v>892.67980461512548</v>
      </c>
      <c r="BF33" s="3">
        <f>F33*保育人数!$J$3/保育人数!$J$34</f>
        <v>917.20397507158498</v>
      </c>
      <c r="BG33" s="3">
        <f>G33*保育人数!$J$3/保育人数!$J$34</f>
        <v>927.01364325416876</v>
      </c>
      <c r="BH33" s="3">
        <f>H33*保育人数!$J$3/保育人数!$J$34</f>
        <v>931.9184773454607</v>
      </c>
      <c r="BI33" s="3">
        <f>I33*保育人数!$J$3/保育人数!$J$34</f>
        <v>946.63297961933642</v>
      </c>
      <c r="BJ33" s="3">
        <f>J33*保育人数!$J$3/保育人数!$J$34</f>
        <v>946.63297961933642</v>
      </c>
      <c r="BK33" s="3">
        <f>K33*保育人数!$J$3/保育人数!$J$34</f>
        <v>931.9184773454607</v>
      </c>
      <c r="BL33" s="3">
        <f>L33*保育人数!$J$3/保育人数!$J$34</f>
        <v>946.63297961933642</v>
      </c>
      <c r="BM33" s="3">
        <f>M33*保育人数!$J$3/保育人数!$J$34</f>
        <v>956.4426478019202</v>
      </c>
      <c r="BN33" s="3">
        <f>N33*保育人数!$J$3/保育人数!$J$34</f>
        <v>1000.5861546235473</v>
      </c>
      <c r="BO33" s="3">
        <f>O33*保育人数!$J$3/保育人数!$J$34</f>
        <v>1098.6828364493851</v>
      </c>
      <c r="BP33" s="3">
        <f t="shared" si="13"/>
        <v>954.21317776042383</v>
      </c>
      <c r="BQ33" s="216"/>
      <c r="BR33" s="216"/>
      <c r="BS33" s="218"/>
      <c r="BU33" s="3">
        <f>U33*保育人数!$J$3/保育人数!$J$34</f>
        <v>97110.810173488295</v>
      </c>
      <c r="BV33" s="3">
        <f>V33*保育人数!$J$3/保育人数!$J$34</f>
        <v>98224.207512211564</v>
      </c>
      <c r="BW33" s="3">
        <f>W33*保育人数!$J$3/保育人数!$J$34</f>
        <v>99062.934141822465</v>
      </c>
      <c r="BX33" s="3">
        <f>X33*保育人数!$J$3/保育人数!$J$34</f>
        <v>100078.23479871989</v>
      </c>
      <c r="BY33" s="3">
        <f>Y33*保育人数!$J$3/保育人数!$J$34</f>
        <v>100215.57015327607</v>
      </c>
      <c r="BZ33" s="3">
        <f>Z33*保育人数!$J$3/保育人数!$J$34</f>
        <v>98955.027791814049</v>
      </c>
      <c r="CA33" s="3">
        <f>AA33*保育人数!$J$3/保育人数!$J$34</f>
        <v>100137.0928078154</v>
      </c>
      <c r="CB33" s="3">
        <f>AB33*保育人数!$J$3/保育人数!$J$34</f>
        <v>101289.72881926899</v>
      </c>
      <c r="CC33" s="3">
        <f>AC33*保育人数!$J$3/保育人数!$J$34</f>
        <v>105949.3212059963</v>
      </c>
      <c r="CD33" s="3">
        <f>AD33*保育人数!$J$3/保育人数!$J$34</f>
        <v>116087.61327269665</v>
      </c>
      <c r="CE33" s="3">
        <f>AE33*保育人数!$J$3/保育人数!$J$34</f>
        <v>0</v>
      </c>
      <c r="CF33" s="3">
        <f t="shared" si="14"/>
        <v>92464.59460700996</v>
      </c>
      <c r="CG33" s="216"/>
      <c r="CH33" s="216"/>
      <c r="CI33" s="218"/>
    </row>
    <row r="34" spans="1:87" ht="21" customHeight="1">
      <c r="A34" s="32" t="s">
        <v>77</v>
      </c>
      <c r="B34" s="33" t="s">
        <v>169</v>
      </c>
      <c r="C34" s="237" t="s">
        <v>159</v>
      </c>
      <c r="D34" s="34" t="s">
        <v>105</v>
      </c>
      <c r="E34" s="38">
        <v>460</v>
      </c>
      <c r="F34" s="36">
        <v>470</v>
      </c>
      <c r="G34" s="36">
        <v>470</v>
      </c>
      <c r="H34" s="36">
        <v>480</v>
      </c>
      <c r="I34" s="36">
        <v>480</v>
      </c>
      <c r="J34" s="36">
        <v>480</v>
      </c>
      <c r="K34" s="36">
        <v>480</v>
      </c>
      <c r="L34" s="36">
        <v>490</v>
      </c>
      <c r="M34" s="39">
        <v>490</v>
      </c>
      <c r="N34" s="39">
        <v>520</v>
      </c>
      <c r="O34" s="40">
        <v>560</v>
      </c>
      <c r="P34" s="111"/>
      <c r="Q34" s="111"/>
      <c r="R34" s="111"/>
      <c r="S34" s="111"/>
      <c r="T34" s="35">
        <v>52730</v>
      </c>
      <c r="U34" s="36">
        <v>53980</v>
      </c>
      <c r="V34" s="36">
        <v>54680</v>
      </c>
      <c r="W34" s="36">
        <v>55110</v>
      </c>
      <c r="X34" s="36">
        <v>55620</v>
      </c>
      <c r="Y34" s="36">
        <v>51210</v>
      </c>
      <c r="Z34" s="36">
        <v>50560</v>
      </c>
      <c r="AA34" s="36">
        <v>51150</v>
      </c>
      <c r="AB34" s="37">
        <v>51710</v>
      </c>
      <c r="AC34" s="37">
        <v>53960</v>
      </c>
      <c r="AD34" s="77">
        <v>58920</v>
      </c>
      <c r="AE34" s="111"/>
      <c r="AF34" s="4">
        <f>E34/E$538</f>
        <v>1.1794871794871795</v>
      </c>
      <c r="AG34" s="4">
        <f>F34/E$538</f>
        <v>1.2051282051282051</v>
      </c>
      <c r="AH34" s="4">
        <f>G34/E$538</f>
        <v>1.2051282051282051</v>
      </c>
      <c r="AI34" s="4">
        <f>H34/E$538</f>
        <v>1.2307692307692308</v>
      </c>
      <c r="AJ34" s="4">
        <f>I34/E$538</f>
        <v>1.2307692307692308</v>
      </c>
      <c r="AK34" s="4">
        <f>J34/E$538</f>
        <v>1.2307692307692308</v>
      </c>
      <c r="AL34" s="4">
        <f>K34/E$538</f>
        <v>1.2307692307692308</v>
      </c>
      <c r="AM34" s="4">
        <f>L34/E$538</f>
        <v>1.2564102564102564</v>
      </c>
      <c r="AN34" s="4">
        <f>M34/E$538</f>
        <v>1.2564102564102564</v>
      </c>
      <c r="AO34" s="4">
        <f>N34/E$538</f>
        <v>1.3333333333333333</v>
      </c>
      <c r="AP34" s="4">
        <f>O34/E$538</f>
        <v>1.4358974358974359</v>
      </c>
      <c r="AQ34" s="256"/>
      <c r="AR34" s="256"/>
      <c r="AS34" s="256"/>
      <c r="AT34" s="256"/>
      <c r="AU34" s="256"/>
      <c r="AV34" s="256"/>
      <c r="AW34" s="256"/>
      <c r="AX34" s="256"/>
      <c r="AY34" s="256"/>
      <c r="AZ34" s="256"/>
      <c r="BA34" s="256"/>
      <c r="BC34" s="3"/>
      <c r="BE34" s="3">
        <f>E34*(保育人数!$K$7+保育人数!$K$8)/保育人数!$K$34</f>
        <v>959.04776820673453</v>
      </c>
      <c r="BF34" s="3">
        <f>F34*(保育人数!$K$7+保育人数!$K$8)/保育人数!$K$34</f>
        <v>979.89663273296799</v>
      </c>
      <c r="BG34" s="3">
        <f>G34*(保育人数!$K$7+保育人数!$K$8)/保育人数!$K$34</f>
        <v>979.89663273296799</v>
      </c>
      <c r="BH34" s="3">
        <f>H34*(保育人数!$K$7+保育人数!$K$8)/保育人数!$K$34</f>
        <v>1000.7454972592013</v>
      </c>
      <c r="BI34" s="3">
        <f>I34*(保育人数!$K$7+保育人数!$K$8)/保育人数!$K$34</f>
        <v>1000.7454972592013</v>
      </c>
      <c r="BJ34" s="3">
        <f>J34*(保育人数!$K$7+保育人数!$K$8)/保育人数!$K$34</f>
        <v>1000.7454972592013</v>
      </c>
      <c r="BK34" s="3">
        <f>K34*(保育人数!$K$7+保育人数!$K$8)/保育人数!$K$34</f>
        <v>1000.7454972592013</v>
      </c>
      <c r="BL34" s="3">
        <f>L34*(保育人数!$K$7+保育人数!$K$8)/保育人数!$K$34</f>
        <v>1021.5943617854347</v>
      </c>
      <c r="BM34" s="3">
        <f>M34*(保育人数!$K$7+保育人数!$K$8)/保育人数!$K$34</f>
        <v>1021.5943617854347</v>
      </c>
      <c r="BN34" s="3">
        <f>N34*(保育人数!$K$7+保育人数!$K$8)/保育人数!$K$34</f>
        <v>1084.1409553641347</v>
      </c>
      <c r="BO34" s="3">
        <f>O34*(保育人数!$K$7+保育人数!$K$8)/保育人数!$K$34</f>
        <v>1167.5364134690683</v>
      </c>
      <c r="BP34" s="3">
        <f>AVERAGE(BE34:BO34)</f>
        <v>1019.699010464868</v>
      </c>
      <c r="BQ34" s="216">
        <f>SUM(BP34:BP37)</f>
        <v>4335.6161457962562</v>
      </c>
      <c r="BR34" s="216">
        <f>AVERAGE(BQ34,BQ106,BQ178,BQ250,BQ322,BQ394,BQ466,BQ538)</f>
        <v>4034.0775966398523</v>
      </c>
      <c r="BS34" s="218">
        <f>BR34/BR$70</f>
        <v>1.0254833209439489</v>
      </c>
      <c r="BU34" s="3">
        <f>U34*(保育人数!$K$7+保育人数!$K$8)/保育人数!$K$34</f>
        <v>112542.17071260768</v>
      </c>
      <c r="BV34" s="3">
        <f>V34*(保育人数!$K$7+保育人数!$K$8)/保育人数!$K$34</f>
        <v>114001.59122944402</v>
      </c>
      <c r="BW34" s="3">
        <f>W34*(保育人数!$K$7+保育人数!$K$8)/保育人数!$K$34</f>
        <v>114898.09240407204</v>
      </c>
      <c r="BX34" s="3">
        <f>X34*(保育人数!$K$7+保育人数!$K$8)/保育人数!$K$34</f>
        <v>115961.38449490994</v>
      </c>
      <c r="BY34" s="3">
        <f>Y34*(保育人数!$K$7+保育人数!$K$8)/保育人数!$K$34</f>
        <v>106767.03523884104</v>
      </c>
      <c r="BZ34" s="3">
        <f>Z34*(保育人数!$K$7+保育人数!$K$8)/保育人数!$K$34</f>
        <v>105411.85904463587</v>
      </c>
      <c r="CA34" s="3">
        <f>AA34*(保育人数!$K$7+保育人数!$K$8)/保育人数!$K$34</f>
        <v>106641.94205168364</v>
      </c>
      <c r="CB34" s="3">
        <f>AB34*(保育人数!$K$7+保育人数!$K$8)/保育人数!$K$34</f>
        <v>107809.4784651527</v>
      </c>
      <c r="CC34" s="3">
        <f>AC34*(保育人数!$K$7+保育人数!$K$8)/保育人数!$K$34</f>
        <v>112500.47298355521</v>
      </c>
      <c r="CD34" s="3">
        <f>AD34*(保育人数!$K$7+保育人数!$K$8)/保育人数!$K$34</f>
        <v>122841.50978856695</v>
      </c>
      <c r="CE34" s="3">
        <f>AE34*(保育人数!$K$7+保育人数!$K$8)/保育人数!$K$34</f>
        <v>0</v>
      </c>
      <c r="CF34" s="3">
        <f>AVERAGE(BU34:CE34)</f>
        <v>101761.41240122447</v>
      </c>
      <c r="CG34" s="216">
        <f>ROUNDDOWN(SUM(CF34:CF37)*$CJ$2*12/16,-2)</f>
        <v>226500</v>
      </c>
      <c r="CH34" s="216">
        <f>AVERAGE(CG34,CG106,CG178,CG250,CG322,CG394,CG466,CG538)</f>
        <v>211812.5</v>
      </c>
      <c r="CI34" s="218">
        <f>CH34/CH$70</f>
        <v>1.0002951593860685</v>
      </c>
    </row>
    <row r="35" spans="1:87" ht="19">
      <c r="A35" s="32" t="s">
        <v>77</v>
      </c>
      <c r="B35" s="76" t="s">
        <v>141</v>
      </c>
      <c r="C35" s="237"/>
      <c r="D35" s="34" t="s">
        <v>106</v>
      </c>
      <c r="E35" s="38">
        <v>530</v>
      </c>
      <c r="F35" s="36">
        <v>540</v>
      </c>
      <c r="G35" s="36">
        <v>540</v>
      </c>
      <c r="H35" s="36">
        <v>550</v>
      </c>
      <c r="I35" s="36">
        <v>550</v>
      </c>
      <c r="J35" s="36">
        <v>550</v>
      </c>
      <c r="K35" s="36">
        <v>550</v>
      </c>
      <c r="L35" s="36">
        <v>560</v>
      </c>
      <c r="M35" s="39">
        <v>560</v>
      </c>
      <c r="N35" s="39">
        <v>600</v>
      </c>
      <c r="O35" s="40">
        <v>650</v>
      </c>
      <c r="P35" s="111"/>
      <c r="Q35" s="111"/>
      <c r="R35" s="111"/>
      <c r="S35" s="111"/>
      <c r="T35" s="35">
        <v>60090</v>
      </c>
      <c r="U35" s="36">
        <v>61550</v>
      </c>
      <c r="V35" s="36">
        <v>62330</v>
      </c>
      <c r="W35" s="36">
        <v>62830</v>
      </c>
      <c r="X35" s="36">
        <v>63420</v>
      </c>
      <c r="Y35" s="36">
        <v>59020</v>
      </c>
      <c r="Z35" s="36">
        <v>58260</v>
      </c>
      <c r="AA35" s="36">
        <v>58940</v>
      </c>
      <c r="AB35" s="37">
        <v>59600</v>
      </c>
      <c r="AC35" s="37">
        <v>62230</v>
      </c>
      <c r="AD35" s="77">
        <v>68020</v>
      </c>
      <c r="AE35" s="111"/>
      <c r="AF35" s="4">
        <f>E35/E$539</f>
        <v>1.1777777777777778</v>
      </c>
      <c r="AG35" s="4">
        <f>F35/E$539</f>
        <v>1.2</v>
      </c>
      <c r="AH35" s="4">
        <f>G35/E$539</f>
        <v>1.2</v>
      </c>
      <c r="AI35" s="4">
        <f>H35/E$539</f>
        <v>1.2222222222222223</v>
      </c>
      <c r="AJ35" s="4">
        <f>I35/E$539</f>
        <v>1.2222222222222223</v>
      </c>
      <c r="AK35" s="4">
        <f>J35/E$539</f>
        <v>1.2222222222222223</v>
      </c>
      <c r="AL35" s="4">
        <f>K35/E$539</f>
        <v>1.2222222222222223</v>
      </c>
      <c r="AM35" s="4">
        <f>L35/E$539</f>
        <v>1.2444444444444445</v>
      </c>
      <c r="AN35" s="4">
        <f>M35/E$539</f>
        <v>1.2444444444444445</v>
      </c>
      <c r="AO35" s="4">
        <f>N35/E$539</f>
        <v>1.3333333333333333</v>
      </c>
      <c r="AP35" s="4">
        <f>O35/E$539</f>
        <v>1.4444444444444444</v>
      </c>
      <c r="AQ35" s="256"/>
      <c r="AR35" s="256"/>
      <c r="AS35" s="256"/>
      <c r="AT35" s="256"/>
      <c r="AU35" s="256"/>
      <c r="AV35" s="256"/>
      <c r="AW35" s="256"/>
      <c r="AX35" s="256"/>
      <c r="AY35" s="256"/>
      <c r="AZ35" s="256"/>
      <c r="BA35" s="256"/>
      <c r="BC35" s="3"/>
      <c r="BE35" s="3">
        <f>E35*保育人数!$K$6/保育人数!$K$34</f>
        <v>552.49490994518408</v>
      </c>
      <c r="BF35" s="3">
        <f>F35*保育人数!$K$6/保育人数!$K$34</f>
        <v>562.91934220830069</v>
      </c>
      <c r="BG35" s="3">
        <f>G35*保育人数!$K$6/保育人数!$K$34</f>
        <v>562.91934220830069</v>
      </c>
      <c r="BH35" s="3">
        <f>H35*保育人数!$K$6/保育人数!$K$34</f>
        <v>573.34377447141742</v>
      </c>
      <c r="BI35" s="3">
        <f>I35*保育人数!$K$6/保育人数!$K$34</f>
        <v>573.34377447141742</v>
      </c>
      <c r="BJ35" s="3">
        <f>J35*保育人数!$K$6/保育人数!$K$34</f>
        <v>573.34377447141742</v>
      </c>
      <c r="BK35" s="3">
        <f>K35*保育人数!$K$6/保育人数!$K$34</f>
        <v>573.34377447141742</v>
      </c>
      <c r="BL35" s="3">
        <f>L35*保育人数!$K$6/保育人数!$K$34</f>
        <v>583.76820673453415</v>
      </c>
      <c r="BM35" s="3">
        <f>M35*保育人数!$K$6/保育人数!$K$34</f>
        <v>583.76820673453415</v>
      </c>
      <c r="BN35" s="3">
        <f>N35*保育人数!$K$6/保育人数!$K$34</f>
        <v>625.46593578700083</v>
      </c>
      <c r="BO35" s="3">
        <f>O35*保育人数!$K$6/保育人数!$K$34</f>
        <v>677.58809710258424</v>
      </c>
      <c r="BP35" s="3">
        <f t="shared" ref="BP35:BP37" si="15">AVERAGE(BE35:BO35)</f>
        <v>585.66355805510079</v>
      </c>
      <c r="BQ35" s="216"/>
      <c r="BR35" s="216"/>
      <c r="BS35" s="218"/>
      <c r="BU35" s="3">
        <f>U35*保育人数!$K$6/保育人数!$K$34</f>
        <v>64162.380579483164</v>
      </c>
      <c r="BV35" s="3">
        <f>V35*保育人数!$K$6/保育人数!$K$34</f>
        <v>64975.486296006267</v>
      </c>
      <c r="BW35" s="3">
        <f>W35*保育人数!$K$6/保育人数!$K$34</f>
        <v>65496.707909162098</v>
      </c>
      <c r="BX35" s="3">
        <f>X35*保育人数!$K$6/保育人数!$K$34</f>
        <v>66111.749412685982</v>
      </c>
      <c r="BY35" s="3">
        <f>Y35*保育人数!$K$6/保育人数!$K$34</f>
        <v>61524.99921691465</v>
      </c>
      <c r="BZ35" s="3">
        <f>Z35*保育人数!$K$6/保育人数!$K$34</f>
        <v>60732.74236491778</v>
      </c>
      <c r="CA35" s="3">
        <f>AA35*保育人数!$K$6/保育人数!$K$34</f>
        <v>61441.60375880971</v>
      </c>
      <c r="CB35" s="3">
        <f>AB35*保育人数!$K$6/保育人数!$K$34</f>
        <v>62129.616288175414</v>
      </c>
      <c r="CC35" s="3">
        <f>AC35*保育人数!$K$6/保育人数!$K$34</f>
        <v>64871.241973375101</v>
      </c>
      <c r="CD35" s="3">
        <f>AD35*保育人数!$K$6/保育人数!$K$34</f>
        <v>70906.988253719654</v>
      </c>
      <c r="CE35" s="3">
        <f>AE35*保育人数!$K$6/保育人数!$K$34</f>
        <v>0</v>
      </c>
      <c r="CF35" s="3">
        <f t="shared" ref="CF35:CF37" si="16">AVERAGE(BU35:CE35)</f>
        <v>58395.774186659073</v>
      </c>
      <c r="CG35" s="216"/>
      <c r="CH35" s="216"/>
      <c r="CI35" s="218"/>
    </row>
    <row r="36" spans="1:87" ht="19">
      <c r="A36" s="32" t="s">
        <v>77</v>
      </c>
      <c r="B36" s="76" t="s">
        <v>141</v>
      </c>
      <c r="C36" s="257" t="s">
        <v>160</v>
      </c>
      <c r="D36" s="34" t="s">
        <v>161</v>
      </c>
      <c r="E36" s="38">
        <v>1040</v>
      </c>
      <c r="F36" s="36">
        <v>1070</v>
      </c>
      <c r="G36" s="36">
        <v>1080</v>
      </c>
      <c r="H36" s="36">
        <v>1090</v>
      </c>
      <c r="I36" s="36">
        <v>1100</v>
      </c>
      <c r="J36" s="36">
        <v>1100</v>
      </c>
      <c r="K36" s="36">
        <v>1090</v>
      </c>
      <c r="L36" s="36">
        <v>1100</v>
      </c>
      <c r="M36" s="39">
        <v>1120</v>
      </c>
      <c r="N36" s="39">
        <v>1170</v>
      </c>
      <c r="O36" s="40">
        <v>1280</v>
      </c>
      <c r="P36" s="111"/>
      <c r="Q36" s="111"/>
      <c r="R36" s="111"/>
      <c r="S36" s="111"/>
      <c r="T36" s="35">
        <v>114790</v>
      </c>
      <c r="U36" s="36">
        <v>117720</v>
      </c>
      <c r="V36" s="36">
        <v>119160</v>
      </c>
      <c r="W36" s="36">
        <v>120160</v>
      </c>
      <c r="X36" s="36">
        <v>121340</v>
      </c>
      <c r="Y36" s="36">
        <v>121510</v>
      </c>
      <c r="Z36" s="36">
        <v>120130</v>
      </c>
      <c r="AA36" s="36">
        <v>121540</v>
      </c>
      <c r="AB36" s="37">
        <v>122890</v>
      </c>
      <c r="AC36" s="37">
        <v>128380</v>
      </c>
      <c r="AD36" s="77">
        <v>140290</v>
      </c>
      <c r="AE36" s="111"/>
      <c r="AF36" s="4">
        <f>E36/E$540</f>
        <v>1.1685393258426966</v>
      </c>
      <c r="AG36" s="4">
        <f>F36/E$540</f>
        <v>1.202247191011236</v>
      </c>
      <c r="AH36" s="4">
        <f>G36/E$540</f>
        <v>1.2134831460674158</v>
      </c>
      <c r="AI36" s="4">
        <f>H36/E$540</f>
        <v>1.2247191011235956</v>
      </c>
      <c r="AJ36" s="4">
        <f>I36/E$540</f>
        <v>1.2359550561797752</v>
      </c>
      <c r="AK36" s="4">
        <f>J36/E$540</f>
        <v>1.2359550561797752</v>
      </c>
      <c r="AL36" s="4">
        <f>K36/E$540</f>
        <v>1.2247191011235956</v>
      </c>
      <c r="AM36" s="4">
        <f>L36/E$540</f>
        <v>1.2359550561797752</v>
      </c>
      <c r="AN36" s="4">
        <f>M36/E$540</f>
        <v>1.2584269662921348</v>
      </c>
      <c r="AO36" s="4">
        <f>N36/E$540</f>
        <v>1.3146067415730338</v>
      </c>
      <c r="AP36" s="4">
        <f>O36/E$540</f>
        <v>1.4382022471910112</v>
      </c>
      <c r="AQ36" s="256"/>
      <c r="AR36" s="256"/>
      <c r="AS36" s="256"/>
      <c r="AT36" s="256"/>
      <c r="AU36" s="256"/>
      <c r="AV36" s="256"/>
      <c r="AW36" s="256"/>
      <c r="AX36" s="256"/>
      <c r="AY36" s="256"/>
      <c r="AZ36" s="256"/>
      <c r="BA36" s="256"/>
      <c r="BC36" s="3"/>
      <c r="BE36" s="3">
        <f>E36*(保育人数!$K$4+保育人数!$K$5)/保育人数!$K$34</f>
        <v>1626.211433046202</v>
      </c>
      <c r="BF36" s="3">
        <f>F36*(保育人数!$K$4+保育人数!$K$5)/保育人数!$K$34</f>
        <v>1673.1213782302273</v>
      </c>
      <c r="BG36" s="3">
        <f>G36*(保育人数!$K$4+保育人数!$K$5)/保育人数!$K$34</f>
        <v>1688.7580266249022</v>
      </c>
      <c r="BH36" s="3">
        <f>H36*(保育人数!$K$4+保育人数!$K$5)/保育人数!$K$34</f>
        <v>1704.3946750195771</v>
      </c>
      <c r="BI36" s="3">
        <f>I36*(保育人数!$K$4+保育人数!$K$5)/保育人数!$K$34</f>
        <v>1720.0313234142523</v>
      </c>
      <c r="BJ36" s="3">
        <f>J36*(保育人数!$K$4+保育人数!$K$5)/保育人数!$K$34</f>
        <v>1720.0313234142523</v>
      </c>
      <c r="BK36" s="3">
        <f>K36*(保育人数!$K$4+保育人数!$K$5)/保育人数!$K$34</f>
        <v>1704.3946750195771</v>
      </c>
      <c r="BL36" s="3">
        <f>L36*(保育人数!$K$4+保育人数!$K$5)/保育人数!$K$34</f>
        <v>1720.0313234142523</v>
      </c>
      <c r="BM36" s="3">
        <f>M36*(保育人数!$K$4+保育人数!$K$5)/保育人数!$K$34</f>
        <v>1751.3046202036023</v>
      </c>
      <c r="BN36" s="3">
        <f>N36*(保育人数!$K$4+保育人数!$K$5)/保育人数!$K$34</f>
        <v>1829.4878621769774</v>
      </c>
      <c r="BO36" s="3">
        <f>O36*(保育人数!$K$4+保育人数!$K$5)/保育人数!$K$34</f>
        <v>2001.4909945184027</v>
      </c>
      <c r="BP36" s="3">
        <f t="shared" si="15"/>
        <v>1739.9325122802024</v>
      </c>
      <c r="BQ36" s="216"/>
      <c r="BR36" s="216"/>
      <c r="BS36" s="218"/>
      <c r="BU36" s="3">
        <f>U36*(保育人数!$K$4+保育人数!$K$5)/保育人数!$K$34</f>
        <v>184074.62490211433</v>
      </c>
      <c r="BV36" s="3">
        <f>V36*(保育人数!$K$4+保育人数!$K$5)/保育人数!$K$34</f>
        <v>186326.30227094755</v>
      </c>
      <c r="BW36" s="3">
        <f>W36*(保育人数!$K$4+保育人数!$K$5)/保育人数!$K$34</f>
        <v>187889.96711041505</v>
      </c>
      <c r="BX36" s="3">
        <f>X36*(保育人数!$K$4+保育人数!$K$5)/保育人数!$K$34</f>
        <v>189735.0916209867</v>
      </c>
      <c r="BY36" s="3">
        <f>Y36*(保育人数!$K$4+保育人数!$K$5)/保育人数!$K$34</f>
        <v>190000.91464369616</v>
      </c>
      <c r="BZ36" s="3">
        <f>Z36*(保育人数!$K$4+保育人数!$K$5)/保育人数!$K$34</f>
        <v>187843.05716523103</v>
      </c>
      <c r="CA36" s="3">
        <f>AA36*(保育人数!$K$4+保育人数!$K$5)/保育人数!$K$34</f>
        <v>190047.8245888802</v>
      </c>
      <c r="CB36" s="3">
        <f>AB36*(保育人数!$K$4+保育人数!$K$5)/保育人数!$K$34</f>
        <v>192158.77212216132</v>
      </c>
      <c r="CC36" s="3">
        <f>AC36*(保育人数!$K$4+保育人数!$K$5)/保育人数!$K$34</f>
        <v>200743.2920908379</v>
      </c>
      <c r="CD36" s="3">
        <f>AD36*(保育人数!$K$4+保育人数!$K$5)/保育人数!$K$34</f>
        <v>219366.54032889585</v>
      </c>
      <c r="CE36" s="3">
        <f>AE36*(保育人数!$K$4+保育人数!$K$5)/保育人数!$K$34</f>
        <v>0</v>
      </c>
      <c r="CF36" s="3">
        <f t="shared" si="16"/>
        <v>175289.67153128784</v>
      </c>
      <c r="CG36" s="216"/>
      <c r="CH36" s="216"/>
      <c r="CI36" s="218"/>
    </row>
    <row r="37" spans="1:87" ht="19">
      <c r="A37" s="32" t="s">
        <v>77</v>
      </c>
      <c r="B37" s="76" t="s">
        <v>141</v>
      </c>
      <c r="C37" s="257"/>
      <c r="D37" s="34" t="s">
        <v>162</v>
      </c>
      <c r="E37" s="38">
        <v>1780</v>
      </c>
      <c r="F37" s="36">
        <v>1830</v>
      </c>
      <c r="G37" s="36">
        <v>1840</v>
      </c>
      <c r="H37" s="36">
        <v>1860</v>
      </c>
      <c r="I37" s="36">
        <v>1880</v>
      </c>
      <c r="J37" s="36">
        <v>1880</v>
      </c>
      <c r="K37" s="36">
        <v>1860</v>
      </c>
      <c r="L37" s="36">
        <v>1880</v>
      </c>
      <c r="M37" s="39">
        <v>1910</v>
      </c>
      <c r="N37" s="39">
        <v>1990</v>
      </c>
      <c r="O37" s="40">
        <v>2190</v>
      </c>
      <c r="P37" s="111"/>
      <c r="Q37" s="111"/>
      <c r="R37" s="111"/>
      <c r="S37" s="111"/>
      <c r="T37" s="35">
        <v>188410</v>
      </c>
      <c r="U37" s="36">
        <v>193450</v>
      </c>
      <c r="V37" s="36">
        <v>195680</v>
      </c>
      <c r="W37" s="36">
        <v>197360</v>
      </c>
      <c r="X37" s="36">
        <v>199380</v>
      </c>
      <c r="Y37" s="36">
        <v>199650</v>
      </c>
      <c r="Z37" s="36">
        <v>197150</v>
      </c>
      <c r="AA37" s="36">
        <v>199500</v>
      </c>
      <c r="AB37" s="37">
        <v>201800</v>
      </c>
      <c r="AC37" s="37">
        <v>211090</v>
      </c>
      <c r="AD37" s="77">
        <v>231310</v>
      </c>
      <c r="AE37" s="111"/>
      <c r="AF37" s="4">
        <f>E37/E$541</f>
        <v>1.1788079470198676</v>
      </c>
      <c r="AG37" s="4">
        <f>F37/E$541</f>
        <v>1.2119205298013245</v>
      </c>
      <c r="AH37" s="4">
        <f>G37/E$541</f>
        <v>1.2185430463576159</v>
      </c>
      <c r="AI37" s="4">
        <f>H37/E$541</f>
        <v>1.2317880794701987</v>
      </c>
      <c r="AJ37" s="4">
        <f>I37/E$541</f>
        <v>1.2450331125827814</v>
      </c>
      <c r="AK37" s="4">
        <f>J37/E$541</f>
        <v>1.2450331125827814</v>
      </c>
      <c r="AL37" s="4">
        <f>K37/E$541</f>
        <v>1.2317880794701987</v>
      </c>
      <c r="AM37" s="4">
        <f>L37/E$541</f>
        <v>1.2450331125827814</v>
      </c>
      <c r="AN37" s="4">
        <f>M37/E$541</f>
        <v>1.2649006622516556</v>
      </c>
      <c r="AO37" s="4">
        <f>N37/E$541</f>
        <v>1.3178807947019868</v>
      </c>
      <c r="AP37" s="4">
        <f>O37/E$541</f>
        <v>1.4503311258278146</v>
      </c>
      <c r="AQ37" s="256"/>
      <c r="AR37" s="256"/>
      <c r="AS37" s="256"/>
      <c r="AT37" s="256"/>
      <c r="AU37" s="256"/>
      <c r="AV37" s="256"/>
      <c r="AW37" s="256"/>
      <c r="AX37" s="256"/>
      <c r="AY37" s="256"/>
      <c r="AZ37" s="256"/>
      <c r="BA37" s="256"/>
      <c r="BC37" s="3"/>
      <c r="BE37" s="3">
        <f>E37*保育人数!$K$3/保育人数!$K$34</f>
        <v>927.77447141738458</v>
      </c>
      <c r="BF37" s="3">
        <f>F37*保育人数!$K$3/保育人数!$K$34</f>
        <v>953.83555207517622</v>
      </c>
      <c r="BG37" s="3">
        <f>G37*保育人数!$K$3/保育人数!$K$34</f>
        <v>959.04776820673453</v>
      </c>
      <c r="BH37" s="3">
        <f>H37*保育人数!$K$3/保育人数!$K$34</f>
        <v>969.47220046985126</v>
      </c>
      <c r="BI37" s="3">
        <f>I37*保育人数!$K$3/保育人数!$K$34</f>
        <v>979.89663273296799</v>
      </c>
      <c r="BJ37" s="3">
        <f>J37*保育人数!$K$3/保育人数!$K$34</f>
        <v>979.89663273296799</v>
      </c>
      <c r="BK37" s="3">
        <f>K37*保育人数!$K$3/保育人数!$K$34</f>
        <v>969.47220046985126</v>
      </c>
      <c r="BL37" s="3">
        <f>L37*保育人数!$K$3/保育人数!$K$34</f>
        <v>979.89663273296799</v>
      </c>
      <c r="BM37" s="3">
        <f>M37*保育人数!$K$3/保育人数!$K$34</f>
        <v>995.53328112764291</v>
      </c>
      <c r="BN37" s="3">
        <f>N37*保育人数!$K$3/保育人数!$K$34</f>
        <v>1037.2310101801097</v>
      </c>
      <c r="BO37" s="3">
        <f>O37*保育人数!$K$3/保育人数!$K$34</f>
        <v>1141.4753328112765</v>
      </c>
      <c r="BP37" s="3">
        <f t="shared" si="15"/>
        <v>990.3210649960846</v>
      </c>
      <c r="BQ37" s="216"/>
      <c r="BR37" s="216"/>
      <c r="BS37" s="218"/>
      <c r="BU37" s="3">
        <f>U37*保育人数!$K$3/保育人数!$K$34</f>
        <v>100830.32106499608</v>
      </c>
      <c r="BV37" s="3">
        <f>V37*保育人数!$K$3/保育人数!$K$34</f>
        <v>101992.64526233359</v>
      </c>
      <c r="BW37" s="3">
        <f>W37*保育人数!$K$3/保育人数!$K$34</f>
        <v>102868.2975724354</v>
      </c>
      <c r="BX37" s="3">
        <f>X37*保育人数!$K$3/保育人数!$K$34</f>
        <v>103921.16523101018</v>
      </c>
      <c r="BY37" s="3">
        <f>Y37*保育人数!$K$3/保育人数!$K$34</f>
        <v>104061.89506656225</v>
      </c>
      <c r="BZ37" s="3">
        <f>Z37*保育人数!$K$3/保育人数!$K$34</f>
        <v>102758.84103367268</v>
      </c>
      <c r="CA37" s="3">
        <f>AA37*保育人数!$K$3/保育人数!$K$34</f>
        <v>103983.71182458889</v>
      </c>
      <c r="CB37" s="3">
        <f>AB37*保育人数!$K$3/保育人数!$K$34</f>
        <v>105182.5215348473</v>
      </c>
      <c r="CC37" s="3">
        <f>AC37*保育人数!$K$3/保育人数!$K$34</f>
        <v>110024.670321065</v>
      </c>
      <c r="CD37" s="3">
        <f>AD37*保育人数!$K$3/保育人数!$K$34</f>
        <v>120563.77133907596</v>
      </c>
      <c r="CE37" s="3">
        <f>AE37*保育人数!$K$3/保育人数!$K$34</f>
        <v>0</v>
      </c>
      <c r="CF37" s="3">
        <f t="shared" si="16"/>
        <v>96017.076386417029</v>
      </c>
      <c r="CG37" s="216"/>
      <c r="CH37" s="216"/>
      <c r="CI37" s="218"/>
    </row>
    <row r="38" spans="1:87" ht="21" customHeight="1">
      <c r="A38" s="32" t="s">
        <v>77</v>
      </c>
      <c r="B38" s="33" t="s">
        <v>170</v>
      </c>
      <c r="C38" s="237" t="s">
        <v>159</v>
      </c>
      <c r="D38" s="34" t="s">
        <v>105</v>
      </c>
      <c r="E38" s="38">
        <v>420</v>
      </c>
      <c r="F38" s="36">
        <v>430</v>
      </c>
      <c r="G38" s="36">
        <v>440</v>
      </c>
      <c r="H38" s="36">
        <v>440</v>
      </c>
      <c r="I38" s="36">
        <v>450</v>
      </c>
      <c r="J38" s="36">
        <v>450</v>
      </c>
      <c r="K38" s="36">
        <v>450</v>
      </c>
      <c r="L38" s="36">
        <v>450</v>
      </c>
      <c r="M38" s="39">
        <v>460</v>
      </c>
      <c r="N38" s="39">
        <v>480</v>
      </c>
      <c r="O38" s="40">
        <v>520</v>
      </c>
      <c r="P38" s="111"/>
      <c r="Q38" s="111"/>
      <c r="R38" s="111"/>
      <c r="S38" s="111"/>
      <c r="T38" s="35">
        <v>49240</v>
      </c>
      <c r="U38" s="36">
        <v>50400</v>
      </c>
      <c r="V38" s="36">
        <v>51070</v>
      </c>
      <c r="W38" s="36">
        <v>51470</v>
      </c>
      <c r="X38" s="36">
        <v>51940</v>
      </c>
      <c r="Y38" s="36">
        <v>47530</v>
      </c>
      <c r="Z38" s="36">
        <v>46930</v>
      </c>
      <c r="AA38" s="36">
        <v>47480</v>
      </c>
      <c r="AB38" s="37">
        <v>48000</v>
      </c>
      <c r="AC38" s="37">
        <v>50090</v>
      </c>
      <c r="AD38" s="77">
        <v>54680</v>
      </c>
      <c r="AE38" s="111"/>
      <c r="AF38" s="4">
        <f>E38/E$542</f>
        <v>1.1666666666666667</v>
      </c>
      <c r="AG38" s="4">
        <f>F38/E$542</f>
        <v>1.1944444444444444</v>
      </c>
      <c r="AH38" s="4">
        <f>G38/E$542</f>
        <v>1.2222222222222223</v>
      </c>
      <c r="AI38" s="4">
        <f>H38/E$542</f>
        <v>1.2222222222222223</v>
      </c>
      <c r="AJ38" s="4">
        <f>I38/E$542</f>
        <v>1.25</v>
      </c>
      <c r="AK38" s="4">
        <f>J38/E$542</f>
        <v>1.25</v>
      </c>
      <c r="AL38" s="4">
        <f>K38/E$542</f>
        <v>1.25</v>
      </c>
      <c r="AM38" s="4">
        <f>L38/E$542</f>
        <v>1.25</v>
      </c>
      <c r="AN38" s="4">
        <f>M38/E$542</f>
        <v>1.2777777777777777</v>
      </c>
      <c r="AO38" s="4">
        <f>N38/E$542</f>
        <v>1.3333333333333333</v>
      </c>
      <c r="AP38" s="4">
        <f>O38/E$542</f>
        <v>1.4444444444444444</v>
      </c>
      <c r="AQ38" s="256"/>
      <c r="AR38" s="256"/>
      <c r="AS38" s="256"/>
      <c r="AT38" s="256"/>
      <c r="AU38" s="256"/>
      <c r="AV38" s="256"/>
      <c r="AW38" s="256"/>
      <c r="AX38" s="256"/>
      <c r="AY38" s="256"/>
      <c r="AZ38" s="256"/>
      <c r="BA38" s="256"/>
      <c r="BC38" s="3"/>
      <c r="BE38" s="3">
        <f>E38*(保育人数!$L$7+保育人数!$L$8)/保育人数!$L$34</f>
        <v>861.11384918679153</v>
      </c>
      <c r="BF38" s="3">
        <f>F38*(保育人数!$L$7+保育人数!$L$8)/保育人数!$L$34</f>
        <v>881.61655988171515</v>
      </c>
      <c r="BG38" s="3">
        <f>G38*(保育人数!$L$7+保育人数!$L$8)/保育人数!$L$34</f>
        <v>902.11927057663877</v>
      </c>
      <c r="BH38" s="3">
        <f>H38*(保育人数!$L$7+保育人数!$L$8)/保育人数!$L$34</f>
        <v>902.11927057663877</v>
      </c>
      <c r="BI38" s="3">
        <f>I38*(保育人数!$L$7+保育人数!$L$8)/保育人数!$L$34</f>
        <v>922.62198127156239</v>
      </c>
      <c r="BJ38" s="3">
        <f>J38*(保育人数!$L$7+保育人数!$L$8)/保育人数!$L$34</f>
        <v>922.62198127156239</v>
      </c>
      <c r="BK38" s="3">
        <f>K38*(保育人数!$L$7+保育人数!$L$8)/保育人数!$L$34</f>
        <v>922.62198127156239</v>
      </c>
      <c r="BL38" s="3">
        <f>L38*(保育人数!$L$7+保育人数!$L$8)/保育人数!$L$34</f>
        <v>922.62198127156239</v>
      </c>
      <c r="BM38" s="3">
        <f>M38*(保育人数!$L$7+保育人数!$L$8)/保育人数!$L$34</f>
        <v>943.12469196648601</v>
      </c>
      <c r="BN38" s="3">
        <f>N38*(保育人数!$L$7+保育人数!$L$8)/保育人数!$L$34</f>
        <v>984.13011335633325</v>
      </c>
      <c r="BO38" s="3">
        <f>O38*(保育人数!$L$7+保育人数!$L$8)/保育人数!$L$34</f>
        <v>1066.1409561360276</v>
      </c>
      <c r="BP38" s="3">
        <f>AVERAGE(BE38:BO38)</f>
        <v>930.07751243335292</v>
      </c>
      <c r="BQ38" s="216">
        <f>SUM(BP38:BP41)</f>
        <v>4078.1755454993508</v>
      </c>
      <c r="BR38" s="216">
        <f>AVERAGE(BQ38,BQ110,BQ182,BQ254,BQ326,BQ398,BQ470,BQ542)</f>
        <v>3785.9536717594879</v>
      </c>
      <c r="BS38" s="218">
        <f>BR38/BR$70</f>
        <v>0.96240894014772871</v>
      </c>
      <c r="BU38" s="3">
        <f>U38*(保育人数!$L$7+保育人数!$L$8)/保育人数!$L$34</f>
        <v>103333.66190241498</v>
      </c>
      <c r="BV38" s="3">
        <f>V38*(保育人数!$L$7+保育人数!$L$8)/保育人数!$L$34</f>
        <v>104707.34351897487</v>
      </c>
      <c r="BW38" s="3">
        <f>W38*(保育人数!$L$7+保育人数!$L$8)/保育人数!$L$34</f>
        <v>105527.45194677182</v>
      </c>
      <c r="BX38" s="3">
        <f>X38*(保育人数!$L$7+保育人数!$L$8)/保育人数!$L$34</f>
        <v>106491.07934943322</v>
      </c>
      <c r="BY38" s="3">
        <f>Y38*(保育人数!$L$7+保育人数!$L$8)/保育人数!$L$34</f>
        <v>97449.383932971919</v>
      </c>
      <c r="BZ38" s="3">
        <f>Z38*(保育人数!$L$7+保育人数!$L$8)/保育人数!$L$34</f>
        <v>96219.221291276495</v>
      </c>
      <c r="CA38" s="3">
        <f>AA38*(保育人数!$L$7+保育人数!$L$8)/保育人数!$L$34</f>
        <v>97346.870379497297</v>
      </c>
      <c r="CB38" s="3">
        <f>AB38*(保育人数!$L$7+保育人数!$L$8)/保育人数!$L$34</f>
        <v>98413.011335633317</v>
      </c>
      <c r="CC38" s="3">
        <f>AC38*(保育人数!$L$7+保育人数!$L$8)/保育人数!$L$34</f>
        <v>102698.07787087235</v>
      </c>
      <c r="CD38" s="3">
        <f>AD38*(保育人数!$L$7+保育人数!$L$8)/保育人数!$L$34</f>
        <v>112108.8220798423</v>
      </c>
      <c r="CE38" s="3">
        <f>AE38*(保育人数!$L$7+保育人数!$L$8)/保育人数!$L$34</f>
        <v>0</v>
      </c>
      <c r="CF38" s="3">
        <f>AVERAGE(BU38:CE38)</f>
        <v>93117.720327971678</v>
      </c>
      <c r="CG38" s="216">
        <f>ROUNDDOWN(SUM(CF38:CF41)*$CJ$2*12/16,-2)</f>
        <v>213600</v>
      </c>
      <c r="CH38" s="216">
        <f>AVERAGE(CG38,CG110,CG182,CG254,CG326,CG398,CG470,CG542)</f>
        <v>199750</v>
      </c>
      <c r="CI38" s="218">
        <f>CH38/CH$70</f>
        <v>0.94332939787485237</v>
      </c>
    </row>
    <row r="39" spans="1:87" ht="19">
      <c r="A39" s="32" t="s">
        <v>77</v>
      </c>
      <c r="B39" s="76" t="s">
        <v>142</v>
      </c>
      <c r="C39" s="237"/>
      <c r="D39" s="34" t="s">
        <v>106</v>
      </c>
      <c r="E39" s="38">
        <v>490</v>
      </c>
      <c r="F39" s="36">
        <v>500</v>
      </c>
      <c r="G39" s="36">
        <v>510</v>
      </c>
      <c r="H39" s="36">
        <v>510</v>
      </c>
      <c r="I39" s="36">
        <v>520</v>
      </c>
      <c r="J39" s="36">
        <v>520</v>
      </c>
      <c r="K39" s="36">
        <v>520</v>
      </c>
      <c r="L39" s="36">
        <v>520</v>
      </c>
      <c r="M39" s="39">
        <v>530</v>
      </c>
      <c r="N39" s="39">
        <v>560</v>
      </c>
      <c r="O39" s="40">
        <v>610</v>
      </c>
      <c r="P39" s="111"/>
      <c r="Q39" s="111"/>
      <c r="R39" s="111"/>
      <c r="S39" s="111"/>
      <c r="T39" s="35">
        <v>56600</v>
      </c>
      <c r="U39" s="36">
        <v>57970</v>
      </c>
      <c r="V39" s="36">
        <v>58720</v>
      </c>
      <c r="W39" s="36">
        <v>59190</v>
      </c>
      <c r="X39" s="36">
        <v>59740</v>
      </c>
      <c r="Y39" s="36">
        <v>55340</v>
      </c>
      <c r="Z39" s="36">
        <v>54630</v>
      </c>
      <c r="AA39" s="36">
        <v>55270</v>
      </c>
      <c r="AB39" s="37">
        <v>55890</v>
      </c>
      <c r="AC39" s="37">
        <v>58360</v>
      </c>
      <c r="AD39" s="77">
        <v>63780</v>
      </c>
      <c r="AE39" s="111"/>
      <c r="AF39" s="4">
        <f>E39/E$543</f>
        <v>1.1666666666666667</v>
      </c>
      <c r="AG39" s="4">
        <f>F39/E$543</f>
        <v>1.1904761904761905</v>
      </c>
      <c r="AH39" s="4">
        <f>G39/E$543</f>
        <v>1.2142857142857142</v>
      </c>
      <c r="AI39" s="4">
        <f>H39/E$543</f>
        <v>1.2142857142857142</v>
      </c>
      <c r="AJ39" s="4">
        <f>I39/E$543</f>
        <v>1.2380952380952381</v>
      </c>
      <c r="AK39" s="4">
        <f>J39/E$543</f>
        <v>1.2380952380952381</v>
      </c>
      <c r="AL39" s="4">
        <f>K39/E$543</f>
        <v>1.2380952380952381</v>
      </c>
      <c r="AM39" s="4">
        <f>L39/E$543</f>
        <v>1.2380952380952381</v>
      </c>
      <c r="AN39" s="4">
        <f>M39/E$543</f>
        <v>1.2619047619047619</v>
      </c>
      <c r="AO39" s="4">
        <f>N39/E$543</f>
        <v>1.3333333333333333</v>
      </c>
      <c r="AP39" s="4">
        <f>O39/E$543</f>
        <v>1.4523809523809523</v>
      </c>
      <c r="AQ39" s="256"/>
      <c r="AR39" s="256"/>
      <c r="AS39" s="256"/>
      <c r="AT39" s="256"/>
      <c r="AU39" s="256"/>
      <c r="AV39" s="256"/>
      <c r="AW39" s="256"/>
      <c r="AX39" s="256"/>
      <c r="AY39" s="256"/>
      <c r="AZ39" s="256"/>
      <c r="BA39" s="256"/>
      <c r="BC39" s="3"/>
      <c r="BE39" s="3">
        <f>E39*保育人数!$L$6/保育人数!$L$34</f>
        <v>502.31641202562844</v>
      </c>
      <c r="BF39" s="3">
        <f>F39*保育人数!$L$6/保育人数!$L$34</f>
        <v>512.56776737309019</v>
      </c>
      <c r="BG39" s="3">
        <f>G39*保育人数!$L$6/保育人数!$L$34</f>
        <v>522.81912272055206</v>
      </c>
      <c r="BH39" s="3">
        <f>H39*保育人数!$L$6/保育人数!$L$34</f>
        <v>522.81912272055206</v>
      </c>
      <c r="BI39" s="3">
        <f>I39*保育人数!$L$6/保育人数!$L$34</f>
        <v>533.07047806801381</v>
      </c>
      <c r="BJ39" s="3">
        <f>J39*保育人数!$L$6/保育人数!$L$34</f>
        <v>533.07047806801381</v>
      </c>
      <c r="BK39" s="3">
        <f>K39*保育人数!$L$6/保育人数!$L$34</f>
        <v>533.07047806801381</v>
      </c>
      <c r="BL39" s="3">
        <f>L39*保育人数!$L$6/保育人数!$L$34</f>
        <v>533.07047806801381</v>
      </c>
      <c r="BM39" s="3">
        <f>M39*保育人数!$L$6/保育人数!$L$34</f>
        <v>543.32183341547568</v>
      </c>
      <c r="BN39" s="3">
        <f>N39*保育人数!$L$6/保育人数!$L$34</f>
        <v>574.07589945786106</v>
      </c>
      <c r="BO39" s="3">
        <f>O39*保育人数!$L$6/保育人数!$L$34</f>
        <v>625.33267619517005</v>
      </c>
      <c r="BP39" s="3">
        <f t="shared" ref="BP39:BP41" si="17">AVERAGE(BE39:BO39)</f>
        <v>539.59406783458041</v>
      </c>
      <c r="BQ39" s="216"/>
      <c r="BR39" s="216"/>
      <c r="BS39" s="218"/>
      <c r="BU39" s="3">
        <f>U39*保育人数!$L$6/保育人数!$L$34</f>
        <v>59427.106949236077</v>
      </c>
      <c r="BV39" s="3">
        <f>V39*保育人数!$L$6/保育人数!$L$34</f>
        <v>60195.958600295715</v>
      </c>
      <c r="BW39" s="3">
        <f>W39*保育人数!$L$6/保育人数!$L$34</f>
        <v>60677.772301626421</v>
      </c>
      <c r="BX39" s="3">
        <f>X39*保育人数!$L$6/保育人数!$L$34</f>
        <v>61241.596845736822</v>
      </c>
      <c r="BY39" s="3">
        <f>Y39*保育人数!$L$6/保育人数!$L$34</f>
        <v>56731.000492853622</v>
      </c>
      <c r="BZ39" s="3">
        <f>Z39*保育人数!$L$6/保育人数!$L$34</f>
        <v>56003.154263183838</v>
      </c>
      <c r="CA39" s="3">
        <f>AA39*保育人数!$L$6/保育人数!$L$34</f>
        <v>56659.241005421391</v>
      </c>
      <c r="CB39" s="3">
        <f>AB39*保育人数!$L$6/保育人数!$L$34</f>
        <v>57294.825036964023</v>
      </c>
      <c r="CC39" s="3">
        <f>AC39*保育人数!$L$6/保育人数!$L$34</f>
        <v>59826.909807787088</v>
      </c>
      <c r="CD39" s="3">
        <f>AD39*保育人数!$L$6/保育人数!$L$34</f>
        <v>65383.144406111387</v>
      </c>
      <c r="CE39" s="3">
        <f>AE39*保育人数!$L$6/保育人数!$L$34</f>
        <v>0</v>
      </c>
      <c r="CF39" s="3">
        <f t="shared" ref="CF39:CF41" si="18">AVERAGE(BU39:CE39)</f>
        <v>53949.155428110578</v>
      </c>
      <c r="CG39" s="216"/>
      <c r="CH39" s="216"/>
      <c r="CI39" s="218"/>
    </row>
    <row r="40" spans="1:87" ht="19">
      <c r="A40" s="32" t="s">
        <v>77</v>
      </c>
      <c r="B40" s="76" t="s">
        <v>142</v>
      </c>
      <c r="C40" s="257" t="s">
        <v>160</v>
      </c>
      <c r="D40" s="34" t="s">
        <v>161</v>
      </c>
      <c r="E40" s="38">
        <v>1000</v>
      </c>
      <c r="F40" s="36">
        <v>1030</v>
      </c>
      <c r="G40" s="36">
        <v>1050</v>
      </c>
      <c r="H40" s="36">
        <v>1050</v>
      </c>
      <c r="I40" s="36">
        <v>1070</v>
      </c>
      <c r="J40" s="36">
        <v>1070</v>
      </c>
      <c r="K40" s="36">
        <v>1050</v>
      </c>
      <c r="L40" s="36">
        <v>1060</v>
      </c>
      <c r="M40" s="39">
        <v>1080</v>
      </c>
      <c r="N40" s="39">
        <v>1130</v>
      </c>
      <c r="O40" s="40">
        <v>1240</v>
      </c>
      <c r="P40" s="111"/>
      <c r="Q40" s="111"/>
      <c r="R40" s="111"/>
      <c r="S40" s="111"/>
      <c r="T40" s="35">
        <v>111300</v>
      </c>
      <c r="U40" s="36">
        <v>114140</v>
      </c>
      <c r="V40" s="36">
        <v>115550</v>
      </c>
      <c r="W40" s="36">
        <v>116520</v>
      </c>
      <c r="X40" s="36">
        <v>117660</v>
      </c>
      <c r="Y40" s="36">
        <v>117830</v>
      </c>
      <c r="Z40" s="36">
        <v>116500</v>
      </c>
      <c r="AA40" s="36">
        <v>117870</v>
      </c>
      <c r="AB40" s="37">
        <v>119180</v>
      </c>
      <c r="AC40" s="37">
        <v>124510</v>
      </c>
      <c r="AD40" s="77">
        <v>136050</v>
      </c>
      <c r="AE40" s="111"/>
      <c r="AF40" s="4">
        <f>E40/E$544</f>
        <v>1.1627906976744187</v>
      </c>
      <c r="AG40" s="4">
        <f>F40/E$544</f>
        <v>1.1976744186046511</v>
      </c>
      <c r="AH40" s="4">
        <f>G40/E$544</f>
        <v>1.2209302325581395</v>
      </c>
      <c r="AI40" s="4">
        <f>H40/E$544</f>
        <v>1.2209302325581395</v>
      </c>
      <c r="AJ40" s="4">
        <f>I40/E$544</f>
        <v>1.2441860465116279</v>
      </c>
      <c r="AK40" s="4">
        <f>J40/E$544</f>
        <v>1.2441860465116279</v>
      </c>
      <c r="AL40" s="4">
        <f>K40/E$544</f>
        <v>1.2209302325581395</v>
      </c>
      <c r="AM40" s="4">
        <f>L40/E$544</f>
        <v>1.2325581395348837</v>
      </c>
      <c r="AN40" s="4">
        <f>M40/E$544</f>
        <v>1.2558139534883721</v>
      </c>
      <c r="AO40" s="4">
        <f>N40/E$544</f>
        <v>1.3139534883720929</v>
      </c>
      <c r="AP40" s="4">
        <f>O40/E$544</f>
        <v>1.441860465116279</v>
      </c>
      <c r="AQ40" s="256"/>
      <c r="AR40" s="256"/>
      <c r="AS40" s="256"/>
      <c r="AT40" s="256"/>
      <c r="AU40" s="256"/>
      <c r="AV40" s="256"/>
      <c r="AW40" s="256"/>
      <c r="AX40" s="256"/>
      <c r="AY40" s="256"/>
      <c r="AZ40" s="256"/>
      <c r="BA40" s="256"/>
      <c r="BC40" s="3"/>
      <c r="BE40" s="3">
        <f>E40*(保育人数!$L$4+保育人数!$L$5)/保育人数!$L$34</f>
        <v>1537.7033021192706</v>
      </c>
      <c r="BF40" s="3">
        <f>F40*(保育人数!$L$4+保育人数!$L$5)/保育人数!$L$34</f>
        <v>1583.8344011828488</v>
      </c>
      <c r="BG40" s="3">
        <f>G40*(保育人数!$L$4+保育人数!$L$5)/保育人数!$L$34</f>
        <v>1614.5884672252341</v>
      </c>
      <c r="BH40" s="3">
        <f>H40*(保育人数!$L$4+保育人数!$L$5)/保育人数!$L$34</f>
        <v>1614.5884672252341</v>
      </c>
      <c r="BI40" s="3">
        <f>I40*(保育人数!$L$4+保育人数!$L$5)/保育人数!$L$34</f>
        <v>1645.3425332676195</v>
      </c>
      <c r="BJ40" s="3">
        <f>J40*(保育人数!$L$4+保育人数!$L$5)/保育人数!$L$34</f>
        <v>1645.3425332676195</v>
      </c>
      <c r="BK40" s="3">
        <f>K40*(保育人数!$L$4+保育人数!$L$5)/保育人数!$L$34</f>
        <v>1614.5884672252341</v>
      </c>
      <c r="BL40" s="3">
        <f>L40*(保育人数!$L$4+保育人数!$L$5)/保育人数!$L$34</f>
        <v>1629.9655002464269</v>
      </c>
      <c r="BM40" s="3">
        <f>M40*(保育人数!$L$4+保育人数!$L$5)/保育人数!$L$34</f>
        <v>1660.7195662888123</v>
      </c>
      <c r="BN40" s="3">
        <f>N40*(保育人数!$L$4+保育人数!$L$5)/保育人数!$L$34</f>
        <v>1737.6047313947759</v>
      </c>
      <c r="BO40" s="3">
        <f>O40*(保育人数!$L$4+保育人数!$L$5)/保育人数!$L$34</f>
        <v>1906.7520946278955</v>
      </c>
      <c r="BP40" s="3">
        <f t="shared" si="17"/>
        <v>1653.7300058246337</v>
      </c>
      <c r="BQ40" s="216"/>
      <c r="BR40" s="216"/>
      <c r="BS40" s="218"/>
      <c r="BU40" s="3">
        <f>U40*(保育人数!$L$4+保育人数!$L$5)/保育人数!$L$34</f>
        <v>175513.45490389355</v>
      </c>
      <c r="BV40" s="3">
        <f>V40*(保育人数!$L$4+保育人数!$L$5)/保育人数!$L$34</f>
        <v>177681.61655988172</v>
      </c>
      <c r="BW40" s="3">
        <f>W40*(保育人数!$L$4+保育人数!$L$5)/保育人数!$L$34</f>
        <v>179173.18876293741</v>
      </c>
      <c r="BX40" s="3">
        <f>X40*(保育人数!$L$4+保育人数!$L$5)/保育人数!$L$34</f>
        <v>180926.17052735339</v>
      </c>
      <c r="BY40" s="3">
        <f>Y40*(保育人数!$L$4+保育人数!$L$5)/保育人数!$L$34</f>
        <v>181187.58008871367</v>
      </c>
      <c r="BZ40" s="3">
        <f>Z40*(保育人数!$L$4+保育人数!$L$5)/保育人数!$L$34</f>
        <v>179142.43469689504</v>
      </c>
      <c r="CA40" s="3">
        <f>AA40*(保育人数!$L$4+保育人数!$L$5)/保育人数!$L$34</f>
        <v>181249.08822079844</v>
      </c>
      <c r="CB40" s="3">
        <f>AB40*(保育人数!$L$4+保育人数!$L$5)/保育人数!$L$34</f>
        <v>183263.47954657467</v>
      </c>
      <c r="CC40" s="3">
        <f>AC40*(保育人数!$L$4+保育人数!$L$5)/保育人数!$L$34</f>
        <v>191459.43814687038</v>
      </c>
      <c r="CD40" s="3">
        <f>AD40*(保育人数!$L$4+保育人数!$L$5)/保育人数!$L$34</f>
        <v>209204.53425332677</v>
      </c>
      <c r="CE40" s="3">
        <f>AE40*(保育人数!$L$4+保育人数!$L$5)/保育人数!$L$34</f>
        <v>0</v>
      </c>
      <c r="CF40" s="3">
        <f t="shared" si="18"/>
        <v>167163.72597338588</v>
      </c>
      <c r="CG40" s="216"/>
      <c r="CH40" s="216"/>
      <c r="CI40" s="218"/>
    </row>
    <row r="41" spans="1:87" ht="19">
      <c r="A41" s="32" t="s">
        <v>77</v>
      </c>
      <c r="B41" s="76" t="s">
        <v>142</v>
      </c>
      <c r="C41" s="257"/>
      <c r="D41" s="34" t="s">
        <v>162</v>
      </c>
      <c r="E41" s="38">
        <v>1740</v>
      </c>
      <c r="F41" s="36">
        <v>1790</v>
      </c>
      <c r="G41" s="36">
        <v>1810</v>
      </c>
      <c r="H41" s="36">
        <v>1820</v>
      </c>
      <c r="I41" s="36">
        <v>1850</v>
      </c>
      <c r="J41" s="36">
        <v>1850</v>
      </c>
      <c r="K41" s="36">
        <v>1820</v>
      </c>
      <c r="L41" s="36">
        <v>1840</v>
      </c>
      <c r="M41" s="39">
        <v>1870</v>
      </c>
      <c r="N41" s="39">
        <v>1950</v>
      </c>
      <c r="O41" s="40">
        <v>2150</v>
      </c>
      <c r="P41" s="111"/>
      <c r="Q41" s="111"/>
      <c r="R41" s="111"/>
      <c r="S41" s="111"/>
      <c r="T41" s="35">
        <v>184920</v>
      </c>
      <c r="U41" s="36">
        <v>189870</v>
      </c>
      <c r="V41" s="36">
        <v>192070</v>
      </c>
      <c r="W41" s="36">
        <v>193720</v>
      </c>
      <c r="X41" s="36">
        <v>195700</v>
      </c>
      <c r="Y41" s="36">
        <v>195970</v>
      </c>
      <c r="Z41" s="36">
        <v>193520</v>
      </c>
      <c r="AA41" s="36">
        <v>195830</v>
      </c>
      <c r="AB41" s="37">
        <v>198090</v>
      </c>
      <c r="AC41" s="37">
        <v>207220</v>
      </c>
      <c r="AD41" s="77">
        <v>227070</v>
      </c>
      <c r="AE41" s="111"/>
      <c r="AF41" s="4">
        <f>E41/E$545</f>
        <v>1.1756756756756757</v>
      </c>
      <c r="AG41" s="4">
        <f>F41/E$545</f>
        <v>1.2094594594594594</v>
      </c>
      <c r="AH41" s="4">
        <f>G41/E$545</f>
        <v>1.222972972972973</v>
      </c>
      <c r="AI41" s="4">
        <f>H41/E$545</f>
        <v>1.2297297297297298</v>
      </c>
      <c r="AJ41" s="4">
        <f>I41/E$545</f>
        <v>1.25</v>
      </c>
      <c r="AK41" s="4">
        <f>J41/E$545</f>
        <v>1.25</v>
      </c>
      <c r="AL41" s="4">
        <f>K41/E$545</f>
        <v>1.2297297297297298</v>
      </c>
      <c r="AM41" s="4">
        <f>L41/E$545</f>
        <v>1.2432432432432432</v>
      </c>
      <c r="AN41" s="4">
        <f>M41/E$545</f>
        <v>1.2635135135135136</v>
      </c>
      <c r="AO41" s="4">
        <f>N41/E$545</f>
        <v>1.3175675675675675</v>
      </c>
      <c r="AP41" s="4">
        <f>O41/E$545</f>
        <v>1.4527027027027026</v>
      </c>
      <c r="AQ41" s="256"/>
      <c r="AR41" s="256"/>
      <c r="AS41" s="256"/>
      <c r="AT41" s="256"/>
      <c r="AU41" s="256"/>
      <c r="AV41" s="256"/>
      <c r="AW41" s="256"/>
      <c r="AX41" s="256"/>
      <c r="AY41" s="256"/>
      <c r="AZ41" s="256"/>
      <c r="BA41" s="256"/>
      <c r="BC41" s="3"/>
      <c r="BE41" s="3">
        <f>E41*保育人数!$L$3/保育人数!$L$34</f>
        <v>891.86791522917702</v>
      </c>
      <c r="BF41" s="3">
        <f>F41*保育人数!$L$3/保育人数!$L$34</f>
        <v>917.49630359783146</v>
      </c>
      <c r="BG41" s="3">
        <f>G41*保育人数!$L$3/保育人数!$L$34</f>
        <v>927.74765894529332</v>
      </c>
      <c r="BH41" s="3">
        <f>H41*保育人数!$L$3/保育人数!$L$34</f>
        <v>932.87333661902414</v>
      </c>
      <c r="BI41" s="3">
        <f>I41*保育人数!$L$3/保育人数!$L$34</f>
        <v>948.25036964021695</v>
      </c>
      <c r="BJ41" s="3">
        <f>J41*保育人数!$L$3/保育人数!$L$34</f>
        <v>948.25036964021695</v>
      </c>
      <c r="BK41" s="3">
        <f>K41*保育人数!$L$3/保育人数!$L$34</f>
        <v>932.87333661902414</v>
      </c>
      <c r="BL41" s="3">
        <f>L41*保育人数!$L$3/保育人数!$L$34</f>
        <v>943.12469196648601</v>
      </c>
      <c r="BM41" s="3">
        <f>M41*保育人数!$L$3/保育人数!$L$34</f>
        <v>958.5017249876787</v>
      </c>
      <c r="BN41" s="3">
        <f>N41*保育人数!$L$3/保育人数!$L$34</f>
        <v>999.50714637752594</v>
      </c>
      <c r="BO41" s="3">
        <f>O41*保育人数!$L$3/保育人数!$L$34</f>
        <v>1102.0206998521439</v>
      </c>
      <c r="BP41" s="3">
        <f t="shared" si="17"/>
        <v>954.77395940678366</v>
      </c>
      <c r="BQ41" s="216"/>
      <c r="BR41" s="216"/>
      <c r="BS41" s="218"/>
      <c r="BU41" s="3">
        <f>U41*保育人数!$L$3/保育人数!$L$34</f>
        <v>97321.241991128642</v>
      </c>
      <c r="BV41" s="3">
        <f>V41*保育人数!$L$3/保育人数!$L$34</f>
        <v>98448.891079349443</v>
      </c>
      <c r="BW41" s="3">
        <f>W41*保育人数!$L$3/保育人数!$L$34</f>
        <v>99294.627895515034</v>
      </c>
      <c r="BX41" s="3">
        <f>X41*保育人数!$L$3/保育人数!$L$34</f>
        <v>100309.51207491376</v>
      </c>
      <c r="BY41" s="3">
        <f>Y41*保育人数!$L$3/保育人数!$L$34</f>
        <v>100447.90537210449</v>
      </c>
      <c r="BZ41" s="3">
        <f>Z41*保育人数!$L$3/保育人数!$L$34</f>
        <v>99192.114342040426</v>
      </c>
      <c r="CA41" s="3">
        <f>AA41*保育人数!$L$3/保育人数!$L$34</f>
        <v>100376.14588467225</v>
      </c>
      <c r="CB41" s="3">
        <f>AB41*保育人数!$L$3/保育人数!$L$34</f>
        <v>101534.54903893544</v>
      </c>
      <c r="CC41" s="3">
        <f>AC41*保育人数!$L$3/保育人数!$L$34</f>
        <v>106214.29275505175</v>
      </c>
      <c r="CD41" s="3">
        <f>AD41*保育人数!$L$3/保育人数!$L$34</f>
        <v>116388.76293740759</v>
      </c>
      <c r="CE41" s="3">
        <f>AE41*保育人数!$L$3/保育人数!$L$34</f>
        <v>0</v>
      </c>
      <c r="CF41" s="3">
        <f t="shared" si="18"/>
        <v>92684.367579192636</v>
      </c>
      <c r="CG41" s="216"/>
      <c r="CH41" s="216"/>
      <c r="CI41" s="218"/>
    </row>
    <row r="42" spans="1:87" ht="21" customHeight="1">
      <c r="A42" s="32" t="s">
        <v>77</v>
      </c>
      <c r="B42" s="33" t="s">
        <v>171</v>
      </c>
      <c r="C42" s="237" t="s">
        <v>159</v>
      </c>
      <c r="D42" s="34" t="s">
        <v>105</v>
      </c>
      <c r="E42" s="38">
        <v>360</v>
      </c>
      <c r="F42" s="36">
        <v>370</v>
      </c>
      <c r="G42" s="36">
        <v>370</v>
      </c>
      <c r="H42" s="36">
        <v>380</v>
      </c>
      <c r="I42" s="36">
        <v>380</v>
      </c>
      <c r="J42" s="36">
        <v>380</v>
      </c>
      <c r="K42" s="36">
        <v>380</v>
      </c>
      <c r="L42" s="36">
        <v>390</v>
      </c>
      <c r="M42" s="39">
        <v>390</v>
      </c>
      <c r="N42" s="39">
        <v>410</v>
      </c>
      <c r="O42" s="40">
        <v>450</v>
      </c>
      <c r="P42" s="111"/>
      <c r="Q42" s="111"/>
      <c r="R42" s="111"/>
      <c r="S42" s="111"/>
      <c r="T42" s="35">
        <v>43220</v>
      </c>
      <c r="U42" s="36">
        <v>44180</v>
      </c>
      <c r="V42" s="36">
        <v>44760</v>
      </c>
      <c r="W42" s="36">
        <v>45100</v>
      </c>
      <c r="X42" s="36">
        <v>45500</v>
      </c>
      <c r="Y42" s="36">
        <v>41080</v>
      </c>
      <c r="Z42" s="36">
        <v>40580</v>
      </c>
      <c r="AA42" s="36">
        <v>41040</v>
      </c>
      <c r="AB42" s="37">
        <v>41470</v>
      </c>
      <c r="AC42" s="37">
        <v>43210</v>
      </c>
      <c r="AD42" s="77">
        <v>47060</v>
      </c>
      <c r="AE42" s="111"/>
      <c r="AF42" s="4">
        <f>E42/E$546</f>
        <v>1.1612903225806452</v>
      </c>
      <c r="AG42" s="4">
        <f>F42/E$546</f>
        <v>1.1935483870967742</v>
      </c>
      <c r="AH42" s="4">
        <f>G42/E$546</f>
        <v>1.1935483870967742</v>
      </c>
      <c r="AI42" s="4">
        <f>H42/E$546</f>
        <v>1.2258064516129032</v>
      </c>
      <c r="AJ42" s="4">
        <f>I42/E$546</f>
        <v>1.2258064516129032</v>
      </c>
      <c r="AK42" s="4">
        <f>J42/E$546</f>
        <v>1.2258064516129032</v>
      </c>
      <c r="AL42" s="4">
        <f>K42/E$546</f>
        <v>1.2258064516129032</v>
      </c>
      <c r="AM42" s="4">
        <f>L42/E$546</f>
        <v>1.2580645161290323</v>
      </c>
      <c r="AN42" s="4">
        <f>M42/E$546</f>
        <v>1.2580645161290323</v>
      </c>
      <c r="AO42" s="4">
        <f>N42/E$546</f>
        <v>1.3225806451612903</v>
      </c>
      <c r="AP42" s="4">
        <f>O42/E$546</f>
        <v>1.4516129032258065</v>
      </c>
      <c r="AQ42" s="256"/>
      <c r="AR42" s="256"/>
      <c r="AS42" s="256"/>
      <c r="AT42" s="256"/>
      <c r="AU42" s="256"/>
      <c r="AV42" s="256"/>
      <c r="AW42" s="256"/>
      <c r="AX42" s="256"/>
      <c r="AY42" s="256"/>
      <c r="AZ42" s="256"/>
      <c r="BA42" s="256"/>
      <c r="BC42" s="3"/>
      <c r="BE42" s="3">
        <f>E42*(保育人数!$M$7+保育人数!$M$8)/保育人数!$M$34</f>
        <v>818.65143356930059</v>
      </c>
      <c r="BF42" s="3">
        <f>F42*(保育人数!$M$7+保育人数!$M$8)/保育人数!$M$34</f>
        <v>841.39175116844785</v>
      </c>
      <c r="BG42" s="3">
        <f>G42*(保育人数!$M$7+保育人数!$M$8)/保育人数!$M$34</f>
        <v>841.39175116844785</v>
      </c>
      <c r="BH42" s="3">
        <f>H42*(保育人数!$M$7+保育人数!$M$8)/保育人数!$M$34</f>
        <v>864.13206876759511</v>
      </c>
      <c r="BI42" s="3">
        <f>I42*(保育人数!$M$7+保育人数!$M$8)/保育人数!$M$34</f>
        <v>864.13206876759511</v>
      </c>
      <c r="BJ42" s="3">
        <f>J42*(保育人数!$M$7+保育人数!$M$8)/保育人数!$M$34</f>
        <v>864.13206876759511</v>
      </c>
      <c r="BK42" s="3">
        <f>K42*(保育人数!$M$7+保育人数!$M$8)/保育人数!$M$34</f>
        <v>864.13206876759511</v>
      </c>
      <c r="BL42" s="3">
        <f>L42*(保育人数!$M$7+保育人数!$M$8)/保育人数!$M$34</f>
        <v>886.87238636674238</v>
      </c>
      <c r="BM42" s="3">
        <f>M42*(保育人数!$M$7+保育人数!$M$8)/保育人数!$M$34</f>
        <v>886.87238636674238</v>
      </c>
      <c r="BN42" s="3">
        <f>N42*(保育人数!$M$7+保育人数!$M$8)/保育人数!$M$34</f>
        <v>932.35302156503678</v>
      </c>
      <c r="BO42" s="3">
        <f>O42*(保育人数!$M$7+保育人数!$M$8)/保育人数!$M$34</f>
        <v>1023.3142919616257</v>
      </c>
      <c r="BP42" s="3">
        <f>AVERAGE(BE42:BO42)</f>
        <v>880.6704815669749</v>
      </c>
      <c r="BQ42" s="216">
        <f>SUM(BP42:BP45)</f>
        <v>4145.9733586445263</v>
      </c>
      <c r="BR42" s="216">
        <f>AVERAGE(BQ42,BQ114,BQ186,BQ258,BQ330,BQ402,BQ474,BQ546)</f>
        <v>3862.1716108801688</v>
      </c>
      <c r="BS42" s="218">
        <f>BR42/BR$70</f>
        <v>0.98178393317961343</v>
      </c>
      <c r="BU42" s="3">
        <f>U42*(保育人数!$M$7+保育人数!$M$8)/保育人数!$M$34</f>
        <v>100466.72315303251</v>
      </c>
      <c r="BV42" s="3">
        <f>V42*(保育人数!$M$7+保育人数!$M$8)/保育人数!$M$34</f>
        <v>101785.66157378304</v>
      </c>
      <c r="BW42" s="3">
        <f>W42*(保育人数!$M$7+保育人数!$M$8)/保育人数!$M$34</f>
        <v>102558.83237215405</v>
      </c>
      <c r="BX42" s="3">
        <f>X42*(保育人数!$M$7+保育人数!$M$8)/保育人数!$M$34</f>
        <v>103468.44507611994</v>
      </c>
      <c r="BY42" s="3">
        <f>Y42*(保育人数!$M$7+保育人数!$M$8)/保育人数!$M$34</f>
        <v>93417.224697296857</v>
      </c>
      <c r="BZ42" s="3">
        <f>Z42*(保育人数!$M$7+保育人数!$M$8)/保育人数!$M$34</f>
        <v>92280.208817339502</v>
      </c>
      <c r="CA42" s="3">
        <f>AA42*(保育人数!$M$7+保育人数!$M$8)/保育人数!$M$34</f>
        <v>93326.263426900274</v>
      </c>
      <c r="CB42" s="3">
        <f>AB42*(保育人数!$M$7+保育人数!$M$8)/保育人数!$M$34</f>
        <v>94304.097083663597</v>
      </c>
      <c r="CC42" s="3">
        <f>AC42*(保育人数!$M$7+保育人数!$M$8)/保育人数!$M$34</f>
        <v>98260.912345915218</v>
      </c>
      <c r="CD42" s="3">
        <f>AD42*(保育人数!$M$7+保育人数!$M$8)/保育人数!$M$34</f>
        <v>107015.9346215869</v>
      </c>
      <c r="CE42" s="3">
        <f>AE42*(保育人数!$M$7+保育人数!$M$8)/保育人数!$M$34</f>
        <v>0</v>
      </c>
      <c r="CF42" s="3">
        <f>AVERAGE(BU42:CE42)</f>
        <v>89716.754833435625</v>
      </c>
      <c r="CG42" s="216">
        <f>ROUNDDOWN(SUM(CF42:CF45)*$CJ$2*12/16,-2)</f>
        <v>219100</v>
      </c>
      <c r="CH42" s="216">
        <f>AVERAGE(CG42,CG114,CG186,CG258,CG330,CG402,CG474,CG546)</f>
        <v>205237.5</v>
      </c>
      <c r="CI42" s="218">
        <f>CH42/CH$70</f>
        <v>0.96924439197166468</v>
      </c>
    </row>
    <row r="43" spans="1:87" ht="19">
      <c r="A43" s="32" t="s">
        <v>77</v>
      </c>
      <c r="B43" s="76" t="s">
        <v>143</v>
      </c>
      <c r="C43" s="237"/>
      <c r="D43" s="34" t="s">
        <v>106</v>
      </c>
      <c r="E43" s="38">
        <v>430</v>
      </c>
      <c r="F43" s="36">
        <v>440</v>
      </c>
      <c r="G43" s="36">
        <v>440</v>
      </c>
      <c r="H43" s="36">
        <v>450</v>
      </c>
      <c r="I43" s="36">
        <v>450</v>
      </c>
      <c r="J43" s="36">
        <v>450</v>
      </c>
      <c r="K43" s="36">
        <v>450</v>
      </c>
      <c r="L43" s="36">
        <v>460</v>
      </c>
      <c r="M43" s="39">
        <v>460</v>
      </c>
      <c r="N43" s="39">
        <v>490</v>
      </c>
      <c r="O43" s="40">
        <v>540</v>
      </c>
      <c r="P43" s="111"/>
      <c r="Q43" s="111"/>
      <c r="R43" s="111"/>
      <c r="S43" s="111"/>
      <c r="T43" s="35">
        <v>50580</v>
      </c>
      <c r="U43" s="36">
        <v>51750</v>
      </c>
      <c r="V43" s="36">
        <v>52410</v>
      </c>
      <c r="W43" s="36">
        <v>52820</v>
      </c>
      <c r="X43" s="36">
        <v>53300</v>
      </c>
      <c r="Y43" s="36">
        <v>48890</v>
      </c>
      <c r="Z43" s="36">
        <v>48280</v>
      </c>
      <c r="AA43" s="36">
        <v>48830</v>
      </c>
      <c r="AB43" s="37">
        <v>49360</v>
      </c>
      <c r="AC43" s="37">
        <v>51480</v>
      </c>
      <c r="AD43" s="77">
        <v>56160</v>
      </c>
      <c r="AE43" s="111"/>
      <c r="AF43" s="4">
        <f>E43/E$547</f>
        <v>1.1621621621621621</v>
      </c>
      <c r="AG43" s="4">
        <f>F43/E$547</f>
        <v>1.1891891891891893</v>
      </c>
      <c r="AH43" s="4">
        <f>G43/E$547</f>
        <v>1.1891891891891893</v>
      </c>
      <c r="AI43" s="4">
        <f>H43/E$547</f>
        <v>1.2162162162162162</v>
      </c>
      <c r="AJ43" s="4">
        <f>I43/E$547</f>
        <v>1.2162162162162162</v>
      </c>
      <c r="AK43" s="4">
        <f>J43/E$547</f>
        <v>1.2162162162162162</v>
      </c>
      <c r="AL43" s="4">
        <f>K43/E$547</f>
        <v>1.2162162162162162</v>
      </c>
      <c r="AM43" s="4">
        <f>L43/E$547</f>
        <v>1.2432432432432432</v>
      </c>
      <c r="AN43" s="4">
        <f>M43/E$547</f>
        <v>1.2432432432432432</v>
      </c>
      <c r="AO43" s="4">
        <f>N43/E$547</f>
        <v>1.3243243243243243</v>
      </c>
      <c r="AP43" s="4">
        <f>O43/E$547</f>
        <v>1.4594594594594594</v>
      </c>
      <c r="AQ43" s="256"/>
      <c r="AR43" s="256"/>
      <c r="AS43" s="256"/>
      <c r="AT43" s="256"/>
      <c r="AU43" s="256"/>
      <c r="AV43" s="256"/>
      <c r="AW43" s="256"/>
      <c r="AX43" s="256"/>
      <c r="AY43" s="256"/>
      <c r="AZ43" s="256"/>
      <c r="BA43" s="256"/>
      <c r="BC43" s="3"/>
      <c r="BE43" s="3">
        <f>E43*保育人数!$M$6/保育人数!$M$34</f>
        <v>488.91682838166565</v>
      </c>
      <c r="BF43" s="3">
        <f>F43*保育人数!$M$6/保育人数!$M$34</f>
        <v>500.28698718123928</v>
      </c>
      <c r="BG43" s="3">
        <f>G43*保育人数!$M$6/保育人数!$M$34</f>
        <v>500.28698718123928</v>
      </c>
      <c r="BH43" s="3">
        <f>H43*保育人数!$M$6/保育人数!$M$34</f>
        <v>511.65714598081286</v>
      </c>
      <c r="BI43" s="3">
        <f>I43*保育人数!$M$6/保育人数!$M$34</f>
        <v>511.65714598081286</v>
      </c>
      <c r="BJ43" s="3">
        <f>J43*保育人数!$M$6/保育人数!$M$34</f>
        <v>511.65714598081286</v>
      </c>
      <c r="BK43" s="3">
        <f>K43*保育人数!$M$6/保育人数!$M$34</f>
        <v>511.65714598081286</v>
      </c>
      <c r="BL43" s="3">
        <f>L43*保育人数!$M$6/保育人数!$M$34</f>
        <v>523.02730478038654</v>
      </c>
      <c r="BM43" s="3">
        <f>M43*保育人数!$M$6/保育人数!$M$34</f>
        <v>523.02730478038654</v>
      </c>
      <c r="BN43" s="3">
        <f>N43*保育人数!$M$6/保育人数!$M$34</f>
        <v>557.13778117910738</v>
      </c>
      <c r="BO43" s="3">
        <f>O43*保育人数!$M$6/保育人数!$M$34</f>
        <v>613.98857517697547</v>
      </c>
      <c r="BP43" s="3">
        <f t="shared" ref="BP43:BP45" si="19">AVERAGE(BE43:BO43)</f>
        <v>523.02730478038654</v>
      </c>
      <c r="BQ43" s="216"/>
      <c r="BR43" s="216"/>
      <c r="BS43" s="218"/>
      <c r="BU43" s="3">
        <f>U43*保育人数!$M$6/保育人数!$M$34</f>
        <v>58840.57178779348</v>
      </c>
      <c r="BV43" s="3">
        <f>V43*保育人数!$M$6/保育人数!$M$34</f>
        <v>59591.002268565338</v>
      </c>
      <c r="BW43" s="3">
        <f>W43*保育人数!$M$6/保育人数!$M$34</f>
        <v>60057.178779347858</v>
      </c>
      <c r="BX43" s="3">
        <f>X43*保育人数!$M$6/保育人数!$M$34</f>
        <v>60602.946401727393</v>
      </c>
      <c r="BY43" s="3">
        <f>Y43*保育人数!$M$6/保育人数!$M$34</f>
        <v>55588.706371115426</v>
      </c>
      <c r="BZ43" s="3">
        <f>Z43*保育人数!$M$6/保育人数!$M$34</f>
        <v>54895.126684341434</v>
      </c>
      <c r="CA43" s="3">
        <f>AA43*保育人数!$M$6/保育人数!$M$34</f>
        <v>55520.485418317985</v>
      </c>
      <c r="CB43" s="3">
        <f>AB43*保育人数!$M$6/保育人数!$M$34</f>
        <v>56123.103834695386</v>
      </c>
      <c r="CC43" s="3">
        <f>AC43*保育人数!$M$6/保育人数!$M$34</f>
        <v>58533.577500204992</v>
      </c>
      <c r="CD43" s="3">
        <f>AD43*保育人数!$M$6/保育人数!$M$34</f>
        <v>63854.811818405447</v>
      </c>
      <c r="CE43" s="3">
        <f>AE43*保育人数!$M$6/保育人数!$M$34</f>
        <v>0</v>
      </c>
      <c r="CF43" s="3">
        <f t="shared" ref="CF43:CF45" si="20">AVERAGE(BU43:CE43)</f>
        <v>53055.228260410433</v>
      </c>
      <c r="CG43" s="216"/>
      <c r="CH43" s="216"/>
      <c r="CI43" s="218"/>
    </row>
    <row r="44" spans="1:87" ht="19">
      <c r="A44" s="32" t="s">
        <v>77</v>
      </c>
      <c r="B44" s="76" t="s">
        <v>143</v>
      </c>
      <c r="C44" s="257" t="s">
        <v>160</v>
      </c>
      <c r="D44" s="34" t="s">
        <v>161</v>
      </c>
      <c r="E44" s="38">
        <v>940</v>
      </c>
      <c r="F44" s="36">
        <v>970</v>
      </c>
      <c r="G44" s="36">
        <v>980</v>
      </c>
      <c r="H44" s="36">
        <v>990</v>
      </c>
      <c r="I44" s="36">
        <v>1000</v>
      </c>
      <c r="J44" s="36">
        <v>1000</v>
      </c>
      <c r="K44" s="36">
        <v>990</v>
      </c>
      <c r="L44" s="36">
        <v>1000</v>
      </c>
      <c r="M44" s="39">
        <v>1010</v>
      </c>
      <c r="N44" s="39">
        <v>1060</v>
      </c>
      <c r="O44" s="40">
        <v>1160</v>
      </c>
      <c r="P44" s="111"/>
      <c r="Q44" s="111"/>
      <c r="R44" s="111"/>
      <c r="S44" s="111"/>
      <c r="T44" s="35">
        <v>105280</v>
      </c>
      <c r="U44" s="36">
        <v>107920</v>
      </c>
      <c r="V44" s="36">
        <v>109240</v>
      </c>
      <c r="W44" s="36">
        <v>110150</v>
      </c>
      <c r="X44" s="36">
        <v>111220</v>
      </c>
      <c r="Y44" s="36">
        <v>111380</v>
      </c>
      <c r="Z44" s="36">
        <v>110150</v>
      </c>
      <c r="AA44" s="36">
        <v>111430</v>
      </c>
      <c r="AB44" s="37">
        <v>112650</v>
      </c>
      <c r="AC44" s="37">
        <v>117630</v>
      </c>
      <c r="AD44" s="77">
        <v>128430</v>
      </c>
      <c r="AE44" s="111"/>
      <c r="AF44" s="4">
        <f>E44/E$548</f>
        <v>1.1604938271604939</v>
      </c>
      <c r="AG44" s="4">
        <f>F44/E$548</f>
        <v>1.1975308641975309</v>
      </c>
      <c r="AH44" s="4">
        <f>G44/E$548</f>
        <v>1.2098765432098766</v>
      </c>
      <c r="AI44" s="4">
        <f>H44/E$548</f>
        <v>1.2222222222222223</v>
      </c>
      <c r="AJ44" s="4">
        <f>I44/E$548</f>
        <v>1.2345679012345678</v>
      </c>
      <c r="AK44" s="4">
        <f>J44/E$548</f>
        <v>1.2345679012345678</v>
      </c>
      <c r="AL44" s="4">
        <f>K44/E$548</f>
        <v>1.2222222222222223</v>
      </c>
      <c r="AM44" s="4">
        <f>L44/E$548</f>
        <v>1.2345679012345678</v>
      </c>
      <c r="AN44" s="4">
        <f>M44/E$548</f>
        <v>1.2469135802469136</v>
      </c>
      <c r="AO44" s="4">
        <f>N44/E$548</f>
        <v>1.308641975308642</v>
      </c>
      <c r="AP44" s="4">
        <f>O44/E$548</f>
        <v>1.4320987654320987</v>
      </c>
      <c r="AQ44" s="256"/>
      <c r="AR44" s="256"/>
      <c r="AS44" s="256"/>
      <c r="AT44" s="256"/>
      <c r="AU44" s="256"/>
      <c r="AV44" s="256"/>
      <c r="AW44" s="256"/>
      <c r="AX44" s="256"/>
      <c r="AY44" s="256"/>
      <c r="AZ44" s="256"/>
      <c r="BA44" s="256"/>
      <c r="BC44" s="3"/>
      <c r="BE44" s="3">
        <f>E44*(保育人数!$M$4+保育人数!$M$5)/保育人数!$M$34</f>
        <v>1603.1923907398805</v>
      </c>
      <c r="BF44" s="3">
        <f>F44*(保育人数!$M$4+保育人数!$M$5)/保育人数!$M$34</f>
        <v>1654.3581053379617</v>
      </c>
      <c r="BG44" s="3">
        <f>G44*(保育人数!$M$4+保育人数!$M$5)/保育人数!$M$34</f>
        <v>1671.4133435373221</v>
      </c>
      <c r="BH44" s="3">
        <f>H44*(保育人数!$M$4+保育人数!$M$5)/保育人数!$M$34</f>
        <v>1688.4685817366826</v>
      </c>
      <c r="BI44" s="3">
        <f>I44*(保育人数!$M$4+保育人数!$M$5)/保育人数!$M$34</f>
        <v>1705.5238199360429</v>
      </c>
      <c r="BJ44" s="3">
        <f>J44*(保育人数!$M$4+保育人数!$M$5)/保育人数!$M$34</f>
        <v>1705.5238199360429</v>
      </c>
      <c r="BK44" s="3">
        <f>K44*(保育人数!$M$4+保育人数!$M$5)/保育人数!$M$34</f>
        <v>1688.4685817366826</v>
      </c>
      <c r="BL44" s="3">
        <f>L44*(保育人数!$M$4+保育人数!$M$5)/保育人数!$M$34</f>
        <v>1705.5238199360429</v>
      </c>
      <c r="BM44" s="3">
        <f>M44*(保育人数!$M$4+保育人数!$M$5)/保育人数!$M$34</f>
        <v>1722.5790581354033</v>
      </c>
      <c r="BN44" s="3">
        <f>N44*(保育人数!$M$4+保育人数!$M$5)/保育人数!$M$34</f>
        <v>1807.8552491322055</v>
      </c>
      <c r="BO44" s="3">
        <f>O44*(保育人数!$M$4+保育人数!$M$5)/保育人数!$M$34</f>
        <v>1978.4076311258098</v>
      </c>
      <c r="BP44" s="3">
        <f t="shared" si="19"/>
        <v>1721.0285819354615</v>
      </c>
      <c r="BQ44" s="216"/>
      <c r="BR44" s="216"/>
      <c r="BS44" s="218"/>
      <c r="BU44" s="3">
        <f>U44*(保育人数!$M$4+保育人数!$M$5)/保育人数!$M$34</f>
        <v>184060.13064749775</v>
      </c>
      <c r="BV44" s="3">
        <f>V44*(保育人数!$M$4+保育人数!$M$5)/保育人数!$M$34</f>
        <v>186311.42208981334</v>
      </c>
      <c r="BW44" s="3">
        <f>W44*(保育人数!$M$4+保育人数!$M$5)/保育人数!$M$34</f>
        <v>187863.44876595514</v>
      </c>
      <c r="BX44" s="3">
        <f>X44*(保育人数!$M$4+保育人数!$M$5)/保育人数!$M$34</f>
        <v>189688.3592532867</v>
      </c>
      <c r="BY44" s="3">
        <f>Y44*(保育人数!$M$4+保育人数!$M$5)/保育人数!$M$34</f>
        <v>189961.24306447647</v>
      </c>
      <c r="BZ44" s="3">
        <f>Z44*(保育人数!$M$4+保育人数!$M$5)/保育人数!$M$34</f>
        <v>187863.44876595514</v>
      </c>
      <c r="CA44" s="3">
        <f>AA44*(保育人数!$M$4+保育人数!$M$5)/保育人数!$M$34</f>
        <v>190046.51925547328</v>
      </c>
      <c r="CB44" s="3">
        <f>AB44*(保育人数!$M$4+保育人数!$M$5)/保育人数!$M$34</f>
        <v>192127.25831579525</v>
      </c>
      <c r="CC44" s="3">
        <f>AC44*(保育人数!$M$4+保育人数!$M$5)/保育人数!$M$34</f>
        <v>200620.76693907674</v>
      </c>
      <c r="CD44" s="3">
        <f>AD44*(保育人数!$M$4+保育人数!$M$5)/保育人数!$M$34</f>
        <v>219040.424194386</v>
      </c>
      <c r="CE44" s="3">
        <f>AE44*(保育人数!$M$4+保育人数!$M$5)/保育人数!$M$34</f>
        <v>0</v>
      </c>
      <c r="CF44" s="3">
        <f t="shared" si="20"/>
        <v>175234.82011742872</v>
      </c>
      <c r="CG44" s="216"/>
      <c r="CH44" s="216"/>
      <c r="CI44" s="218"/>
    </row>
    <row r="45" spans="1:87" ht="19">
      <c r="A45" s="32" t="s">
        <v>77</v>
      </c>
      <c r="B45" s="76" t="s">
        <v>143</v>
      </c>
      <c r="C45" s="257"/>
      <c r="D45" s="34" t="s">
        <v>162</v>
      </c>
      <c r="E45" s="38">
        <v>1680</v>
      </c>
      <c r="F45" s="36">
        <v>1730</v>
      </c>
      <c r="G45" s="36">
        <v>1740</v>
      </c>
      <c r="H45" s="36">
        <v>1760</v>
      </c>
      <c r="I45" s="36">
        <v>1780</v>
      </c>
      <c r="J45" s="36">
        <v>1780</v>
      </c>
      <c r="K45" s="36">
        <v>1760</v>
      </c>
      <c r="L45" s="36">
        <v>1780</v>
      </c>
      <c r="M45" s="39">
        <v>1800</v>
      </c>
      <c r="N45" s="39">
        <v>1880</v>
      </c>
      <c r="O45" s="40">
        <v>2070</v>
      </c>
      <c r="P45" s="111"/>
      <c r="Q45" s="111"/>
      <c r="R45" s="111"/>
      <c r="S45" s="111"/>
      <c r="T45" s="35">
        <v>178900</v>
      </c>
      <c r="U45" s="36">
        <v>183650</v>
      </c>
      <c r="V45" s="36">
        <v>185760</v>
      </c>
      <c r="W45" s="36">
        <v>187350</v>
      </c>
      <c r="X45" s="36">
        <v>189260</v>
      </c>
      <c r="Y45" s="36">
        <v>189520</v>
      </c>
      <c r="Z45" s="36">
        <v>187170</v>
      </c>
      <c r="AA45" s="36">
        <v>189390</v>
      </c>
      <c r="AB45" s="37">
        <v>191560</v>
      </c>
      <c r="AC45" s="37">
        <v>200340</v>
      </c>
      <c r="AD45" s="77">
        <v>219450</v>
      </c>
      <c r="AE45" s="111"/>
      <c r="AF45" s="4">
        <f>E45/E$549</f>
        <v>1.1748251748251748</v>
      </c>
      <c r="AG45" s="4">
        <f>F45/E$549</f>
        <v>1.2097902097902098</v>
      </c>
      <c r="AH45" s="4">
        <f>G45/E$549</f>
        <v>1.2167832167832169</v>
      </c>
      <c r="AI45" s="4">
        <f>H45/E$549</f>
        <v>1.2307692307692308</v>
      </c>
      <c r="AJ45" s="4">
        <f>I45/E$549</f>
        <v>1.2447552447552448</v>
      </c>
      <c r="AK45" s="4">
        <f>J45/E$549</f>
        <v>1.2447552447552448</v>
      </c>
      <c r="AL45" s="4">
        <f>K45/E$549</f>
        <v>1.2307692307692308</v>
      </c>
      <c r="AM45" s="4">
        <f>L45/E$549</f>
        <v>1.2447552447552448</v>
      </c>
      <c r="AN45" s="4">
        <f>M45/E$549</f>
        <v>1.2587412587412588</v>
      </c>
      <c r="AO45" s="4">
        <f>N45/E$549</f>
        <v>1.3146853146853146</v>
      </c>
      <c r="AP45" s="4">
        <f>O45/E$549</f>
        <v>1.4475524475524475</v>
      </c>
      <c r="AQ45" s="256"/>
      <c r="AR45" s="256"/>
      <c r="AS45" s="256"/>
      <c r="AT45" s="256"/>
      <c r="AU45" s="256"/>
      <c r="AV45" s="256"/>
      <c r="AW45" s="256"/>
      <c r="AX45" s="256"/>
      <c r="AY45" s="256"/>
      <c r="AZ45" s="256"/>
      <c r="BA45" s="256"/>
      <c r="BC45" s="3"/>
      <c r="BE45" s="3">
        <f>E45*保育人数!$M$3/保育人数!$M$34</f>
        <v>955.09333916418404</v>
      </c>
      <c r="BF45" s="3">
        <f>F45*保育人数!$M$3/保育人数!$M$34</f>
        <v>983.51873616311809</v>
      </c>
      <c r="BG45" s="3">
        <f>G45*保育人数!$M$3/保育人数!$M$34</f>
        <v>989.20381556290488</v>
      </c>
      <c r="BH45" s="3">
        <f>H45*保育人数!$M$3/保育人数!$M$34</f>
        <v>1000.5739743624786</v>
      </c>
      <c r="BI45" s="3">
        <f>I45*保育人数!$M$3/保育人数!$M$34</f>
        <v>1011.9441331620521</v>
      </c>
      <c r="BJ45" s="3">
        <f>J45*保育人数!$M$3/保育人数!$M$34</f>
        <v>1011.9441331620521</v>
      </c>
      <c r="BK45" s="3">
        <f>K45*保育人数!$M$3/保育人数!$M$34</f>
        <v>1000.5739743624786</v>
      </c>
      <c r="BL45" s="3">
        <f>L45*保育人数!$M$3/保育人数!$M$34</f>
        <v>1011.9441331620521</v>
      </c>
      <c r="BM45" s="3">
        <f>M45*保育人数!$M$3/保育人数!$M$34</f>
        <v>1023.3142919616257</v>
      </c>
      <c r="BN45" s="3">
        <f>N45*保育人数!$M$3/保育人数!$M$34</f>
        <v>1068.7949271599202</v>
      </c>
      <c r="BO45" s="3">
        <f>O45*保育人数!$M$3/保育人数!$M$34</f>
        <v>1176.8114357558695</v>
      </c>
      <c r="BP45" s="3">
        <f t="shared" si="19"/>
        <v>1021.2469903617034</v>
      </c>
      <c r="BQ45" s="216"/>
      <c r="BR45" s="216"/>
      <c r="BS45" s="218"/>
      <c r="BU45" s="3">
        <f>U45*保育人数!$M$3/保育人数!$M$34</f>
        <v>104406.48317708477</v>
      </c>
      <c r="BV45" s="3">
        <f>V45*保育人数!$M$3/保育人数!$M$34</f>
        <v>105606.03493043978</v>
      </c>
      <c r="BW45" s="3">
        <f>W45*保育人数!$M$3/保育人数!$M$34</f>
        <v>106509.96255500588</v>
      </c>
      <c r="BX45" s="3">
        <f>X45*保育人数!$M$3/保育人数!$M$34</f>
        <v>107595.81272036517</v>
      </c>
      <c r="BY45" s="3">
        <f>Y45*保育人数!$M$3/保育人数!$M$34</f>
        <v>107743.62478475962</v>
      </c>
      <c r="BZ45" s="3">
        <f>Z45*保育人数!$M$3/保育人数!$M$34</f>
        <v>106407.63112580971</v>
      </c>
      <c r="CA45" s="3">
        <f>AA45*保育人数!$M$3/保育人数!$M$34</f>
        <v>107669.71875256239</v>
      </c>
      <c r="CB45" s="3">
        <f>AB45*保育人数!$M$3/保育人数!$M$34</f>
        <v>108903.38098231613</v>
      </c>
      <c r="CC45" s="3">
        <f>AC45*保育人数!$M$3/保育人数!$M$34</f>
        <v>113894.88069532895</v>
      </c>
      <c r="CD45" s="3">
        <f>AD45*保育人数!$M$3/保育人数!$M$34</f>
        <v>124759.06742832153</v>
      </c>
      <c r="CE45" s="3">
        <f>AE45*保育人数!$M$3/保育人数!$M$34</f>
        <v>0</v>
      </c>
      <c r="CF45" s="3">
        <f t="shared" si="20"/>
        <v>99408.781559272189</v>
      </c>
      <c r="CG45" s="216"/>
      <c r="CH45" s="216"/>
      <c r="CI45" s="218"/>
    </row>
    <row r="46" spans="1:87" ht="21" customHeight="1">
      <c r="A46" s="32" t="s">
        <v>77</v>
      </c>
      <c r="B46" s="33" t="s">
        <v>172</v>
      </c>
      <c r="C46" s="237" t="s">
        <v>159</v>
      </c>
      <c r="D46" s="34" t="s">
        <v>105</v>
      </c>
      <c r="E46" s="38">
        <v>340</v>
      </c>
      <c r="F46" s="36">
        <v>350</v>
      </c>
      <c r="G46" s="36">
        <v>350</v>
      </c>
      <c r="H46" s="36">
        <v>360</v>
      </c>
      <c r="I46" s="36">
        <v>360</v>
      </c>
      <c r="J46" s="36">
        <v>360</v>
      </c>
      <c r="K46" s="36">
        <v>360</v>
      </c>
      <c r="L46" s="36">
        <v>370</v>
      </c>
      <c r="M46" s="39">
        <v>370</v>
      </c>
      <c r="N46" s="39">
        <v>390</v>
      </c>
      <c r="O46" s="40">
        <v>420</v>
      </c>
      <c r="P46" s="111"/>
      <c r="Q46" s="111"/>
      <c r="R46" s="111"/>
      <c r="S46" s="111"/>
      <c r="T46" s="35">
        <v>41270</v>
      </c>
      <c r="U46" s="36">
        <v>42180</v>
      </c>
      <c r="V46" s="36">
        <v>42750</v>
      </c>
      <c r="W46" s="36">
        <v>43070</v>
      </c>
      <c r="X46" s="36">
        <v>43450</v>
      </c>
      <c r="Y46" s="36">
        <v>39030</v>
      </c>
      <c r="Z46" s="36">
        <v>38560</v>
      </c>
      <c r="AA46" s="36">
        <v>39000</v>
      </c>
      <c r="AB46" s="37">
        <v>39410</v>
      </c>
      <c r="AC46" s="37">
        <v>41060</v>
      </c>
      <c r="AD46" s="77">
        <v>44720</v>
      </c>
      <c r="AE46" s="111"/>
      <c r="AF46" s="4">
        <f>E46/E$550</f>
        <v>1.1333333333333333</v>
      </c>
      <c r="AG46" s="4">
        <f>F46/E$550</f>
        <v>1.1666666666666667</v>
      </c>
      <c r="AH46" s="4">
        <f>G46/E$550</f>
        <v>1.1666666666666667</v>
      </c>
      <c r="AI46" s="4">
        <f>H46/E$550</f>
        <v>1.2</v>
      </c>
      <c r="AJ46" s="4">
        <f>I46/E$550</f>
        <v>1.2</v>
      </c>
      <c r="AK46" s="4">
        <f>J46/E$550</f>
        <v>1.2</v>
      </c>
      <c r="AL46" s="4">
        <f>K46/E$550</f>
        <v>1.2</v>
      </c>
      <c r="AM46" s="4">
        <f>L46/E$550</f>
        <v>1.2333333333333334</v>
      </c>
      <c r="AN46" s="4">
        <f>M46/E$550</f>
        <v>1.2333333333333334</v>
      </c>
      <c r="AO46" s="4">
        <f>N46/E$550</f>
        <v>1.3</v>
      </c>
      <c r="AP46" s="4">
        <f>O46/E$550</f>
        <v>1.4</v>
      </c>
      <c r="AQ46" s="256"/>
      <c r="AR46" s="256"/>
      <c r="AS46" s="256"/>
      <c r="AT46" s="256"/>
      <c r="AU46" s="256"/>
      <c r="AV46" s="256"/>
      <c r="AW46" s="256"/>
      <c r="AX46" s="256"/>
      <c r="AY46" s="256"/>
      <c r="AZ46" s="256"/>
      <c r="BA46" s="256"/>
      <c r="BC46" s="3"/>
      <c r="BE46" s="3">
        <f>E46*(保育人数!$N$7+保育人数!$N$8)/保育人数!$N$34</f>
        <v>800.08227913195526</v>
      </c>
      <c r="BF46" s="3">
        <f>F46*(保育人数!$N$7+保育人数!$N$8)/保育人数!$N$34</f>
        <v>823.61411087113038</v>
      </c>
      <c r="BG46" s="3">
        <f>G46*(保育人数!$N$7+保育人数!$N$8)/保育人数!$N$34</f>
        <v>823.61411087113038</v>
      </c>
      <c r="BH46" s="3">
        <f>H46*(保育人数!$N$7+保育人数!$N$8)/保育人数!$N$34</f>
        <v>847.1459426103055</v>
      </c>
      <c r="BI46" s="3">
        <f>I46*(保育人数!$N$7+保育人数!$N$8)/保育人数!$N$34</f>
        <v>847.1459426103055</v>
      </c>
      <c r="BJ46" s="3">
        <f>J46*(保育人数!$N$7+保育人数!$N$8)/保育人数!$N$34</f>
        <v>847.1459426103055</v>
      </c>
      <c r="BK46" s="3">
        <f>K46*(保育人数!$N$7+保育人数!$N$8)/保育人数!$N$34</f>
        <v>847.1459426103055</v>
      </c>
      <c r="BL46" s="3">
        <f>L46*(保育人数!$N$7+保育人数!$N$8)/保育人数!$N$34</f>
        <v>870.67777434948061</v>
      </c>
      <c r="BM46" s="3">
        <f>M46*(保育人数!$N$7+保育人数!$N$8)/保育人数!$N$34</f>
        <v>870.67777434948061</v>
      </c>
      <c r="BN46" s="3">
        <f>N46*(保育人数!$N$7+保育人数!$N$8)/保育人数!$N$34</f>
        <v>917.74143782783096</v>
      </c>
      <c r="BO46" s="3">
        <f>O46*(保育人数!$N$7+保育人数!$N$8)/保育人数!$N$34</f>
        <v>988.33693304535643</v>
      </c>
      <c r="BP46" s="3">
        <f>AVERAGE(BE46:BO46)</f>
        <v>862.1207446261443</v>
      </c>
      <c r="BQ46" s="216">
        <f>SUM(BP46:BP49)</f>
        <v>4169.4127326956705</v>
      </c>
      <c r="BR46" s="216">
        <f>AVERAGE(BQ46,BQ118,BQ190,BQ262,BQ334,BQ406,BQ478,BQ550)</f>
        <v>3881.2146456854884</v>
      </c>
      <c r="BS46" s="218">
        <f>BR46/BR$70</f>
        <v>0.98662477079495237</v>
      </c>
      <c r="BU46" s="3">
        <f>U46*(保育人数!$N$7+保育人数!$N$8)/保育人数!$N$34</f>
        <v>99257.266275840797</v>
      </c>
      <c r="BV46" s="3">
        <f>V46*(保育人数!$N$7+保育人数!$N$8)/保育人数!$N$34</f>
        <v>100598.58068497379</v>
      </c>
      <c r="BW46" s="3">
        <f>W46*(保育人数!$N$7+保育人数!$N$8)/保育人数!$N$34</f>
        <v>101351.59930062738</v>
      </c>
      <c r="BX46" s="3">
        <f>X46*(保育人数!$N$7+保育人数!$N$8)/保育人数!$N$34</f>
        <v>102245.80890671605</v>
      </c>
      <c r="BY46" s="3">
        <f>Y46*(保育人数!$N$7+保育人数!$N$8)/保育人数!$N$34</f>
        <v>91844.739278000619</v>
      </c>
      <c r="BZ46" s="3">
        <f>Z46*(保育人数!$N$7+保育人数!$N$8)/保育人数!$N$34</f>
        <v>90738.743186259395</v>
      </c>
      <c r="CA46" s="3">
        <f>AA46*(保育人数!$N$7+保育人数!$N$8)/保育人数!$N$34</f>
        <v>91774.143782783096</v>
      </c>
      <c r="CB46" s="3">
        <f>AB46*(保育人数!$N$7+保育人数!$N$8)/保育人数!$N$34</f>
        <v>92738.948884089274</v>
      </c>
      <c r="CC46" s="3">
        <f>AC46*(保育人数!$N$7+保育人数!$N$8)/保育人数!$N$34</f>
        <v>96621.701121053178</v>
      </c>
      <c r="CD46" s="3">
        <f>AD46*(保育人数!$N$7+保育人数!$N$8)/保育人数!$N$34</f>
        <v>105234.35153759128</v>
      </c>
      <c r="CE46" s="3">
        <f>AE46*(保育人数!$N$7+保育人数!$N$8)/保育人数!$N$34</f>
        <v>0</v>
      </c>
      <c r="CF46" s="3">
        <f>AVERAGE(BU46:CE46)</f>
        <v>88400.534814357714</v>
      </c>
      <c r="CG46" s="216">
        <f>ROUNDDOWN(SUM(CF46:CF49)*$CJ$2*12/16,-2)</f>
        <v>220900</v>
      </c>
      <c r="CH46" s="216">
        <f>AVERAGE(CG46,CG118,CG190,CG262,CG334,CG406,CG478,CG550)</f>
        <v>206912.5</v>
      </c>
      <c r="CI46" s="218">
        <f>CH46/CH$70</f>
        <v>0.97715466351829994</v>
      </c>
    </row>
    <row r="47" spans="1:87" ht="19">
      <c r="A47" s="32" t="s">
        <v>77</v>
      </c>
      <c r="B47" s="76" t="s">
        <v>144</v>
      </c>
      <c r="C47" s="237"/>
      <c r="D47" s="34" t="s">
        <v>106</v>
      </c>
      <c r="E47" s="38">
        <v>410</v>
      </c>
      <c r="F47" s="36">
        <v>420</v>
      </c>
      <c r="G47" s="36">
        <v>420</v>
      </c>
      <c r="H47" s="36">
        <v>430</v>
      </c>
      <c r="I47" s="36">
        <v>430</v>
      </c>
      <c r="J47" s="36">
        <v>430</v>
      </c>
      <c r="K47" s="36">
        <v>430</v>
      </c>
      <c r="L47" s="36">
        <v>440</v>
      </c>
      <c r="M47" s="39">
        <v>440</v>
      </c>
      <c r="N47" s="39">
        <v>470</v>
      </c>
      <c r="O47" s="40">
        <v>510</v>
      </c>
      <c r="P47" s="111"/>
      <c r="Q47" s="111"/>
      <c r="R47" s="111"/>
      <c r="S47" s="111"/>
      <c r="T47" s="35">
        <v>48630</v>
      </c>
      <c r="U47" s="36">
        <v>49750</v>
      </c>
      <c r="V47" s="36">
        <v>50400</v>
      </c>
      <c r="W47" s="36">
        <v>50790</v>
      </c>
      <c r="X47" s="36">
        <v>51250</v>
      </c>
      <c r="Y47" s="36">
        <v>46840</v>
      </c>
      <c r="Z47" s="36">
        <v>46260</v>
      </c>
      <c r="AA47" s="36">
        <v>46790</v>
      </c>
      <c r="AB47" s="37">
        <v>47300</v>
      </c>
      <c r="AC47" s="37">
        <v>49330</v>
      </c>
      <c r="AD47" s="77">
        <v>53820</v>
      </c>
      <c r="AE47" s="111"/>
      <c r="AF47" s="4">
        <f>E47/E$551</f>
        <v>1.1388888888888888</v>
      </c>
      <c r="AG47" s="4">
        <f>F47/E$551</f>
        <v>1.1666666666666667</v>
      </c>
      <c r="AH47" s="4">
        <f>G47/E$551</f>
        <v>1.1666666666666667</v>
      </c>
      <c r="AI47" s="4">
        <f>H47/E$551</f>
        <v>1.1944444444444444</v>
      </c>
      <c r="AJ47" s="4">
        <f>I47/E$551</f>
        <v>1.1944444444444444</v>
      </c>
      <c r="AK47" s="4">
        <f>J47/E$551</f>
        <v>1.1944444444444444</v>
      </c>
      <c r="AL47" s="4">
        <f>K47/E$551</f>
        <v>1.1944444444444444</v>
      </c>
      <c r="AM47" s="4">
        <f>L47/E$551</f>
        <v>1.2222222222222223</v>
      </c>
      <c r="AN47" s="4">
        <f>M47/E$551</f>
        <v>1.2222222222222223</v>
      </c>
      <c r="AO47" s="4">
        <f>N47/E$551</f>
        <v>1.3055555555555556</v>
      </c>
      <c r="AP47" s="4">
        <f>O47/E$551</f>
        <v>1.4166666666666667</v>
      </c>
      <c r="AQ47" s="256"/>
      <c r="AR47" s="256"/>
      <c r="AS47" s="256"/>
      <c r="AT47" s="256"/>
      <c r="AU47" s="256"/>
      <c r="AV47" s="256"/>
      <c r="AW47" s="256"/>
      <c r="AX47" s="256"/>
      <c r="AY47" s="256"/>
      <c r="AZ47" s="256"/>
      <c r="BA47" s="256"/>
      <c r="BC47" s="3"/>
      <c r="BE47" s="3">
        <f>E47*保育人数!$N$6/保育人数!$N$34</f>
        <v>482.40255065309066</v>
      </c>
      <c r="BF47" s="3">
        <f>F47*保育人数!$N$6/保育人数!$N$34</f>
        <v>494.16846652267822</v>
      </c>
      <c r="BG47" s="3">
        <f>G47*保育人数!$N$6/保育人数!$N$34</f>
        <v>494.16846652267822</v>
      </c>
      <c r="BH47" s="3">
        <f>H47*保育人数!$N$6/保育人数!$N$34</f>
        <v>505.93438239226577</v>
      </c>
      <c r="BI47" s="3">
        <f>I47*保育人数!$N$6/保育人数!$N$34</f>
        <v>505.93438239226577</v>
      </c>
      <c r="BJ47" s="3">
        <f>J47*保育人数!$N$6/保育人数!$N$34</f>
        <v>505.93438239226577</v>
      </c>
      <c r="BK47" s="3">
        <f>K47*保育人数!$N$6/保育人数!$N$34</f>
        <v>505.93438239226577</v>
      </c>
      <c r="BL47" s="3">
        <f>L47*保育人数!$N$6/保育人数!$N$34</f>
        <v>517.70029826185339</v>
      </c>
      <c r="BM47" s="3">
        <f>M47*保育人数!$N$6/保育人数!$N$34</f>
        <v>517.70029826185339</v>
      </c>
      <c r="BN47" s="3">
        <f>N47*保育人数!$N$6/保育人数!$N$34</f>
        <v>552.99804587061612</v>
      </c>
      <c r="BO47" s="3">
        <f>O47*保育人数!$N$6/保育人数!$N$34</f>
        <v>600.06170934896636</v>
      </c>
      <c r="BP47" s="3">
        <f t="shared" ref="BP47:BP49" si="21">AVERAGE(BE47:BO47)</f>
        <v>516.63066954643637</v>
      </c>
      <c r="BQ47" s="216"/>
      <c r="BR47" s="216"/>
      <c r="BS47" s="218"/>
      <c r="BU47" s="3">
        <f>U47*保育人数!$N$6/保育人数!$N$34</f>
        <v>58535.431451198194</v>
      </c>
      <c r="BV47" s="3">
        <f>V47*保育人数!$N$6/保育人数!$N$34</f>
        <v>59300.215982721384</v>
      </c>
      <c r="BW47" s="3">
        <f>W47*保育人数!$N$6/保育人数!$N$34</f>
        <v>59759.0867016353</v>
      </c>
      <c r="BX47" s="3">
        <f>X47*保育人数!$N$6/保育人数!$N$34</f>
        <v>60300.31883163633</v>
      </c>
      <c r="BY47" s="3">
        <f>Y47*保育人数!$N$6/保育人数!$N$34</f>
        <v>55111.549933148206</v>
      </c>
      <c r="BZ47" s="3">
        <f>Z47*保育人数!$N$6/保育人数!$N$34</f>
        <v>54429.126812712129</v>
      </c>
      <c r="CA47" s="3">
        <f>AA47*保育人数!$N$6/保育人数!$N$34</f>
        <v>55052.720353800272</v>
      </c>
      <c r="CB47" s="3">
        <f>AB47*保育人数!$N$6/保育人数!$N$34</f>
        <v>55652.782063149236</v>
      </c>
      <c r="CC47" s="3">
        <f>AC47*保育人数!$N$6/保育人数!$N$34</f>
        <v>58041.262984675515</v>
      </c>
      <c r="CD47" s="3">
        <f>AD47*保育人数!$N$6/保育人数!$N$34</f>
        <v>63324.159210120335</v>
      </c>
      <c r="CE47" s="3">
        <f>AE47*保育人数!$N$6/保育人数!$N$34</f>
        <v>0</v>
      </c>
      <c r="CF47" s="3">
        <f t="shared" ref="CF47:CF49" si="22">AVERAGE(BU47:CE47)</f>
        <v>52682.423120436091</v>
      </c>
      <c r="CG47" s="216"/>
      <c r="CH47" s="216"/>
      <c r="CI47" s="218"/>
    </row>
    <row r="48" spans="1:87" ht="19">
      <c r="A48" s="32" t="s">
        <v>77</v>
      </c>
      <c r="B48" s="76" t="s">
        <v>144</v>
      </c>
      <c r="C48" s="257" t="s">
        <v>160</v>
      </c>
      <c r="D48" s="34" t="s">
        <v>161</v>
      </c>
      <c r="E48" s="38">
        <v>920</v>
      </c>
      <c r="F48" s="36">
        <v>950</v>
      </c>
      <c r="G48" s="36">
        <v>960</v>
      </c>
      <c r="H48" s="36">
        <v>970</v>
      </c>
      <c r="I48" s="36">
        <v>980</v>
      </c>
      <c r="J48" s="36">
        <v>980</v>
      </c>
      <c r="K48" s="36">
        <v>970</v>
      </c>
      <c r="L48" s="36">
        <v>980</v>
      </c>
      <c r="M48" s="39">
        <v>990</v>
      </c>
      <c r="N48" s="39">
        <v>1040</v>
      </c>
      <c r="O48" s="40">
        <v>1140</v>
      </c>
      <c r="P48" s="111"/>
      <c r="Q48" s="111"/>
      <c r="R48" s="111"/>
      <c r="S48" s="111"/>
      <c r="T48" s="35">
        <v>103330</v>
      </c>
      <c r="U48" s="36">
        <v>105920</v>
      </c>
      <c r="V48" s="36">
        <v>107230</v>
      </c>
      <c r="W48" s="36">
        <v>108120</v>
      </c>
      <c r="X48" s="36">
        <v>109170</v>
      </c>
      <c r="Y48" s="36">
        <v>109330</v>
      </c>
      <c r="Z48" s="36">
        <v>108130</v>
      </c>
      <c r="AA48" s="36">
        <v>109390</v>
      </c>
      <c r="AB48" s="37">
        <v>110590</v>
      </c>
      <c r="AC48" s="37">
        <v>115480</v>
      </c>
      <c r="AD48" s="77">
        <v>126090</v>
      </c>
      <c r="AE48" s="111"/>
      <c r="AF48" s="4">
        <f>E48/E$552</f>
        <v>1.1499999999999999</v>
      </c>
      <c r="AG48" s="4">
        <f>F48/E$552</f>
        <v>1.1875</v>
      </c>
      <c r="AH48" s="4">
        <f>G48/E$552</f>
        <v>1.2</v>
      </c>
      <c r="AI48" s="4">
        <f>H48/E$552</f>
        <v>1.2124999999999999</v>
      </c>
      <c r="AJ48" s="4">
        <f>I48/E$552</f>
        <v>1.2250000000000001</v>
      </c>
      <c r="AK48" s="4">
        <f>J48/E$552</f>
        <v>1.2250000000000001</v>
      </c>
      <c r="AL48" s="4">
        <f>K48/E$552</f>
        <v>1.2124999999999999</v>
      </c>
      <c r="AM48" s="4">
        <f>L48/E$552</f>
        <v>1.2250000000000001</v>
      </c>
      <c r="AN48" s="4">
        <f>M48/E$552</f>
        <v>1.2375</v>
      </c>
      <c r="AO48" s="4">
        <f>N48/E$552</f>
        <v>1.3</v>
      </c>
      <c r="AP48" s="4">
        <f>O48/E$552</f>
        <v>1.425</v>
      </c>
      <c r="AQ48" s="256"/>
      <c r="AR48" s="256"/>
      <c r="AS48" s="256"/>
      <c r="AT48" s="256"/>
      <c r="AU48" s="256"/>
      <c r="AV48" s="256"/>
      <c r="AW48" s="256"/>
      <c r="AX48" s="256"/>
      <c r="AY48" s="256"/>
      <c r="AZ48" s="256"/>
      <c r="BA48" s="256"/>
      <c r="BC48" s="3"/>
      <c r="BE48" s="3">
        <f>E48*(保育人数!$N$4+保育人数!$N$5)/保育人数!$N$34</f>
        <v>1623.6963900030855</v>
      </c>
      <c r="BF48" s="3">
        <f>F48*(保育人数!$N$4+保育人数!$N$5)/保育人数!$N$34</f>
        <v>1676.6430114162297</v>
      </c>
      <c r="BG48" s="3">
        <f>G48*(保育人数!$N$4+保育人数!$N$5)/保育人数!$N$34</f>
        <v>1694.291885220611</v>
      </c>
      <c r="BH48" s="3">
        <f>H48*(保育人数!$N$4+保育人数!$N$5)/保育人数!$N$34</f>
        <v>1711.9407590249923</v>
      </c>
      <c r="BI48" s="3">
        <f>I48*(保育人数!$N$4+保育人数!$N$5)/保育人数!$N$34</f>
        <v>1729.5896328293738</v>
      </c>
      <c r="BJ48" s="3">
        <f>J48*(保育人数!$N$4+保育人数!$N$5)/保育人数!$N$34</f>
        <v>1729.5896328293738</v>
      </c>
      <c r="BK48" s="3">
        <f>K48*(保育人数!$N$4+保育人数!$N$5)/保育人数!$N$34</f>
        <v>1711.9407590249923</v>
      </c>
      <c r="BL48" s="3">
        <f>L48*(保育人数!$N$4+保育人数!$N$5)/保育人数!$N$34</f>
        <v>1729.5896328293738</v>
      </c>
      <c r="BM48" s="3">
        <f>M48*(保育人数!$N$4+保育人数!$N$5)/保育人数!$N$34</f>
        <v>1747.2385066337552</v>
      </c>
      <c r="BN48" s="3">
        <f>N48*(保育人数!$N$4+保育人数!$N$5)/保育人数!$N$34</f>
        <v>1835.4828756556619</v>
      </c>
      <c r="BO48" s="3">
        <f>O48*(保育人数!$N$4+保育人数!$N$5)/保育人数!$N$34</f>
        <v>2011.9716136994755</v>
      </c>
      <c r="BP48" s="3">
        <f t="shared" si="21"/>
        <v>1745.6340635606298</v>
      </c>
      <c r="BQ48" s="216"/>
      <c r="BR48" s="216"/>
      <c r="BS48" s="218"/>
      <c r="BU48" s="3">
        <f>U48*(保育人数!$N$4+保育人数!$N$5)/保育人数!$N$34</f>
        <v>186936.8713360074</v>
      </c>
      <c r="BV48" s="3">
        <f>V48*(保育人数!$N$4+保育人数!$N$5)/保育人数!$N$34</f>
        <v>189248.87380438138</v>
      </c>
      <c r="BW48" s="3">
        <f>W48*(保育人数!$N$4+保育人数!$N$5)/保育人数!$N$34</f>
        <v>190819.62357297132</v>
      </c>
      <c r="BX48" s="3">
        <f>X48*(保育人数!$N$4+保育人数!$N$5)/保育人数!$N$34</f>
        <v>192672.75532243136</v>
      </c>
      <c r="BY48" s="3">
        <f>Y48*(保育人数!$N$4+保育人数!$N$5)/保育人数!$N$34</f>
        <v>192955.13730330145</v>
      </c>
      <c r="BZ48" s="3">
        <f>Z48*(保育人数!$N$4+保育人数!$N$5)/保育人数!$N$34</f>
        <v>190837.27244677569</v>
      </c>
      <c r="CA48" s="3">
        <f>AA48*(保育人数!$N$4+保育人数!$N$5)/保育人数!$N$34</f>
        <v>193061.03054612776</v>
      </c>
      <c r="CB48" s="3">
        <f>AB48*(保育人数!$N$4+保育人数!$N$5)/保育人数!$N$34</f>
        <v>195178.89540265352</v>
      </c>
      <c r="CC48" s="3">
        <f>AC48*(保育人数!$N$4+保育人数!$N$5)/保育人数!$N$34</f>
        <v>203809.19469299601</v>
      </c>
      <c r="CD48" s="3">
        <f>AD48*(保育人数!$N$4+保育人数!$N$5)/保育人数!$N$34</f>
        <v>222534.64979944463</v>
      </c>
      <c r="CE48" s="3">
        <f>AE48*(保育人数!$N$4+保育人数!$N$5)/保育人数!$N$34</f>
        <v>0</v>
      </c>
      <c r="CF48" s="3">
        <f t="shared" si="22"/>
        <v>178004.93674791732</v>
      </c>
      <c r="CG48" s="216"/>
      <c r="CH48" s="216"/>
      <c r="CI48" s="218"/>
    </row>
    <row r="49" spans="1:87" ht="19">
      <c r="A49" s="32" t="s">
        <v>77</v>
      </c>
      <c r="B49" s="76" t="s">
        <v>144</v>
      </c>
      <c r="C49" s="257"/>
      <c r="D49" s="34" t="s">
        <v>162</v>
      </c>
      <c r="E49" s="38">
        <v>1660</v>
      </c>
      <c r="F49" s="36">
        <v>1710</v>
      </c>
      <c r="G49" s="36">
        <v>1720</v>
      </c>
      <c r="H49" s="36">
        <v>1740</v>
      </c>
      <c r="I49" s="36">
        <v>1760</v>
      </c>
      <c r="J49" s="36">
        <v>1760</v>
      </c>
      <c r="K49" s="36">
        <v>1740</v>
      </c>
      <c r="L49" s="36">
        <v>1760</v>
      </c>
      <c r="M49" s="39">
        <v>1780</v>
      </c>
      <c r="N49" s="39">
        <v>1860</v>
      </c>
      <c r="O49" s="40">
        <v>2050</v>
      </c>
      <c r="P49" s="111"/>
      <c r="Q49" s="111"/>
      <c r="R49" s="111"/>
      <c r="S49" s="111"/>
      <c r="T49" s="35">
        <v>176950</v>
      </c>
      <c r="U49" s="36">
        <v>181650</v>
      </c>
      <c r="V49" s="36">
        <v>183750</v>
      </c>
      <c r="W49" s="36">
        <v>185320</v>
      </c>
      <c r="X49" s="36">
        <v>187210</v>
      </c>
      <c r="Y49" s="36">
        <v>187470</v>
      </c>
      <c r="Z49" s="36">
        <v>185150</v>
      </c>
      <c r="AA49" s="36">
        <v>187350</v>
      </c>
      <c r="AB49" s="37">
        <v>189500</v>
      </c>
      <c r="AC49" s="37">
        <v>198190</v>
      </c>
      <c r="AD49" s="77">
        <v>217110</v>
      </c>
      <c r="AE49" s="111"/>
      <c r="AF49" s="4">
        <f>E49/E$553</f>
        <v>1.1690140845070423</v>
      </c>
      <c r="AG49" s="4">
        <f>F49/E$553</f>
        <v>1.204225352112676</v>
      </c>
      <c r="AH49" s="4">
        <f>G49/E$553</f>
        <v>1.2112676056338028</v>
      </c>
      <c r="AI49" s="4">
        <f>H49/E$553</f>
        <v>1.2253521126760563</v>
      </c>
      <c r="AJ49" s="4">
        <f>I49/E$553</f>
        <v>1.2394366197183098</v>
      </c>
      <c r="AK49" s="4">
        <f>J49/E$553</f>
        <v>1.2394366197183098</v>
      </c>
      <c r="AL49" s="4">
        <f>K49/E$553</f>
        <v>1.2253521126760563</v>
      </c>
      <c r="AM49" s="4">
        <f>L49/E$553</f>
        <v>1.2394366197183098</v>
      </c>
      <c r="AN49" s="4">
        <f>M49/E$553</f>
        <v>1.2535211267605635</v>
      </c>
      <c r="AO49" s="4">
        <f>N49/E$553</f>
        <v>1.3098591549295775</v>
      </c>
      <c r="AP49" s="4">
        <f>O49/E$553</f>
        <v>1.443661971830986</v>
      </c>
      <c r="AQ49" s="256"/>
      <c r="AR49" s="256"/>
      <c r="AS49" s="256"/>
      <c r="AT49" s="256"/>
      <c r="AU49" s="256"/>
      <c r="AV49" s="256"/>
      <c r="AW49" s="256"/>
      <c r="AX49" s="256"/>
      <c r="AY49" s="256"/>
      <c r="AZ49" s="256"/>
      <c r="BA49" s="256"/>
      <c r="BC49" s="3"/>
      <c r="BE49" s="3">
        <f>E49*保育人数!$N$3/保育人数!$N$34</f>
        <v>976.57101717576882</v>
      </c>
      <c r="BF49" s="3">
        <f>F49*保育人数!$N$3/保育人数!$N$34</f>
        <v>1005.9858068497377</v>
      </c>
      <c r="BG49" s="3">
        <f>G49*保育人数!$N$3/保育人数!$N$34</f>
        <v>1011.8687647845315</v>
      </c>
      <c r="BH49" s="3">
        <f>H49*保育人数!$N$3/保育人数!$N$34</f>
        <v>1023.6346806541192</v>
      </c>
      <c r="BI49" s="3">
        <f>I49*保育人数!$N$3/保育人数!$N$34</f>
        <v>1035.4005965237068</v>
      </c>
      <c r="BJ49" s="3">
        <f>J49*保育人数!$N$3/保育人数!$N$34</f>
        <v>1035.4005965237068</v>
      </c>
      <c r="BK49" s="3">
        <f>K49*保育人数!$N$3/保育人数!$N$34</f>
        <v>1023.6346806541192</v>
      </c>
      <c r="BL49" s="3">
        <f>L49*保育人数!$N$3/保育人数!$N$34</f>
        <v>1035.4005965237068</v>
      </c>
      <c r="BM49" s="3">
        <f>M49*保育人数!$N$3/保育人数!$N$34</f>
        <v>1047.1665123932944</v>
      </c>
      <c r="BN49" s="3">
        <f>N49*保育人数!$N$3/保育人数!$N$34</f>
        <v>1094.2301758716446</v>
      </c>
      <c r="BO49" s="3">
        <f>O49*保育人数!$N$3/保育人数!$N$34</f>
        <v>1206.0063766327266</v>
      </c>
      <c r="BP49" s="3">
        <f t="shared" si="21"/>
        <v>1045.0272549624603</v>
      </c>
      <c r="BQ49" s="216"/>
      <c r="BR49" s="216"/>
      <c r="BS49" s="218"/>
      <c r="BU49" s="3">
        <f>U49*保育人数!$N$3/保育人数!$N$34</f>
        <v>106863.93088552916</v>
      </c>
      <c r="BV49" s="3">
        <f>V49*保育人数!$N$3/保育人数!$N$34</f>
        <v>108099.35205183586</v>
      </c>
      <c r="BW49" s="3">
        <f>W49*保育人数!$N$3/保育人数!$N$34</f>
        <v>109022.97644759848</v>
      </c>
      <c r="BX49" s="3">
        <f>X49*保育人数!$N$3/保育人数!$N$34</f>
        <v>110134.8554972745</v>
      </c>
      <c r="BY49" s="3">
        <f>Y49*保育人数!$N$3/保育人数!$N$34</f>
        <v>110287.81240357916</v>
      </c>
      <c r="BZ49" s="3">
        <f>Z49*保育人数!$N$3/保育人数!$N$34</f>
        <v>108922.96616270699</v>
      </c>
      <c r="CA49" s="3">
        <f>AA49*保育人数!$N$3/保育人数!$N$34</f>
        <v>110217.21690836162</v>
      </c>
      <c r="CB49" s="3">
        <f>AB49*保育人数!$N$3/保育人数!$N$34</f>
        <v>111482.05286434229</v>
      </c>
      <c r="CC49" s="3">
        <f>AC49*保育人数!$N$3/保育人数!$N$34</f>
        <v>116594.34330967809</v>
      </c>
      <c r="CD49" s="3">
        <f>AD49*保育人数!$N$3/保育人数!$N$34</f>
        <v>127724.89972230794</v>
      </c>
      <c r="CE49" s="3">
        <f>AE49*保育人数!$N$3/保育人数!$N$34</f>
        <v>0</v>
      </c>
      <c r="CF49" s="3">
        <f t="shared" si="22"/>
        <v>101759.12784120128</v>
      </c>
      <c r="CG49" s="216"/>
      <c r="CH49" s="216"/>
      <c r="CI49" s="218"/>
    </row>
    <row r="50" spans="1:87" ht="21" customHeight="1">
      <c r="A50" s="32" t="s">
        <v>77</v>
      </c>
      <c r="B50" s="33" t="s">
        <v>173</v>
      </c>
      <c r="C50" s="237" t="s">
        <v>159</v>
      </c>
      <c r="D50" s="34" t="s">
        <v>105</v>
      </c>
      <c r="E50" s="38">
        <v>320</v>
      </c>
      <c r="F50" s="36">
        <v>330</v>
      </c>
      <c r="G50" s="36">
        <v>340</v>
      </c>
      <c r="H50" s="36">
        <v>340</v>
      </c>
      <c r="I50" s="36">
        <v>340</v>
      </c>
      <c r="J50" s="36">
        <v>340</v>
      </c>
      <c r="K50" s="36">
        <v>350</v>
      </c>
      <c r="L50" s="36">
        <v>350</v>
      </c>
      <c r="M50" s="39">
        <v>350</v>
      </c>
      <c r="N50" s="39">
        <v>370</v>
      </c>
      <c r="O50" s="40">
        <v>400</v>
      </c>
      <c r="P50" s="111"/>
      <c r="Q50" s="111"/>
      <c r="R50" s="111"/>
      <c r="S50" s="111"/>
      <c r="T50" s="35">
        <v>39620</v>
      </c>
      <c r="U50" s="36">
        <v>40490</v>
      </c>
      <c r="V50" s="36">
        <v>41040</v>
      </c>
      <c r="W50" s="36">
        <v>41340</v>
      </c>
      <c r="X50" s="36">
        <v>41710</v>
      </c>
      <c r="Y50" s="36">
        <v>37280</v>
      </c>
      <c r="Z50" s="36">
        <v>36840</v>
      </c>
      <c r="AA50" s="36">
        <v>37260</v>
      </c>
      <c r="AB50" s="37">
        <v>37650</v>
      </c>
      <c r="AC50" s="37">
        <v>39230</v>
      </c>
      <c r="AD50" s="77">
        <v>42730</v>
      </c>
      <c r="AE50" s="111"/>
      <c r="AF50" s="4">
        <f>E50/E$554</f>
        <v>1.1428571428571428</v>
      </c>
      <c r="AG50" s="4">
        <f>F50/E$554</f>
        <v>1.1785714285714286</v>
      </c>
      <c r="AH50" s="4">
        <f>G50/E$554</f>
        <v>1.2142857142857142</v>
      </c>
      <c r="AI50" s="4">
        <f>H50/E$554</f>
        <v>1.2142857142857142</v>
      </c>
      <c r="AJ50" s="4">
        <f>I50/E$554</f>
        <v>1.2142857142857142</v>
      </c>
      <c r="AK50" s="4">
        <f>J50/E$554</f>
        <v>1.2142857142857142</v>
      </c>
      <c r="AL50" s="4">
        <f>K50/E$554</f>
        <v>1.25</v>
      </c>
      <c r="AM50" s="4">
        <f>L50/E$554</f>
        <v>1.25</v>
      </c>
      <c r="AN50" s="4">
        <f>M50/E$554</f>
        <v>1.25</v>
      </c>
      <c r="AO50" s="4">
        <f>N50/E$554</f>
        <v>1.3214285714285714</v>
      </c>
      <c r="AP50" s="4">
        <f>O50/E$554</f>
        <v>1.4285714285714286</v>
      </c>
      <c r="AQ50" s="256"/>
      <c r="AR50" s="256"/>
      <c r="AS50" s="256"/>
      <c r="AT50" s="256"/>
      <c r="AU50" s="256"/>
      <c r="AV50" s="256"/>
      <c r="AW50" s="256"/>
      <c r="AX50" s="256"/>
      <c r="AY50" s="256"/>
      <c r="AZ50" s="256"/>
      <c r="BA50" s="256"/>
      <c r="BC50" s="3"/>
      <c r="BE50" s="3">
        <f>E50*(保育人数!$O$7+保育人数!$O$8)/保育人数!$O$34</f>
        <v>776.73830594184585</v>
      </c>
      <c r="BF50" s="3">
        <f>F50*(保育人数!$O$7+保育人数!$O$8)/保育人数!$O$34</f>
        <v>801.01137800252855</v>
      </c>
      <c r="BG50" s="3">
        <f>G50*(保育人数!$O$7+保育人数!$O$8)/保育人数!$O$34</f>
        <v>825.28445006321124</v>
      </c>
      <c r="BH50" s="3">
        <f>H50*(保育人数!$O$7+保育人数!$O$8)/保育人数!$O$34</f>
        <v>825.28445006321124</v>
      </c>
      <c r="BI50" s="3">
        <f>I50*(保育人数!$O$7+保育人数!$O$8)/保育人数!$O$34</f>
        <v>825.28445006321124</v>
      </c>
      <c r="BJ50" s="3">
        <f>J50*(保育人数!$O$7+保育人数!$O$8)/保育人数!$O$34</f>
        <v>825.28445006321124</v>
      </c>
      <c r="BK50" s="3">
        <f>K50*(保育人数!$O$7+保育人数!$O$8)/保育人数!$O$34</f>
        <v>849.55752212389382</v>
      </c>
      <c r="BL50" s="3">
        <f>L50*(保育人数!$O$7+保育人数!$O$8)/保育人数!$O$34</f>
        <v>849.55752212389382</v>
      </c>
      <c r="BM50" s="3">
        <f>M50*(保育人数!$O$7+保育人数!$O$8)/保育人数!$O$34</f>
        <v>849.55752212389382</v>
      </c>
      <c r="BN50" s="3">
        <f>N50*(保育人数!$O$7+保育人数!$O$8)/保育人数!$O$34</f>
        <v>898.10366624525921</v>
      </c>
      <c r="BO50" s="3">
        <f>O50*(保育人数!$O$7+保育人数!$O$8)/保育人数!$O$34</f>
        <v>970.92288242730729</v>
      </c>
      <c r="BP50" s="3">
        <f>AVERAGE(BE50:BO50)</f>
        <v>845.14423629467888</v>
      </c>
      <c r="BQ50" s="216">
        <f>SUM(BP50:BP53)</f>
        <v>4190.4148948396742</v>
      </c>
      <c r="BR50" s="216">
        <f>AVERAGE(BQ50,BQ122,BQ194,BQ266,BQ338,BQ410,BQ482,BQ554)</f>
        <v>3902.5169520744744</v>
      </c>
      <c r="BS50" s="218">
        <f>BR50/BR$70</f>
        <v>0.99203992689352083</v>
      </c>
      <c r="BU50" s="3">
        <f>U50*(保育人数!$O$7+保育人数!$O$8)/保育人数!$O$34</f>
        <v>98281.668773704179</v>
      </c>
      <c r="BV50" s="3">
        <f>V50*(保育人数!$O$7+保育人数!$O$8)/保育人数!$O$34</f>
        <v>99616.687737041721</v>
      </c>
      <c r="BW50" s="3">
        <f>W50*(保育人数!$O$7+保育人数!$O$8)/保育人数!$O$34</f>
        <v>100344.8798988622</v>
      </c>
      <c r="BX50" s="3">
        <f>X50*(保育人数!$O$7+保育人数!$O$8)/保育人数!$O$34</f>
        <v>101242.98356510747</v>
      </c>
      <c r="BY50" s="3">
        <f>Y50*(保育人数!$O$7+保育人数!$O$8)/保育人数!$O$34</f>
        <v>90490.012642225032</v>
      </c>
      <c r="BZ50" s="3">
        <f>Z50*(保育人数!$O$7+保育人数!$O$8)/保育人数!$O$34</f>
        <v>89421.997471555005</v>
      </c>
      <c r="CA50" s="3">
        <f>AA50*(保育人数!$O$7+保育人数!$O$8)/保育人数!$O$34</f>
        <v>90441.466498103677</v>
      </c>
      <c r="CB50" s="3">
        <f>AB50*(保育人数!$O$7+保育人数!$O$8)/保育人数!$O$34</f>
        <v>91388.1163084703</v>
      </c>
      <c r="CC50" s="3">
        <f>AC50*(保育人数!$O$7+保育人数!$O$8)/保育人数!$O$34</f>
        <v>95223.261694058165</v>
      </c>
      <c r="CD50" s="3">
        <f>AD50*(保育人数!$O$7+保育人数!$O$8)/保育人数!$O$34</f>
        <v>103718.8369152971</v>
      </c>
      <c r="CE50" s="3">
        <f>AE50*(保育人数!$O$7+保育人数!$O$8)/保育人数!$O$34</f>
        <v>0</v>
      </c>
      <c r="CF50" s="3">
        <f>AVERAGE(BU50:CE50)</f>
        <v>87288.173773129529</v>
      </c>
      <c r="CG50" s="216">
        <f>ROUNDDOWN(SUM(CF50:CF53)*$CJ$2*12/16,-2)</f>
        <v>222700</v>
      </c>
      <c r="CH50" s="216">
        <f>AVERAGE(CG50,CG122,CG194,CG266,CG338,CG410,CG482,CG554)</f>
        <v>208625</v>
      </c>
      <c r="CI50" s="218">
        <f>CH50/CH$70</f>
        <v>0.98524203069657612</v>
      </c>
    </row>
    <row r="51" spans="1:87" ht="19">
      <c r="A51" s="32" t="s">
        <v>77</v>
      </c>
      <c r="B51" s="76" t="s">
        <v>145</v>
      </c>
      <c r="C51" s="237"/>
      <c r="D51" s="34" t="s">
        <v>106</v>
      </c>
      <c r="E51" s="38">
        <v>390</v>
      </c>
      <c r="F51" s="36">
        <v>400</v>
      </c>
      <c r="G51" s="36">
        <v>410</v>
      </c>
      <c r="H51" s="36">
        <v>410</v>
      </c>
      <c r="I51" s="36">
        <v>410</v>
      </c>
      <c r="J51" s="36">
        <v>410</v>
      </c>
      <c r="K51" s="36">
        <v>420</v>
      </c>
      <c r="L51" s="36">
        <v>420</v>
      </c>
      <c r="M51" s="39">
        <v>420</v>
      </c>
      <c r="N51" s="39">
        <v>450</v>
      </c>
      <c r="O51" s="40">
        <v>490</v>
      </c>
      <c r="P51" s="111"/>
      <c r="Q51" s="111"/>
      <c r="R51" s="111"/>
      <c r="S51" s="111"/>
      <c r="T51" s="35">
        <v>46980</v>
      </c>
      <c r="U51" s="36">
        <v>48060</v>
      </c>
      <c r="V51" s="36">
        <v>48690</v>
      </c>
      <c r="W51" s="36">
        <v>49060</v>
      </c>
      <c r="X51" s="36">
        <v>49510</v>
      </c>
      <c r="Y51" s="36">
        <v>45090</v>
      </c>
      <c r="Z51" s="36">
        <v>44540</v>
      </c>
      <c r="AA51" s="36">
        <v>45050</v>
      </c>
      <c r="AB51" s="37">
        <v>45540</v>
      </c>
      <c r="AC51" s="37">
        <v>47500</v>
      </c>
      <c r="AD51" s="77">
        <v>51830</v>
      </c>
      <c r="AE51" s="111"/>
      <c r="AF51" s="4">
        <f>E51/E$555</f>
        <v>1.1470588235294117</v>
      </c>
      <c r="AG51" s="4">
        <f>F51/E$555</f>
        <v>1.1764705882352942</v>
      </c>
      <c r="AH51" s="4">
        <f>G51/E$555</f>
        <v>1.2058823529411764</v>
      </c>
      <c r="AI51" s="4">
        <f>H51/E$555</f>
        <v>1.2058823529411764</v>
      </c>
      <c r="AJ51" s="4">
        <f>I51/E$555</f>
        <v>1.2058823529411764</v>
      </c>
      <c r="AK51" s="4">
        <f>J51/E$555</f>
        <v>1.2058823529411764</v>
      </c>
      <c r="AL51" s="4">
        <f>K51/E$555</f>
        <v>1.2352941176470589</v>
      </c>
      <c r="AM51" s="4">
        <f>L51/E$555</f>
        <v>1.2352941176470589</v>
      </c>
      <c r="AN51" s="4">
        <f>M51/E$555</f>
        <v>1.2352941176470589</v>
      </c>
      <c r="AO51" s="4">
        <f>N51/E$555</f>
        <v>1.3235294117647058</v>
      </c>
      <c r="AP51" s="4">
        <f>O51/E$555</f>
        <v>1.4411764705882353</v>
      </c>
      <c r="AQ51" s="256"/>
      <c r="AR51" s="256"/>
      <c r="AS51" s="256"/>
      <c r="AT51" s="256"/>
      <c r="AU51" s="256"/>
      <c r="AV51" s="256"/>
      <c r="AW51" s="256"/>
      <c r="AX51" s="256"/>
      <c r="AY51" s="256"/>
      <c r="AZ51" s="256"/>
      <c r="BA51" s="256"/>
      <c r="BC51" s="3"/>
      <c r="BE51" s="3">
        <f>E51*保育人数!$O$6/保育人数!$O$34</f>
        <v>473.3249051833123</v>
      </c>
      <c r="BF51" s="3">
        <f>F51*保育人数!$O$6/保育人数!$O$34</f>
        <v>485.46144121365364</v>
      </c>
      <c r="BG51" s="3">
        <f>G51*保育人数!$O$6/保育人数!$O$34</f>
        <v>497.59797724399499</v>
      </c>
      <c r="BH51" s="3">
        <f>H51*保育人数!$O$6/保育人数!$O$34</f>
        <v>497.59797724399499</v>
      </c>
      <c r="BI51" s="3">
        <f>I51*保育人数!$O$6/保育人数!$O$34</f>
        <v>497.59797724399499</v>
      </c>
      <c r="BJ51" s="3">
        <f>J51*保育人数!$O$6/保育人数!$O$34</f>
        <v>497.59797724399499</v>
      </c>
      <c r="BK51" s="3">
        <f>K51*保育人数!$O$6/保育人数!$O$34</f>
        <v>509.73451327433634</v>
      </c>
      <c r="BL51" s="3">
        <f>L51*保育人数!$O$6/保育人数!$O$34</f>
        <v>509.73451327433634</v>
      </c>
      <c r="BM51" s="3">
        <f>M51*保育人数!$O$6/保育人数!$O$34</f>
        <v>509.73451327433634</v>
      </c>
      <c r="BN51" s="3">
        <f>N51*保育人数!$O$6/保育人数!$O$34</f>
        <v>546.14412136536032</v>
      </c>
      <c r="BO51" s="3">
        <f>O51*保育人数!$O$6/保育人数!$O$34</f>
        <v>594.69026548672571</v>
      </c>
      <c r="BP51" s="3">
        <f t="shared" ref="BP51:BP53" si="23">AVERAGE(BE51:BO51)</f>
        <v>510.83783473164004</v>
      </c>
      <c r="BQ51" s="216"/>
      <c r="BR51" s="216"/>
      <c r="BS51" s="218"/>
      <c r="BU51" s="3">
        <f>U51*保育人数!$O$6/保育人数!$O$34</f>
        <v>58328.192161820487</v>
      </c>
      <c r="BV51" s="3">
        <f>V51*保育人数!$O$6/保育人数!$O$34</f>
        <v>59092.793931731991</v>
      </c>
      <c r="BW51" s="3">
        <f>W51*保育人数!$O$6/保育人数!$O$34</f>
        <v>59541.845764854617</v>
      </c>
      <c r="BX51" s="3">
        <f>X51*保育人数!$O$6/保育人数!$O$34</f>
        <v>60087.989886219977</v>
      </c>
      <c r="BY51" s="3">
        <f>Y51*保育人数!$O$6/保育人数!$O$34</f>
        <v>54723.640960809105</v>
      </c>
      <c r="BZ51" s="3">
        <f>Z51*保育人数!$O$6/保育人数!$O$34</f>
        <v>54056.131479140335</v>
      </c>
      <c r="CA51" s="3">
        <f>AA51*保育人数!$O$6/保育人数!$O$34</f>
        <v>54675.094816687742</v>
      </c>
      <c r="CB51" s="3">
        <f>AB51*保育人数!$O$6/保育人数!$O$34</f>
        <v>55269.785082174465</v>
      </c>
      <c r="CC51" s="3">
        <f>AC51*保育人数!$O$6/保育人数!$O$34</f>
        <v>57648.54614412137</v>
      </c>
      <c r="CD51" s="3">
        <f>AD51*保育人数!$O$6/保育人数!$O$34</f>
        <v>62903.66624525917</v>
      </c>
      <c r="CE51" s="3">
        <f>AE51*保育人数!$O$6/保育人数!$O$34</f>
        <v>0</v>
      </c>
      <c r="CF51" s="3">
        <f t="shared" ref="CF51:CF53" si="24">AVERAGE(BU51:CE51)</f>
        <v>52393.426042983563</v>
      </c>
      <c r="CG51" s="216"/>
      <c r="CH51" s="216"/>
      <c r="CI51" s="218"/>
    </row>
    <row r="52" spans="1:87" ht="19">
      <c r="A52" s="32" t="s">
        <v>77</v>
      </c>
      <c r="B52" s="76" t="s">
        <v>145</v>
      </c>
      <c r="C52" s="257" t="s">
        <v>160</v>
      </c>
      <c r="D52" s="34" t="s">
        <v>161</v>
      </c>
      <c r="E52" s="38">
        <v>900</v>
      </c>
      <c r="F52" s="36">
        <v>930</v>
      </c>
      <c r="G52" s="36">
        <v>950</v>
      </c>
      <c r="H52" s="36">
        <v>950</v>
      </c>
      <c r="I52" s="36">
        <v>960</v>
      </c>
      <c r="J52" s="36">
        <v>960</v>
      </c>
      <c r="K52" s="36">
        <v>950</v>
      </c>
      <c r="L52" s="36">
        <v>960</v>
      </c>
      <c r="M52" s="39">
        <v>980</v>
      </c>
      <c r="N52" s="39">
        <v>1020</v>
      </c>
      <c r="O52" s="40">
        <v>1120</v>
      </c>
      <c r="P52" s="111"/>
      <c r="Q52" s="111"/>
      <c r="R52" s="111"/>
      <c r="S52" s="111"/>
      <c r="T52" s="35">
        <v>101680</v>
      </c>
      <c r="U52" s="36">
        <v>104230</v>
      </c>
      <c r="V52" s="36">
        <v>105520</v>
      </c>
      <c r="W52" s="36">
        <v>106390</v>
      </c>
      <c r="X52" s="36">
        <v>107430</v>
      </c>
      <c r="Y52" s="36">
        <v>107580</v>
      </c>
      <c r="Z52" s="36">
        <v>106410</v>
      </c>
      <c r="AA52" s="36">
        <v>107650</v>
      </c>
      <c r="AB52" s="37">
        <v>108830</v>
      </c>
      <c r="AC52" s="37">
        <v>113650</v>
      </c>
      <c r="AD52" s="77">
        <v>124100</v>
      </c>
      <c r="AE52" s="111"/>
      <c r="AF52" s="4">
        <f>E52/E$556</f>
        <v>1.1538461538461537</v>
      </c>
      <c r="AG52" s="4">
        <f>F52/E$556</f>
        <v>1.1923076923076923</v>
      </c>
      <c r="AH52" s="4">
        <f>G52/E$556</f>
        <v>1.2179487179487178</v>
      </c>
      <c r="AI52" s="4">
        <f>H52/E$556</f>
        <v>1.2179487179487178</v>
      </c>
      <c r="AJ52" s="4">
        <f>I52/E$556</f>
        <v>1.2307692307692308</v>
      </c>
      <c r="AK52" s="4">
        <f>J52/E$556</f>
        <v>1.2307692307692308</v>
      </c>
      <c r="AL52" s="4">
        <f>K52/E$556</f>
        <v>1.2179487179487178</v>
      </c>
      <c r="AM52" s="4">
        <f>L52/E$556</f>
        <v>1.2307692307692308</v>
      </c>
      <c r="AN52" s="4">
        <f>M52/E$556</f>
        <v>1.2564102564102564</v>
      </c>
      <c r="AO52" s="4">
        <f>N52/E$556</f>
        <v>1.3076923076923077</v>
      </c>
      <c r="AP52" s="4">
        <f>O52/E$556</f>
        <v>1.4358974358974359</v>
      </c>
      <c r="AQ52" s="256"/>
      <c r="AR52" s="256"/>
      <c r="AS52" s="256"/>
      <c r="AT52" s="256"/>
      <c r="AU52" s="256"/>
      <c r="AV52" s="256"/>
      <c r="AW52" s="256"/>
      <c r="AX52" s="256"/>
      <c r="AY52" s="256"/>
      <c r="AZ52" s="256"/>
      <c r="BA52" s="256"/>
      <c r="BC52" s="3"/>
      <c r="BE52" s="3">
        <f>E52*(保育人数!$O$4+保育人数!$O$5)/保育人数!$O$34</f>
        <v>1638.4323640960811</v>
      </c>
      <c r="BF52" s="3">
        <f>F52*(保育人数!$O$4+保育人数!$O$5)/保育人数!$O$34</f>
        <v>1693.046776232617</v>
      </c>
      <c r="BG52" s="3">
        <f>G52*(保育人数!$O$4+保育人数!$O$5)/保育人数!$O$34</f>
        <v>1729.456384323641</v>
      </c>
      <c r="BH52" s="3">
        <f>H52*(保育人数!$O$4+保育人数!$O$5)/保育人数!$O$34</f>
        <v>1729.456384323641</v>
      </c>
      <c r="BI52" s="3">
        <f>I52*(保育人数!$O$4+保育人数!$O$5)/保育人数!$O$34</f>
        <v>1747.661188369153</v>
      </c>
      <c r="BJ52" s="3">
        <f>J52*(保育人数!$O$4+保育人数!$O$5)/保育人数!$O$34</f>
        <v>1747.661188369153</v>
      </c>
      <c r="BK52" s="3">
        <f>K52*(保育人数!$O$4+保育人数!$O$5)/保育人数!$O$34</f>
        <v>1729.456384323641</v>
      </c>
      <c r="BL52" s="3">
        <f>L52*(保育人数!$O$4+保育人数!$O$5)/保育人数!$O$34</f>
        <v>1747.661188369153</v>
      </c>
      <c r="BM52" s="3">
        <f>M52*(保育人数!$O$4+保育人数!$O$5)/保育人数!$O$34</f>
        <v>1784.070796460177</v>
      </c>
      <c r="BN52" s="3">
        <f>N52*(保育人数!$O$4+保育人数!$O$5)/保育人数!$O$34</f>
        <v>1856.8900126422252</v>
      </c>
      <c r="BO52" s="3">
        <f>O52*(保育人数!$O$4+保育人数!$O$5)/保育人数!$O$34</f>
        <v>2038.9380530973453</v>
      </c>
      <c r="BP52" s="3">
        <f t="shared" si="23"/>
        <v>1767.5209746006208</v>
      </c>
      <c r="BQ52" s="216"/>
      <c r="BR52" s="216"/>
      <c r="BS52" s="218"/>
      <c r="BU52" s="3">
        <f>U52*(保育人数!$O$4+保育人数!$O$5)/保育人数!$O$34</f>
        <v>189748.67256637171</v>
      </c>
      <c r="BV52" s="3">
        <f>V52*(保育人数!$O$4+保育人数!$O$5)/保育人数!$O$34</f>
        <v>192097.09228824274</v>
      </c>
      <c r="BW52" s="3">
        <f>W52*(保育人数!$O$4+保育人数!$O$5)/保育人数!$O$34</f>
        <v>193680.9102402023</v>
      </c>
      <c r="BX52" s="3">
        <f>X52*(保育人数!$O$4+保育人数!$O$5)/保育人数!$O$34</f>
        <v>195574.20986093555</v>
      </c>
      <c r="BY52" s="3">
        <f>Y52*(保育人数!$O$4+保育人数!$O$5)/保育人数!$O$34</f>
        <v>195847.28192161821</v>
      </c>
      <c r="BZ52" s="3">
        <f>Z52*(保育人数!$O$4+保育人数!$O$5)/保育人数!$O$34</f>
        <v>193717.31984829332</v>
      </c>
      <c r="CA52" s="3">
        <f>AA52*(保育人数!$O$4+保育人数!$O$5)/保育人数!$O$34</f>
        <v>195974.71554993681</v>
      </c>
      <c r="CB52" s="3">
        <f>AB52*(保育人数!$O$4+保育人数!$O$5)/保育人数!$O$34</f>
        <v>198122.88242730722</v>
      </c>
      <c r="CC52" s="3">
        <f>AC52*(保育人数!$O$4+保育人数!$O$5)/保育人数!$O$34</f>
        <v>206897.597977244</v>
      </c>
      <c r="CD52" s="3">
        <f>AD52*(保育人数!$O$4+保育人数!$O$5)/保育人数!$O$34</f>
        <v>225921.61820480405</v>
      </c>
      <c r="CE52" s="3">
        <f>AE52*(保育人数!$O$4+保育人数!$O$5)/保育人数!$O$34</f>
        <v>0</v>
      </c>
      <c r="CF52" s="3">
        <f t="shared" si="24"/>
        <v>180689.30008045054</v>
      </c>
      <c r="CG52" s="216"/>
      <c r="CH52" s="216"/>
      <c r="CI52" s="218"/>
    </row>
    <row r="53" spans="1:87" ht="19">
      <c r="A53" s="32" t="s">
        <v>77</v>
      </c>
      <c r="B53" s="76" t="s">
        <v>145</v>
      </c>
      <c r="C53" s="257"/>
      <c r="D53" s="34" t="s">
        <v>162</v>
      </c>
      <c r="E53" s="38">
        <v>1640</v>
      </c>
      <c r="F53" s="36">
        <v>1690</v>
      </c>
      <c r="G53" s="36">
        <v>1710</v>
      </c>
      <c r="H53" s="36">
        <v>1720</v>
      </c>
      <c r="I53" s="36">
        <v>1740</v>
      </c>
      <c r="J53" s="36">
        <v>1740</v>
      </c>
      <c r="K53" s="36">
        <v>1720</v>
      </c>
      <c r="L53" s="36">
        <v>1740</v>
      </c>
      <c r="M53" s="39">
        <v>1770</v>
      </c>
      <c r="N53" s="39">
        <v>1840</v>
      </c>
      <c r="O53" s="40">
        <v>2030</v>
      </c>
      <c r="P53" s="111"/>
      <c r="Q53" s="111"/>
      <c r="R53" s="111"/>
      <c r="S53" s="111"/>
      <c r="T53" s="35">
        <v>175300</v>
      </c>
      <c r="U53" s="36">
        <v>179960</v>
      </c>
      <c r="V53" s="36">
        <v>182040</v>
      </c>
      <c r="W53" s="36">
        <v>183590</v>
      </c>
      <c r="X53" s="36">
        <v>185470</v>
      </c>
      <c r="Y53" s="36">
        <v>185720</v>
      </c>
      <c r="Z53" s="36">
        <v>183430</v>
      </c>
      <c r="AA53" s="36">
        <v>185610</v>
      </c>
      <c r="AB53" s="37">
        <v>187740</v>
      </c>
      <c r="AC53" s="37">
        <v>196360</v>
      </c>
      <c r="AD53" s="77">
        <v>215120</v>
      </c>
      <c r="AE53" s="111"/>
      <c r="AF53" s="4">
        <f>E53/E$557</f>
        <v>1.1714285714285715</v>
      </c>
      <c r="AG53" s="4">
        <f>F53/E$557</f>
        <v>1.2071428571428571</v>
      </c>
      <c r="AH53" s="4">
        <f>G53/E$557</f>
        <v>1.2214285714285715</v>
      </c>
      <c r="AI53" s="4">
        <f>H53/E$557</f>
        <v>1.2285714285714286</v>
      </c>
      <c r="AJ53" s="4">
        <f>I53/E$557</f>
        <v>1.2428571428571429</v>
      </c>
      <c r="AK53" s="4">
        <f>J53/E$557</f>
        <v>1.2428571428571429</v>
      </c>
      <c r="AL53" s="4">
        <f>K53/E$557</f>
        <v>1.2285714285714286</v>
      </c>
      <c r="AM53" s="4">
        <f>L53/E$557</f>
        <v>1.2428571428571429</v>
      </c>
      <c r="AN53" s="4">
        <f>M53/E$557</f>
        <v>1.2642857142857142</v>
      </c>
      <c r="AO53" s="4">
        <f>N53/E$557</f>
        <v>1.3142857142857143</v>
      </c>
      <c r="AP53" s="4">
        <f>O53/E$557</f>
        <v>1.45</v>
      </c>
      <c r="AQ53" s="256"/>
      <c r="AR53" s="256"/>
      <c r="AS53" s="256"/>
      <c r="AT53" s="256"/>
      <c r="AU53" s="256"/>
      <c r="AV53" s="256"/>
      <c r="AW53" s="256"/>
      <c r="AX53" s="256"/>
      <c r="AY53" s="256"/>
      <c r="AZ53" s="256"/>
      <c r="BA53" s="256"/>
      <c r="BC53" s="3"/>
      <c r="BE53" s="3">
        <f>E53*保育人数!$O$3/保育人数!$O$34</f>
        <v>995.19595448798998</v>
      </c>
      <c r="BF53" s="3">
        <f>F53*保育人数!$O$3/保育人数!$O$34</f>
        <v>1025.5372945638433</v>
      </c>
      <c r="BG53" s="3">
        <f>G53*保育人数!$O$3/保育人数!$O$34</f>
        <v>1037.6738305941847</v>
      </c>
      <c r="BH53" s="3">
        <f>H53*保育人数!$O$3/保育人数!$O$34</f>
        <v>1043.7420986093553</v>
      </c>
      <c r="BI53" s="3">
        <f>I53*保育人数!$O$3/保育人数!$O$34</f>
        <v>1055.8786346396967</v>
      </c>
      <c r="BJ53" s="3">
        <f>J53*保育人数!$O$3/保育人数!$O$34</f>
        <v>1055.8786346396967</v>
      </c>
      <c r="BK53" s="3">
        <f>K53*保育人数!$O$3/保育人数!$O$34</f>
        <v>1043.7420986093553</v>
      </c>
      <c r="BL53" s="3">
        <f>L53*保育人数!$O$3/保育人数!$O$34</f>
        <v>1055.8786346396967</v>
      </c>
      <c r="BM53" s="3">
        <f>M53*保育人数!$O$3/保育人数!$O$34</f>
        <v>1074.0834386852086</v>
      </c>
      <c r="BN53" s="3">
        <f>N53*保育人数!$O$3/保育人数!$O$34</f>
        <v>1116.5613147914034</v>
      </c>
      <c r="BO53" s="3">
        <f>O53*保育人数!$O$3/保育人数!$O$34</f>
        <v>1231.8584070796462</v>
      </c>
      <c r="BP53" s="3">
        <f t="shared" si="23"/>
        <v>1066.9118492127343</v>
      </c>
      <c r="BQ53" s="216"/>
      <c r="BR53" s="216"/>
      <c r="BS53" s="218"/>
      <c r="BU53" s="3">
        <f>U53*保育人数!$O$3/保育人数!$O$34</f>
        <v>109204.55120101139</v>
      </c>
      <c r="BV53" s="3">
        <f>V53*保育人数!$O$3/保育人数!$O$34</f>
        <v>110466.75094816688</v>
      </c>
      <c r="BW53" s="3">
        <f>W53*保育人数!$O$3/保育人数!$O$34</f>
        <v>111407.33249051834</v>
      </c>
      <c r="BX53" s="3">
        <f>X53*保育人数!$O$3/保育人数!$O$34</f>
        <v>112548.16687737043</v>
      </c>
      <c r="BY53" s="3">
        <f>Y53*保育人数!$O$3/保育人数!$O$34</f>
        <v>112699.87357774969</v>
      </c>
      <c r="BZ53" s="3">
        <f>Z53*保育人数!$O$3/保育人数!$O$34</f>
        <v>111310.24020227561</v>
      </c>
      <c r="CA53" s="3">
        <f>AA53*保育人数!$O$3/保育人数!$O$34</f>
        <v>112633.12262958281</v>
      </c>
      <c r="CB53" s="3">
        <f>AB53*保育人数!$O$3/保育人数!$O$34</f>
        <v>113925.66371681416</v>
      </c>
      <c r="CC53" s="3">
        <f>AC53*保育人数!$O$3/保育人数!$O$34</f>
        <v>119156.51074589128</v>
      </c>
      <c r="CD53" s="3">
        <f>AD53*保育人数!$O$3/保育人数!$O$34</f>
        <v>130540.58154235146</v>
      </c>
      <c r="CE53" s="3">
        <f>AE53*保育人数!$O$3/保育人数!$O$34</f>
        <v>0</v>
      </c>
      <c r="CF53" s="3">
        <f t="shared" si="24"/>
        <v>103990.25399379381</v>
      </c>
      <c r="CG53" s="216"/>
      <c r="CH53" s="216"/>
      <c r="CI53" s="218"/>
    </row>
    <row r="54" spans="1:87" ht="21" customHeight="1">
      <c r="A54" s="32" t="s">
        <v>77</v>
      </c>
      <c r="B54" s="33" t="s">
        <v>174</v>
      </c>
      <c r="C54" s="237" t="s">
        <v>159</v>
      </c>
      <c r="D54" s="34" t="s">
        <v>105</v>
      </c>
      <c r="E54" s="38">
        <v>310</v>
      </c>
      <c r="F54" s="36">
        <v>320</v>
      </c>
      <c r="G54" s="36">
        <v>320</v>
      </c>
      <c r="H54" s="36">
        <v>320</v>
      </c>
      <c r="I54" s="36">
        <v>330</v>
      </c>
      <c r="J54" s="36">
        <v>330</v>
      </c>
      <c r="K54" s="36">
        <v>330</v>
      </c>
      <c r="L54" s="36">
        <v>330</v>
      </c>
      <c r="M54" s="39">
        <v>340</v>
      </c>
      <c r="N54" s="39">
        <v>350</v>
      </c>
      <c r="O54" s="40">
        <v>390</v>
      </c>
      <c r="P54" s="111"/>
      <c r="Q54" s="111"/>
      <c r="R54" s="111"/>
      <c r="S54" s="111"/>
      <c r="T54" s="35">
        <v>38210</v>
      </c>
      <c r="U54" s="36">
        <v>39050</v>
      </c>
      <c r="V54" s="36">
        <v>39580</v>
      </c>
      <c r="W54" s="36">
        <v>39880</v>
      </c>
      <c r="X54" s="36">
        <v>40230</v>
      </c>
      <c r="Y54" s="36">
        <v>35810</v>
      </c>
      <c r="Z54" s="36">
        <v>35380</v>
      </c>
      <c r="AA54" s="36">
        <v>35780</v>
      </c>
      <c r="AB54" s="37">
        <v>36160</v>
      </c>
      <c r="AC54" s="37">
        <v>37680</v>
      </c>
      <c r="AD54" s="77">
        <v>41040</v>
      </c>
      <c r="AE54" s="111"/>
      <c r="AF54" s="4">
        <f>E54/E$558</f>
        <v>1.1481481481481481</v>
      </c>
      <c r="AG54" s="4">
        <f>F54/E$558</f>
        <v>1.1851851851851851</v>
      </c>
      <c r="AH54" s="4">
        <f>G54/E$558</f>
        <v>1.1851851851851851</v>
      </c>
      <c r="AI54" s="4">
        <f>H54/E$558</f>
        <v>1.1851851851851851</v>
      </c>
      <c r="AJ54" s="4">
        <f>I54/E$558</f>
        <v>1.2222222222222223</v>
      </c>
      <c r="AK54" s="4">
        <f>J54/E$558</f>
        <v>1.2222222222222223</v>
      </c>
      <c r="AL54" s="4">
        <f>K54/E$558</f>
        <v>1.2222222222222223</v>
      </c>
      <c r="AM54" s="4">
        <f>L54/E$558</f>
        <v>1.2222222222222223</v>
      </c>
      <c r="AN54" s="4">
        <f>M54/E$558</f>
        <v>1.2592592592592593</v>
      </c>
      <c r="AO54" s="4">
        <f>N54/E$558</f>
        <v>1.2962962962962963</v>
      </c>
      <c r="AP54" s="4">
        <f>O54/E$558</f>
        <v>1.4444444444444444</v>
      </c>
      <c r="AQ54" s="256"/>
      <c r="AR54" s="256"/>
      <c r="AS54" s="256"/>
      <c r="AT54" s="256"/>
      <c r="AU54" s="256"/>
      <c r="AV54" s="256"/>
      <c r="AW54" s="256"/>
      <c r="AX54" s="256"/>
      <c r="AY54" s="256"/>
      <c r="AZ54" s="256"/>
      <c r="BA54" s="256"/>
      <c r="BC54" s="3"/>
      <c r="BE54" s="3">
        <f>E54*(保育人数!$P$7+保育人数!$P$8)/保育人数!$P$34</f>
        <v>769.83973917435833</v>
      </c>
      <c r="BF54" s="3">
        <f>F54*(保育人数!$P$7+保育人数!$P$8)/保育人数!$P$34</f>
        <v>794.67327914772477</v>
      </c>
      <c r="BG54" s="3">
        <f>G54*(保育人数!$P$7+保育人数!$P$8)/保育人数!$P$34</f>
        <v>794.67327914772477</v>
      </c>
      <c r="BH54" s="3">
        <f>H54*(保育人数!$P$7+保育人数!$P$8)/保育人数!$P$34</f>
        <v>794.67327914772477</v>
      </c>
      <c r="BI54" s="3">
        <f>I54*(保育人数!$P$7+保育人数!$P$8)/保育人数!$P$34</f>
        <v>819.50681912109121</v>
      </c>
      <c r="BJ54" s="3">
        <f>J54*(保育人数!$P$7+保育人数!$P$8)/保育人数!$P$34</f>
        <v>819.50681912109121</v>
      </c>
      <c r="BK54" s="3">
        <f>K54*(保育人数!$P$7+保育人数!$P$8)/保育人数!$P$34</f>
        <v>819.50681912109121</v>
      </c>
      <c r="BL54" s="3">
        <f>L54*(保育人数!$P$7+保育人数!$P$8)/保育人数!$P$34</f>
        <v>819.50681912109121</v>
      </c>
      <c r="BM54" s="3">
        <f>M54*(保育人数!$P$7+保育人数!$P$8)/保育人数!$P$34</f>
        <v>844.34035909445754</v>
      </c>
      <c r="BN54" s="3">
        <f>N54*(保育人数!$P$7+保育人数!$P$8)/保育人数!$P$34</f>
        <v>869.17389906782398</v>
      </c>
      <c r="BO54" s="3">
        <f>O54*(保育人数!$P$7+保育人数!$P$8)/保育人数!$P$34</f>
        <v>968.50805896128963</v>
      </c>
      <c r="BP54" s="3">
        <f>AVERAGE(BE54:BO54)</f>
        <v>828.53719729322438</v>
      </c>
      <c r="BQ54" s="216">
        <f>SUM(BP54:BP57)</f>
        <v>4196.8682554989209</v>
      </c>
      <c r="BR54" s="216">
        <f>AVERAGE(BQ54,BQ126,BQ198,BQ270,BQ342,BQ414,BQ486,BQ558)</f>
        <v>3907.1201058664901</v>
      </c>
      <c r="BS54" s="218">
        <f>BR54/BR$70</f>
        <v>0.99321007231694647</v>
      </c>
      <c r="BU54" s="3">
        <f>U54*(保育人数!$P$7+保育人数!$P$8)/保育人数!$P$34</f>
        <v>96974.973595995791</v>
      </c>
      <c r="BV54" s="3">
        <f>V54*(保育人数!$P$7+保育人数!$P$8)/保育人数!$P$34</f>
        <v>98291.151214584213</v>
      </c>
      <c r="BW54" s="3">
        <f>W54*(保育人数!$P$7+保育人数!$P$8)/保育人数!$P$34</f>
        <v>99036.1574137852</v>
      </c>
      <c r="BX54" s="3">
        <f>X54*(保育人数!$P$7+保育人数!$P$8)/保育人数!$P$34</f>
        <v>99905.331312853028</v>
      </c>
      <c r="BY54" s="3">
        <f>Y54*(保育人数!$P$7+保育人数!$P$8)/保育人数!$P$34</f>
        <v>88928.90664462508</v>
      </c>
      <c r="BZ54" s="3">
        <f>Z54*(保育人数!$P$7+保育人数!$P$8)/保育人数!$P$34</f>
        <v>87861.064425770324</v>
      </c>
      <c r="CA54" s="3">
        <f>AA54*(保育人数!$P$7+保育人数!$P$8)/保育人数!$P$34</f>
        <v>88854.406024704978</v>
      </c>
      <c r="CB54" s="3">
        <f>AB54*(保育人数!$P$7+保育人数!$P$8)/保育人数!$P$34</f>
        <v>89798.080543692893</v>
      </c>
      <c r="CC54" s="3">
        <f>AC54*(保育人数!$P$7+保育人数!$P$8)/保育人数!$P$34</f>
        <v>93572.778619644596</v>
      </c>
      <c r="CD54" s="3">
        <f>AD54*(保育人数!$P$7+保育人数!$P$8)/保育人数!$P$34</f>
        <v>101916.8480506957</v>
      </c>
      <c r="CE54" s="3">
        <f>AE54*(保育人数!$P$7+保育人数!$P$8)/保育人数!$P$34</f>
        <v>0</v>
      </c>
      <c r="CF54" s="3">
        <f>AVERAGE(BU54:CE54)</f>
        <v>85921.790713304712</v>
      </c>
      <c r="CG54" s="216">
        <f>ROUNDDOWN(SUM(CF54:CF57)*$CJ$2*12/16,-2)</f>
        <v>223400</v>
      </c>
      <c r="CH54" s="216">
        <f>AVERAGE(CG54,CG126,CG198,CG270,CG342,CG414,CG486,CG558)</f>
        <v>209262.5</v>
      </c>
      <c r="CI54" s="218">
        <f>CH54/CH$70</f>
        <v>0.98825265643447457</v>
      </c>
    </row>
    <row r="55" spans="1:87" ht="19">
      <c r="A55" s="32" t="s">
        <v>77</v>
      </c>
      <c r="B55" s="76" t="s">
        <v>146</v>
      </c>
      <c r="C55" s="237"/>
      <c r="D55" s="34" t="s">
        <v>106</v>
      </c>
      <c r="E55" s="38">
        <v>380</v>
      </c>
      <c r="F55" s="36">
        <v>390</v>
      </c>
      <c r="G55" s="36">
        <v>390</v>
      </c>
      <c r="H55" s="36">
        <v>390</v>
      </c>
      <c r="I55" s="36">
        <v>400</v>
      </c>
      <c r="J55" s="36">
        <v>400</v>
      </c>
      <c r="K55" s="36">
        <v>400</v>
      </c>
      <c r="L55" s="36">
        <v>400</v>
      </c>
      <c r="M55" s="39">
        <v>410</v>
      </c>
      <c r="N55" s="39">
        <v>430</v>
      </c>
      <c r="O55" s="40">
        <v>480</v>
      </c>
      <c r="P55" s="111"/>
      <c r="Q55" s="111"/>
      <c r="R55" s="111"/>
      <c r="S55" s="111"/>
      <c r="T55" s="35">
        <v>45570</v>
      </c>
      <c r="U55" s="36">
        <v>46620</v>
      </c>
      <c r="V55" s="36">
        <v>47230</v>
      </c>
      <c r="W55" s="36">
        <v>47600</v>
      </c>
      <c r="X55" s="36">
        <v>48030</v>
      </c>
      <c r="Y55" s="36">
        <v>43620</v>
      </c>
      <c r="Z55" s="36">
        <v>43080</v>
      </c>
      <c r="AA55" s="36">
        <v>43570</v>
      </c>
      <c r="AB55" s="37">
        <v>44050</v>
      </c>
      <c r="AC55" s="37">
        <v>45950</v>
      </c>
      <c r="AD55" s="77">
        <v>50140</v>
      </c>
      <c r="AE55" s="111"/>
      <c r="AF55" s="4">
        <f>E55/E$559</f>
        <v>1.1515151515151516</v>
      </c>
      <c r="AG55" s="4">
        <f>F55/E$559</f>
        <v>1.1818181818181819</v>
      </c>
      <c r="AH55" s="4">
        <f>G55/E$559</f>
        <v>1.1818181818181819</v>
      </c>
      <c r="AI55" s="4">
        <f>H55/E$559</f>
        <v>1.1818181818181819</v>
      </c>
      <c r="AJ55" s="4">
        <f>I55/E$559</f>
        <v>1.2121212121212122</v>
      </c>
      <c r="AK55" s="4">
        <f>J55/E$559</f>
        <v>1.2121212121212122</v>
      </c>
      <c r="AL55" s="4">
        <f>K55/E$559</f>
        <v>1.2121212121212122</v>
      </c>
      <c r="AM55" s="4">
        <f>L55/E$559</f>
        <v>1.2121212121212122</v>
      </c>
      <c r="AN55" s="4">
        <f>M55/E$559</f>
        <v>1.2424242424242424</v>
      </c>
      <c r="AO55" s="4">
        <f>N55/E$559</f>
        <v>1.303030303030303</v>
      </c>
      <c r="AP55" s="4">
        <f>O55/E$559</f>
        <v>1.4545454545454546</v>
      </c>
      <c r="AQ55" s="256"/>
      <c r="AR55" s="256"/>
      <c r="AS55" s="256"/>
      <c r="AT55" s="256"/>
      <c r="AU55" s="256"/>
      <c r="AV55" s="256"/>
      <c r="AW55" s="256"/>
      <c r="AX55" s="256"/>
      <c r="AY55" s="256"/>
      <c r="AZ55" s="256"/>
      <c r="BA55" s="256"/>
      <c r="BC55" s="3"/>
      <c r="BE55" s="3">
        <f>E55*保育人数!$P$6/保育人数!$P$34</f>
        <v>471.8372594939616</v>
      </c>
      <c r="BF55" s="3">
        <f>F55*保育人数!$P$6/保育人数!$P$34</f>
        <v>484.25402948064482</v>
      </c>
      <c r="BG55" s="3">
        <f>G55*保育人数!$P$6/保育人数!$P$34</f>
        <v>484.25402948064482</v>
      </c>
      <c r="BH55" s="3">
        <f>H55*保育人数!$P$6/保育人数!$P$34</f>
        <v>484.25402948064482</v>
      </c>
      <c r="BI55" s="3">
        <f>I55*保育人数!$P$6/保育人数!$P$34</f>
        <v>496.67079946732798</v>
      </c>
      <c r="BJ55" s="3">
        <f>J55*保育人数!$P$6/保育人数!$P$34</f>
        <v>496.67079946732798</v>
      </c>
      <c r="BK55" s="3">
        <f>K55*保育人数!$P$6/保育人数!$P$34</f>
        <v>496.67079946732798</v>
      </c>
      <c r="BL55" s="3">
        <f>L55*保育人数!$P$6/保育人数!$P$34</f>
        <v>496.67079946732798</v>
      </c>
      <c r="BM55" s="3">
        <f>M55*保育人数!$P$6/保育人数!$P$34</f>
        <v>509.0875694540112</v>
      </c>
      <c r="BN55" s="3">
        <f>N55*保育人数!$P$6/保育人数!$P$34</f>
        <v>533.92110942737759</v>
      </c>
      <c r="BO55" s="3">
        <f>O55*保育人数!$P$6/保育人数!$P$34</f>
        <v>596.00495936079358</v>
      </c>
      <c r="BP55" s="3">
        <f t="shared" ref="BP55:BP57" si="25">AVERAGE(BE55:BO55)</f>
        <v>504.57238036794462</v>
      </c>
      <c r="BQ55" s="216"/>
      <c r="BR55" s="216"/>
      <c r="BS55" s="218"/>
      <c r="BU55" s="3">
        <f>U55*保育人数!$P$6/保育人数!$P$34</f>
        <v>57886.98167791708</v>
      </c>
      <c r="BV55" s="3">
        <f>V55*保育人数!$P$6/保育人数!$P$34</f>
        <v>58644.404647104755</v>
      </c>
      <c r="BW55" s="3">
        <f>W55*保育人数!$P$6/保育人数!$P$34</f>
        <v>59103.825136612031</v>
      </c>
      <c r="BX55" s="3">
        <f>X55*保育人数!$P$6/保育人数!$P$34</f>
        <v>59637.746246039409</v>
      </c>
      <c r="BY55" s="3">
        <f>Y55*保育人数!$P$6/保育人数!$P$34</f>
        <v>54161.950681912116</v>
      </c>
      <c r="BZ55" s="3">
        <f>Z55*保育人数!$P$6/保育人数!$P$34</f>
        <v>53491.445102631224</v>
      </c>
      <c r="CA55" s="3">
        <f>AA55*保育人数!$P$6/保育人数!$P$34</f>
        <v>54099.866831978703</v>
      </c>
      <c r="CB55" s="3">
        <f>AB55*保育人数!$P$6/保育人数!$P$34</f>
        <v>54695.871791339494</v>
      </c>
      <c r="CC55" s="3">
        <f>AC55*保育人数!$P$6/保育人数!$P$34</f>
        <v>57055.058088809303</v>
      </c>
      <c r="CD55" s="3">
        <f>AD55*保育人数!$P$6/保育人数!$P$34</f>
        <v>62257.684713229566</v>
      </c>
      <c r="CE55" s="3">
        <f>AE55*保育人数!$P$6/保育人数!$P$34</f>
        <v>0</v>
      </c>
      <c r="CF55" s="3">
        <f t="shared" ref="CF55:CF57" si="26">AVERAGE(BU55:CE55)</f>
        <v>51912.257719779431</v>
      </c>
      <c r="CG55" s="216"/>
      <c r="CH55" s="216"/>
      <c r="CI55" s="218"/>
    </row>
    <row r="56" spans="1:87" ht="19">
      <c r="A56" s="32" t="s">
        <v>77</v>
      </c>
      <c r="B56" s="76" t="s">
        <v>146</v>
      </c>
      <c r="C56" s="257" t="s">
        <v>160</v>
      </c>
      <c r="D56" s="34" t="s">
        <v>161</v>
      </c>
      <c r="E56" s="38">
        <v>890</v>
      </c>
      <c r="F56" s="36">
        <v>920</v>
      </c>
      <c r="G56" s="36">
        <v>930</v>
      </c>
      <c r="H56" s="36">
        <v>930</v>
      </c>
      <c r="I56" s="36">
        <v>950</v>
      </c>
      <c r="J56" s="36">
        <v>950</v>
      </c>
      <c r="K56" s="36">
        <v>930</v>
      </c>
      <c r="L56" s="36">
        <v>950</v>
      </c>
      <c r="M56" s="39">
        <v>960</v>
      </c>
      <c r="N56" s="39">
        <v>1010</v>
      </c>
      <c r="O56" s="40">
        <v>1100</v>
      </c>
      <c r="P56" s="111"/>
      <c r="Q56" s="111"/>
      <c r="R56" s="111"/>
      <c r="S56" s="111"/>
      <c r="T56" s="35">
        <v>100270</v>
      </c>
      <c r="U56" s="36">
        <v>102790</v>
      </c>
      <c r="V56" s="36">
        <v>104060</v>
      </c>
      <c r="W56" s="36">
        <v>104930</v>
      </c>
      <c r="X56" s="36">
        <v>105950</v>
      </c>
      <c r="Y56" s="36">
        <v>106110</v>
      </c>
      <c r="Z56" s="36">
        <v>104950</v>
      </c>
      <c r="AA56" s="36">
        <v>106170</v>
      </c>
      <c r="AB56" s="37">
        <v>107340</v>
      </c>
      <c r="AC56" s="37">
        <v>112100</v>
      </c>
      <c r="AD56" s="77">
        <v>122410</v>
      </c>
      <c r="AE56" s="111"/>
      <c r="AF56" s="4">
        <f>E56/E$560</f>
        <v>1.1558441558441559</v>
      </c>
      <c r="AG56" s="4">
        <f>F56/E$560</f>
        <v>1.1948051948051948</v>
      </c>
      <c r="AH56" s="4">
        <f>G56/E$560</f>
        <v>1.2077922077922079</v>
      </c>
      <c r="AI56" s="4">
        <f>H56/E$560</f>
        <v>1.2077922077922079</v>
      </c>
      <c r="AJ56" s="4">
        <f>I56/E$560</f>
        <v>1.2337662337662338</v>
      </c>
      <c r="AK56" s="4">
        <f>J56/E$560</f>
        <v>1.2337662337662338</v>
      </c>
      <c r="AL56" s="4">
        <f>K56/E$560</f>
        <v>1.2077922077922079</v>
      </c>
      <c r="AM56" s="4">
        <f>L56/E$560</f>
        <v>1.2337662337662338</v>
      </c>
      <c r="AN56" s="4">
        <f>M56/E$560</f>
        <v>1.2467532467532467</v>
      </c>
      <c r="AO56" s="4">
        <f>N56/E$560</f>
        <v>1.3116883116883118</v>
      </c>
      <c r="AP56" s="4">
        <f>O56/E$560</f>
        <v>1.4285714285714286</v>
      </c>
      <c r="AQ56" s="256"/>
      <c r="AR56" s="256"/>
      <c r="AS56" s="256"/>
      <c r="AT56" s="256"/>
      <c r="AU56" s="256"/>
      <c r="AV56" s="256"/>
      <c r="AW56" s="256"/>
      <c r="AX56" s="256"/>
      <c r="AY56" s="256"/>
      <c r="AZ56" s="256"/>
      <c r="BA56" s="256"/>
      <c r="BC56" s="3"/>
      <c r="BE56" s="3">
        <f>E56*(保育人数!$P$4+保育人数!$P$5)/保育人数!$P$34</f>
        <v>1657.6387932222071</v>
      </c>
      <c r="BF56" s="3">
        <f>F56*(保育人数!$P$4+保育人数!$P$5)/保育人数!$P$34</f>
        <v>1713.5142581622815</v>
      </c>
      <c r="BG56" s="3">
        <f>G56*(保育人数!$P$4+保育人数!$P$5)/保育人数!$P$34</f>
        <v>1732.1394131423065</v>
      </c>
      <c r="BH56" s="3">
        <f>H56*(保育人数!$P$4+保育人数!$P$5)/保育人数!$P$34</f>
        <v>1732.1394131423065</v>
      </c>
      <c r="BI56" s="3">
        <f>I56*(保育人数!$P$4+保育人数!$P$5)/保育人数!$P$34</f>
        <v>1769.3897231023559</v>
      </c>
      <c r="BJ56" s="3">
        <f>J56*(保育人数!$P$4+保育人数!$P$5)/保育人数!$P$34</f>
        <v>1769.3897231023559</v>
      </c>
      <c r="BK56" s="3">
        <f>K56*(保育人数!$P$4+保育人数!$P$5)/保育人数!$P$34</f>
        <v>1732.1394131423065</v>
      </c>
      <c r="BL56" s="3">
        <f>L56*(保育人数!$P$4+保育人数!$P$5)/保育人数!$P$34</f>
        <v>1769.3897231023559</v>
      </c>
      <c r="BM56" s="3">
        <f>M56*(保育人数!$P$4+保育人数!$P$5)/保育人数!$P$34</f>
        <v>1788.0148780823808</v>
      </c>
      <c r="BN56" s="3">
        <f>N56*(保育人数!$P$4+保育人数!$P$5)/保育人数!$P$34</f>
        <v>1881.1406529825047</v>
      </c>
      <c r="BO56" s="3">
        <f>O56*(保育人数!$P$4+保育人数!$P$5)/保育人数!$P$34</f>
        <v>2048.767047802728</v>
      </c>
      <c r="BP56" s="3">
        <f t="shared" si="25"/>
        <v>1781.242094453281</v>
      </c>
      <c r="BQ56" s="216"/>
      <c r="BR56" s="216"/>
      <c r="BS56" s="218"/>
      <c r="BU56" s="3">
        <f>U56*(保育人数!$P$4+保育人数!$P$5)/保育人数!$P$34</f>
        <v>191447.96803967492</v>
      </c>
      <c r="BV56" s="3">
        <f>V56*(保育人数!$P$4+保育人数!$P$5)/保育人数!$P$34</f>
        <v>193813.36272213806</v>
      </c>
      <c r="BW56" s="3">
        <f>W56*(保育人数!$P$4+保育人数!$P$5)/保育人数!$P$34</f>
        <v>195433.75120540021</v>
      </c>
      <c r="BX56" s="3">
        <f>X56*(保育人数!$P$4+保育人数!$P$5)/保育人数!$P$34</f>
        <v>197333.51701336275</v>
      </c>
      <c r="BY56" s="3">
        <f>Y56*(保育人数!$P$4+保育人数!$P$5)/保育人数!$P$34</f>
        <v>197631.51949304316</v>
      </c>
      <c r="BZ56" s="3">
        <f>Z56*(保育人数!$P$4+保育人数!$P$5)/保育人数!$P$34</f>
        <v>195471.00151536026</v>
      </c>
      <c r="CA56" s="3">
        <f>AA56*(保育人数!$P$4+保育人数!$P$5)/保育人数!$P$34</f>
        <v>197743.27042292329</v>
      </c>
      <c r="CB56" s="3">
        <f>AB56*(保育人数!$P$4+保育人数!$P$5)/保育人数!$P$34</f>
        <v>199922.41355558619</v>
      </c>
      <c r="CC56" s="3">
        <f>AC56*(保育人数!$P$4+保育人数!$P$5)/保育人数!$P$34</f>
        <v>208787.987326078</v>
      </c>
      <c r="CD56" s="3">
        <f>AD56*(保育人数!$P$4+保育人数!$P$5)/保育人数!$P$34</f>
        <v>227990.52211048358</v>
      </c>
      <c r="CE56" s="3">
        <f>AE56*(保育人数!$P$4+保育人数!$P$5)/保育人数!$P$34</f>
        <v>0</v>
      </c>
      <c r="CF56" s="3">
        <f t="shared" si="26"/>
        <v>182325.02849127733</v>
      </c>
      <c r="CG56" s="216"/>
      <c r="CH56" s="216"/>
      <c r="CI56" s="218"/>
    </row>
    <row r="57" spans="1:87" ht="19">
      <c r="A57" s="32" t="s">
        <v>77</v>
      </c>
      <c r="B57" s="76" t="s">
        <v>146</v>
      </c>
      <c r="C57" s="257"/>
      <c r="D57" s="34" t="s">
        <v>162</v>
      </c>
      <c r="E57" s="38">
        <v>1630</v>
      </c>
      <c r="F57" s="36">
        <v>1680</v>
      </c>
      <c r="G57" s="36">
        <v>1690</v>
      </c>
      <c r="H57" s="36">
        <v>1700</v>
      </c>
      <c r="I57" s="36">
        <v>1730</v>
      </c>
      <c r="J57" s="36">
        <v>1730</v>
      </c>
      <c r="K57" s="36">
        <v>1700</v>
      </c>
      <c r="L57" s="36">
        <v>1730</v>
      </c>
      <c r="M57" s="39">
        <v>1750</v>
      </c>
      <c r="N57" s="39">
        <v>1830</v>
      </c>
      <c r="O57" s="40">
        <v>2010</v>
      </c>
      <c r="P57" s="111"/>
      <c r="Q57" s="111"/>
      <c r="R57" s="111"/>
      <c r="S57" s="111"/>
      <c r="T57" s="35">
        <v>173890</v>
      </c>
      <c r="U57" s="36">
        <v>178520</v>
      </c>
      <c r="V57" s="36">
        <v>180580</v>
      </c>
      <c r="W57" s="36">
        <v>182130</v>
      </c>
      <c r="X57" s="36">
        <v>183990</v>
      </c>
      <c r="Y57" s="36">
        <v>184250</v>
      </c>
      <c r="Z57" s="36">
        <v>181970</v>
      </c>
      <c r="AA57" s="36">
        <v>184130</v>
      </c>
      <c r="AB57" s="37">
        <v>186250</v>
      </c>
      <c r="AC57" s="37">
        <v>194810</v>
      </c>
      <c r="AD57" s="77">
        <v>213430</v>
      </c>
      <c r="AE57" s="111"/>
      <c r="AF57" s="4">
        <f>E57/E$561</f>
        <v>1.1726618705035972</v>
      </c>
      <c r="AG57" s="4">
        <f>F57/E$561</f>
        <v>1.2086330935251799</v>
      </c>
      <c r="AH57" s="4">
        <f>G57/E$561</f>
        <v>1.2158273381294964</v>
      </c>
      <c r="AI57" s="4">
        <f>H57/E$561</f>
        <v>1.2230215827338129</v>
      </c>
      <c r="AJ57" s="4">
        <f>I57/E$561</f>
        <v>1.2446043165467626</v>
      </c>
      <c r="AK57" s="4">
        <f>J57/E$561</f>
        <v>1.2446043165467626</v>
      </c>
      <c r="AL57" s="4">
        <f>K57/E$561</f>
        <v>1.2230215827338129</v>
      </c>
      <c r="AM57" s="4">
        <f>L57/E$561</f>
        <v>1.2446043165467626</v>
      </c>
      <c r="AN57" s="4">
        <f>M57/E$561</f>
        <v>1.2589928057553956</v>
      </c>
      <c r="AO57" s="4">
        <f>N57/E$561</f>
        <v>1.3165467625899281</v>
      </c>
      <c r="AP57" s="4">
        <f>O57/E$561</f>
        <v>1.4460431654676258</v>
      </c>
      <c r="AQ57" s="256"/>
      <c r="AR57" s="256"/>
      <c r="AS57" s="256"/>
      <c r="AT57" s="256"/>
      <c r="AU57" s="256"/>
      <c r="AV57" s="256"/>
      <c r="AW57" s="256"/>
      <c r="AX57" s="256"/>
      <c r="AY57" s="256"/>
      <c r="AZ57" s="256"/>
      <c r="BA57" s="256"/>
      <c r="BC57" s="3"/>
      <c r="BE57" s="3">
        <f>E57*保育人数!$P$3/保育人数!$P$34</f>
        <v>1011.9667539146808</v>
      </c>
      <c r="BF57" s="3">
        <f>F57*保育人数!$P$3/保育人数!$P$34</f>
        <v>1043.0086788813887</v>
      </c>
      <c r="BG57" s="3">
        <f>G57*保育人数!$P$3/保育人数!$P$34</f>
        <v>1049.2170638747305</v>
      </c>
      <c r="BH57" s="3">
        <f>H57*保育人数!$P$3/保育人数!$P$34</f>
        <v>1055.425448868072</v>
      </c>
      <c r="BI57" s="3">
        <f>I57*保育人数!$P$3/保育人数!$P$34</f>
        <v>1074.0506038480967</v>
      </c>
      <c r="BJ57" s="3">
        <f>J57*保育人数!$P$3/保育人数!$P$34</f>
        <v>1074.0506038480967</v>
      </c>
      <c r="BK57" s="3">
        <f>K57*保育人数!$P$3/保育人数!$P$34</f>
        <v>1055.425448868072</v>
      </c>
      <c r="BL57" s="3">
        <f>L57*保育人数!$P$3/保育人数!$P$34</f>
        <v>1074.0506038480967</v>
      </c>
      <c r="BM57" s="3">
        <f>M57*保育人数!$P$3/保育人数!$P$34</f>
        <v>1086.4673738347799</v>
      </c>
      <c r="BN57" s="3">
        <f>N57*保育人数!$P$3/保育人数!$P$34</f>
        <v>1136.1344537815128</v>
      </c>
      <c r="BO57" s="3">
        <f>O57*保育人数!$P$3/保育人数!$P$34</f>
        <v>1247.8853836616615</v>
      </c>
      <c r="BP57" s="3">
        <f t="shared" si="25"/>
        <v>1082.5165833844715</v>
      </c>
      <c r="BQ57" s="216"/>
      <c r="BR57" s="216"/>
      <c r="BS57" s="218"/>
      <c r="BU57" s="3">
        <f>U57*保育人数!$P$3/保育人数!$P$34</f>
        <v>110832.08890113424</v>
      </c>
      <c r="BV57" s="3">
        <f>V57*保育人数!$P$3/保育人数!$P$34</f>
        <v>112111.01620976262</v>
      </c>
      <c r="BW57" s="3">
        <f>W57*保育人数!$P$3/保育人数!$P$34</f>
        <v>113073.31588373055</v>
      </c>
      <c r="BX57" s="3">
        <f>X57*保育人数!$P$3/保育人数!$P$34</f>
        <v>114228.07549249209</v>
      </c>
      <c r="BY57" s="3">
        <f>Y57*保育人数!$P$3/保育人数!$P$34</f>
        <v>114389.49350231898</v>
      </c>
      <c r="BZ57" s="3">
        <f>Z57*保育人数!$P$3/保育人数!$P$34</f>
        <v>112973.98172383709</v>
      </c>
      <c r="CA57" s="3">
        <f>AA57*保育人数!$P$3/保育人数!$P$34</f>
        <v>114314.99288239887</v>
      </c>
      <c r="CB57" s="3">
        <f>AB57*保育人数!$P$3/保育人数!$P$34</f>
        <v>115631.1705009873</v>
      </c>
      <c r="CC57" s="3">
        <f>AC57*保育人数!$P$3/保育人数!$P$34</f>
        <v>120945.54805528771</v>
      </c>
      <c r="CD57" s="3">
        <f>AD57*保育人数!$P$3/保育人数!$P$34</f>
        <v>132505.56091288978</v>
      </c>
      <c r="CE57" s="3">
        <f>AE57*保育人数!$P$3/保育人数!$P$34</f>
        <v>0</v>
      </c>
      <c r="CF57" s="3">
        <f t="shared" si="26"/>
        <v>105545.93127862173</v>
      </c>
      <c r="CG57" s="216"/>
      <c r="CH57" s="216"/>
      <c r="CI57" s="218"/>
    </row>
    <row r="58" spans="1:87" ht="21" customHeight="1">
      <c r="A58" s="32" t="s">
        <v>77</v>
      </c>
      <c r="B58" s="33" t="s">
        <v>175</v>
      </c>
      <c r="C58" s="237" t="s">
        <v>159</v>
      </c>
      <c r="D58" s="34" t="s">
        <v>105</v>
      </c>
      <c r="E58" s="38">
        <v>300</v>
      </c>
      <c r="F58" s="36">
        <v>310</v>
      </c>
      <c r="G58" s="36">
        <v>310</v>
      </c>
      <c r="H58" s="36">
        <v>310</v>
      </c>
      <c r="I58" s="36">
        <v>320</v>
      </c>
      <c r="J58" s="36">
        <v>320</v>
      </c>
      <c r="K58" s="36">
        <v>320</v>
      </c>
      <c r="L58" s="36">
        <v>320</v>
      </c>
      <c r="M58" s="39">
        <v>330</v>
      </c>
      <c r="N58" s="39">
        <v>340</v>
      </c>
      <c r="O58" s="40">
        <v>370</v>
      </c>
      <c r="P58" s="111"/>
      <c r="Q58" s="111"/>
      <c r="R58" s="111"/>
      <c r="S58" s="111"/>
      <c r="T58" s="35">
        <v>37040</v>
      </c>
      <c r="U58" s="36">
        <v>37850</v>
      </c>
      <c r="V58" s="36">
        <v>38370</v>
      </c>
      <c r="W58" s="36">
        <v>38660</v>
      </c>
      <c r="X58" s="36">
        <v>39000</v>
      </c>
      <c r="Y58" s="36">
        <v>34570</v>
      </c>
      <c r="Z58" s="36">
        <v>34170</v>
      </c>
      <c r="AA58" s="36">
        <v>34550</v>
      </c>
      <c r="AB58" s="37">
        <v>34920</v>
      </c>
      <c r="AC58" s="37">
        <v>36390</v>
      </c>
      <c r="AD58" s="77">
        <v>39630</v>
      </c>
      <c r="AE58" s="111"/>
      <c r="AF58" s="4">
        <f>E58/E$562</f>
        <v>1.1538461538461537</v>
      </c>
      <c r="AG58" s="4">
        <f>F58/E$562</f>
        <v>1.1923076923076923</v>
      </c>
      <c r="AH58" s="4">
        <f>G58/E$562</f>
        <v>1.1923076923076923</v>
      </c>
      <c r="AI58" s="4">
        <f>H58/E$562</f>
        <v>1.1923076923076923</v>
      </c>
      <c r="AJ58" s="4">
        <f>I58/E$562</f>
        <v>1.2307692307692308</v>
      </c>
      <c r="AK58" s="4">
        <f>J58/E$562</f>
        <v>1.2307692307692308</v>
      </c>
      <c r="AL58" s="4">
        <f>K58/E$562</f>
        <v>1.2307692307692308</v>
      </c>
      <c r="AM58" s="4">
        <f>L58/E$562</f>
        <v>1.2307692307692308</v>
      </c>
      <c r="AN58" s="4">
        <f>M58/E$562</f>
        <v>1.2692307692307692</v>
      </c>
      <c r="AO58" s="4">
        <f>N58/E$562</f>
        <v>1.3076923076923077</v>
      </c>
      <c r="AP58" s="4">
        <f>O58/E$562</f>
        <v>1.4230769230769231</v>
      </c>
      <c r="AQ58" s="256"/>
      <c r="AR58" s="256"/>
      <c r="AS58" s="256"/>
      <c r="AT58" s="256"/>
      <c r="AU58" s="256"/>
      <c r="AV58" s="256"/>
      <c r="AW58" s="256"/>
      <c r="AX58" s="256"/>
      <c r="AY58" s="256"/>
      <c r="AZ58" s="256"/>
      <c r="BA58" s="256"/>
      <c r="BC58" s="3"/>
      <c r="BE58" s="3">
        <f>E58*(保育人数!$Q$7+保育人数!$Q$8)/保育人数!$Q$34</f>
        <v>763.069397737695</v>
      </c>
      <c r="BF58" s="3">
        <f>F58*(保育人数!$Q$7+保育人数!$Q$8)/保育人数!$Q$34</f>
        <v>788.5050443289515</v>
      </c>
      <c r="BG58" s="3">
        <f>G58*(保育人数!$Q$7+保育人数!$Q$8)/保育人数!$Q$34</f>
        <v>788.5050443289515</v>
      </c>
      <c r="BH58" s="3">
        <f>H58*(保育人数!$Q$7+保育人数!$Q$8)/保育人数!$Q$34</f>
        <v>788.5050443289515</v>
      </c>
      <c r="BI58" s="3">
        <f>I58*(保育人数!$Q$7+保育人数!$Q$8)/保育人数!$Q$34</f>
        <v>813.940690920208</v>
      </c>
      <c r="BJ58" s="3">
        <f>J58*(保育人数!$Q$7+保育人数!$Q$8)/保育人数!$Q$34</f>
        <v>813.940690920208</v>
      </c>
      <c r="BK58" s="3">
        <f>K58*(保育人数!$Q$7+保育人数!$Q$8)/保育人数!$Q$34</f>
        <v>813.940690920208</v>
      </c>
      <c r="BL58" s="3">
        <f>L58*(保育人数!$Q$7+保育人数!$Q$8)/保育人数!$Q$34</f>
        <v>813.940690920208</v>
      </c>
      <c r="BM58" s="3">
        <f>M58*(保育人数!$Q$7+保育人数!$Q$8)/保育人数!$Q$34</f>
        <v>839.3763375114645</v>
      </c>
      <c r="BN58" s="3">
        <f>N58*(保育人数!$Q$7+保育人数!$Q$8)/保育人数!$Q$34</f>
        <v>864.811984102721</v>
      </c>
      <c r="BO58" s="3">
        <f>O58*(保育人数!$Q$7+保育人数!$Q$8)/保育人数!$Q$34</f>
        <v>941.1189238764905</v>
      </c>
      <c r="BP58" s="3">
        <f>AVERAGE(BE58:BO58)</f>
        <v>820.87768544509606</v>
      </c>
      <c r="BQ58" s="216">
        <f>SUM(BP58:BP61)</f>
        <v>4229.2543286734672</v>
      </c>
      <c r="BR58" s="216">
        <f>AVERAGE(BQ58,BQ130,BQ202,BQ274,BQ346,BQ418,BQ490,BQ562)</f>
        <v>3929.5906172702271</v>
      </c>
      <c r="BS58" s="218">
        <f>BR58/BR$70</f>
        <v>0.99892219215242184</v>
      </c>
      <c r="BU58" s="3">
        <f>U58*(保育人数!$Q$7+保育人数!$Q$8)/保育人数!$Q$34</f>
        <v>96273.922347905856</v>
      </c>
      <c r="BV58" s="3">
        <f>V58*(保育人数!$Q$7+保育人数!$Q$8)/保育人数!$Q$34</f>
        <v>97596.575970651189</v>
      </c>
      <c r="BW58" s="3">
        <f>W58*(保育人数!$Q$7+保育人数!$Q$8)/保育人数!$Q$34</f>
        <v>98334.209721797626</v>
      </c>
      <c r="BX58" s="3">
        <f>X58*(保育人数!$Q$7+保育人数!$Q$8)/保育人数!$Q$34</f>
        <v>99199.021705900348</v>
      </c>
      <c r="BY58" s="3">
        <f>Y58*(保育人数!$Q$7+保育人数!$Q$8)/保育人数!$Q$34</f>
        <v>87931.030265973721</v>
      </c>
      <c r="BZ58" s="3">
        <f>Z58*(保育人数!$Q$7+保育人数!$Q$8)/保育人数!$Q$34</f>
        <v>86913.604402323457</v>
      </c>
      <c r="CA58" s="3">
        <f>AA58*(保育人数!$Q$7+保育人数!$Q$8)/保育人数!$Q$34</f>
        <v>87880.158972791207</v>
      </c>
      <c r="CB58" s="3">
        <f>AB58*(保育人数!$Q$7+保育人数!$Q$8)/保育人数!$Q$34</f>
        <v>88821.2778966677</v>
      </c>
      <c r="CC58" s="3">
        <f>AC58*(保育人数!$Q$7+保育人数!$Q$8)/保育人数!$Q$34</f>
        <v>92560.317945582399</v>
      </c>
      <c r="CD58" s="3">
        <f>AD58*(保育人数!$Q$7+保育人数!$Q$8)/保育人数!$Q$34</f>
        <v>100801.46744114951</v>
      </c>
      <c r="CE58" s="3">
        <f>AE58*(保育人数!$Q$7+保育人数!$Q$8)/保育人数!$Q$34</f>
        <v>0</v>
      </c>
      <c r="CF58" s="3">
        <f>AVERAGE(BU58:CE58)</f>
        <v>85119.235151885718</v>
      </c>
      <c r="CG58" s="216">
        <f>ROUNDDOWN(SUM(CF58:CF61)*$CJ$2*12/16,-2)</f>
        <v>225100</v>
      </c>
      <c r="CH58" s="216">
        <f>AVERAGE(CG58,CG130,CG202,CG274,CG346,CG418,CG490,CG562)</f>
        <v>210787.5</v>
      </c>
      <c r="CI58" s="218">
        <f>CH58/CH$70</f>
        <v>0.99545454545454548</v>
      </c>
    </row>
    <row r="59" spans="1:87" ht="19">
      <c r="A59" s="32" t="s">
        <v>77</v>
      </c>
      <c r="B59" s="76" t="s">
        <v>147</v>
      </c>
      <c r="C59" s="237"/>
      <c r="D59" s="34" t="s">
        <v>106</v>
      </c>
      <c r="E59" s="38">
        <v>370</v>
      </c>
      <c r="F59" s="36">
        <v>380</v>
      </c>
      <c r="G59" s="36">
        <v>380</v>
      </c>
      <c r="H59" s="36">
        <v>380</v>
      </c>
      <c r="I59" s="36">
        <v>390</v>
      </c>
      <c r="J59" s="36">
        <v>390</v>
      </c>
      <c r="K59" s="36">
        <v>390</v>
      </c>
      <c r="L59" s="36">
        <v>390</v>
      </c>
      <c r="M59" s="39">
        <v>400</v>
      </c>
      <c r="N59" s="39">
        <v>420</v>
      </c>
      <c r="O59" s="40">
        <v>460</v>
      </c>
      <c r="P59" s="111"/>
      <c r="Q59" s="111"/>
      <c r="R59" s="111"/>
      <c r="S59" s="111"/>
      <c r="T59" s="35">
        <v>44400</v>
      </c>
      <c r="U59" s="36">
        <v>45420</v>
      </c>
      <c r="V59" s="36">
        <v>46020</v>
      </c>
      <c r="W59" s="36">
        <v>46380</v>
      </c>
      <c r="X59" s="36">
        <v>46800</v>
      </c>
      <c r="Y59" s="36">
        <v>42380</v>
      </c>
      <c r="Z59" s="36">
        <v>41870</v>
      </c>
      <c r="AA59" s="36">
        <v>42340</v>
      </c>
      <c r="AB59" s="37">
        <v>42810</v>
      </c>
      <c r="AC59" s="37">
        <v>44660</v>
      </c>
      <c r="AD59" s="77">
        <v>48730</v>
      </c>
      <c r="AE59" s="111"/>
      <c r="AF59" s="4">
        <f>E59/E$563</f>
        <v>1.15625</v>
      </c>
      <c r="AG59" s="4">
        <f>F59/E$563</f>
        <v>1.1875</v>
      </c>
      <c r="AH59" s="4">
        <f>G59/E$563</f>
        <v>1.1875</v>
      </c>
      <c r="AI59" s="4">
        <f>H59/E$563</f>
        <v>1.1875</v>
      </c>
      <c r="AJ59" s="4">
        <f>I59/E$563</f>
        <v>1.21875</v>
      </c>
      <c r="AK59" s="4">
        <f>J59/E$563</f>
        <v>1.21875</v>
      </c>
      <c r="AL59" s="4">
        <f>K59/E$563</f>
        <v>1.21875</v>
      </c>
      <c r="AM59" s="4">
        <f>L59/E$563</f>
        <v>1.21875</v>
      </c>
      <c r="AN59" s="4">
        <f>M59/E$563</f>
        <v>1.25</v>
      </c>
      <c r="AO59" s="4">
        <f>N59/E$563</f>
        <v>1.3125</v>
      </c>
      <c r="AP59" s="4">
        <f>O59/E$563</f>
        <v>1.4375</v>
      </c>
      <c r="AQ59" s="256"/>
      <c r="AR59" s="256"/>
      <c r="AS59" s="256"/>
      <c r="AT59" s="256"/>
      <c r="AU59" s="256"/>
      <c r="AV59" s="256"/>
      <c r="AW59" s="256"/>
      <c r="AX59" s="256"/>
      <c r="AY59" s="256"/>
      <c r="AZ59" s="256"/>
      <c r="BA59" s="256"/>
      <c r="BC59" s="3"/>
      <c r="BE59" s="3">
        <f>E59*保育人数!$Q$6/保育人数!$Q$34</f>
        <v>470.55946193824525</v>
      </c>
      <c r="BF59" s="3">
        <f>F59*保育人数!$Q$6/保育人数!$Q$34</f>
        <v>483.2772852338735</v>
      </c>
      <c r="BG59" s="3">
        <f>G59*保育人数!$Q$6/保育人数!$Q$34</f>
        <v>483.2772852338735</v>
      </c>
      <c r="BH59" s="3">
        <f>H59*保育人数!$Q$6/保育人数!$Q$34</f>
        <v>483.2772852338735</v>
      </c>
      <c r="BI59" s="3">
        <f>I59*保育人数!$Q$6/保育人数!$Q$34</f>
        <v>495.99510852950175</v>
      </c>
      <c r="BJ59" s="3">
        <f>J59*保育人数!$Q$6/保育人数!$Q$34</f>
        <v>495.99510852950175</v>
      </c>
      <c r="BK59" s="3">
        <f>K59*保育人数!$Q$6/保育人数!$Q$34</f>
        <v>495.99510852950175</v>
      </c>
      <c r="BL59" s="3">
        <f>L59*保育人数!$Q$6/保育人数!$Q$34</f>
        <v>495.99510852950175</v>
      </c>
      <c r="BM59" s="3">
        <f>M59*保育人数!$Q$6/保育人数!$Q$34</f>
        <v>508.71293182513</v>
      </c>
      <c r="BN59" s="3">
        <f>N59*保育人数!$Q$6/保育人数!$Q$34</f>
        <v>534.1485784163865</v>
      </c>
      <c r="BO59" s="3">
        <f>O59*保育人数!$Q$6/保育人数!$Q$34</f>
        <v>585.0198715988995</v>
      </c>
      <c r="BP59" s="3">
        <f t="shared" ref="BP59:BP61" si="27">AVERAGE(BE59:BO59)</f>
        <v>502.93210305438976</v>
      </c>
      <c r="BQ59" s="216"/>
      <c r="BR59" s="216"/>
      <c r="BS59" s="218"/>
      <c r="BU59" s="3">
        <f>U59*保育人数!$Q$6/保育人数!$Q$34</f>
        <v>57764.353408743511</v>
      </c>
      <c r="BV59" s="3">
        <f>V59*保育人数!$Q$6/保育人数!$Q$34</f>
        <v>58527.422806481205</v>
      </c>
      <c r="BW59" s="3">
        <f>W59*保育人数!$Q$6/保育人数!$Q$34</f>
        <v>58985.264445123823</v>
      </c>
      <c r="BX59" s="3">
        <f>X59*保育人数!$Q$6/保育人数!$Q$34</f>
        <v>59519.413023540212</v>
      </c>
      <c r="BY59" s="3">
        <f>Y59*保育人数!$Q$6/保育人数!$Q$34</f>
        <v>53898.135126872527</v>
      </c>
      <c r="BZ59" s="3">
        <f>Z59*保育人数!$Q$6/保育人数!$Q$34</f>
        <v>53249.526138795482</v>
      </c>
      <c r="CA59" s="3">
        <f>AA59*保育人数!$Q$6/保育人数!$Q$34</f>
        <v>53847.263833690013</v>
      </c>
      <c r="CB59" s="3">
        <f>AB59*保育人数!$Q$6/保育人数!$Q$34</f>
        <v>54445.001528584537</v>
      </c>
      <c r="CC59" s="3">
        <f>AC59*保育人数!$Q$6/保育人数!$Q$34</f>
        <v>56797.798838275769</v>
      </c>
      <c r="CD59" s="3">
        <f>AD59*保育人数!$Q$6/保育人数!$Q$34</f>
        <v>61973.952919596464</v>
      </c>
      <c r="CE59" s="3">
        <f>AE59*保育人数!$Q$6/保育人数!$Q$34</f>
        <v>0</v>
      </c>
      <c r="CF59" s="3">
        <f t="shared" ref="CF59:CF61" si="28">AVERAGE(BU59:CE59)</f>
        <v>51728.012006336685</v>
      </c>
      <c r="CG59" s="216"/>
      <c r="CH59" s="216"/>
      <c r="CI59" s="218"/>
    </row>
    <row r="60" spans="1:87" ht="19">
      <c r="A60" s="32" t="s">
        <v>77</v>
      </c>
      <c r="B60" s="76" t="s">
        <v>147</v>
      </c>
      <c r="C60" s="257" t="s">
        <v>160</v>
      </c>
      <c r="D60" s="34" t="s">
        <v>161</v>
      </c>
      <c r="E60" s="38">
        <v>880</v>
      </c>
      <c r="F60" s="36">
        <v>910</v>
      </c>
      <c r="G60" s="36">
        <v>920</v>
      </c>
      <c r="H60" s="36">
        <v>920</v>
      </c>
      <c r="I60" s="36">
        <v>940</v>
      </c>
      <c r="J60" s="36">
        <v>940</v>
      </c>
      <c r="K60" s="36">
        <v>920</v>
      </c>
      <c r="L60" s="36">
        <v>940</v>
      </c>
      <c r="M60" s="39">
        <v>950</v>
      </c>
      <c r="N60" s="39">
        <v>990</v>
      </c>
      <c r="O60" s="40">
        <v>1090</v>
      </c>
      <c r="P60" s="111"/>
      <c r="Q60" s="111"/>
      <c r="R60" s="111"/>
      <c r="S60" s="111"/>
      <c r="T60" s="35">
        <v>99100</v>
      </c>
      <c r="U60" s="36">
        <v>101590</v>
      </c>
      <c r="V60" s="36">
        <v>102850</v>
      </c>
      <c r="W60" s="36">
        <v>103710</v>
      </c>
      <c r="X60" s="36">
        <v>104720</v>
      </c>
      <c r="Y60" s="36">
        <v>104870</v>
      </c>
      <c r="Z60" s="36">
        <v>103740</v>
      </c>
      <c r="AA60" s="36">
        <v>104940</v>
      </c>
      <c r="AB60" s="37">
        <v>106100</v>
      </c>
      <c r="AC60" s="37">
        <v>110810</v>
      </c>
      <c r="AD60" s="77">
        <v>121000</v>
      </c>
      <c r="AE60" s="111"/>
      <c r="AF60" s="4">
        <f>E60/E$564</f>
        <v>1.1578947368421053</v>
      </c>
      <c r="AG60" s="4">
        <f>F60/E$564</f>
        <v>1.1973684210526316</v>
      </c>
      <c r="AH60" s="4">
        <f>G60/E$564</f>
        <v>1.2105263157894737</v>
      </c>
      <c r="AI60" s="4">
        <f>H60/E$564</f>
        <v>1.2105263157894737</v>
      </c>
      <c r="AJ60" s="4">
        <f>I60/E$564</f>
        <v>1.236842105263158</v>
      </c>
      <c r="AK60" s="4">
        <f>J60/E$564</f>
        <v>1.236842105263158</v>
      </c>
      <c r="AL60" s="4">
        <f>K60/E$564</f>
        <v>1.2105263157894737</v>
      </c>
      <c r="AM60" s="4">
        <f>L60/E$564</f>
        <v>1.236842105263158</v>
      </c>
      <c r="AN60" s="4">
        <f>M60/E$564</f>
        <v>1.25</v>
      </c>
      <c r="AO60" s="4">
        <f>N60/E$564</f>
        <v>1.3026315789473684</v>
      </c>
      <c r="AP60" s="4">
        <f>O60/E$564</f>
        <v>1.4342105263157894</v>
      </c>
      <c r="AQ60" s="256"/>
      <c r="AR60" s="256"/>
      <c r="AS60" s="256"/>
      <c r="AT60" s="256"/>
      <c r="AU60" s="256"/>
      <c r="AV60" s="256"/>
      <c r="AW60" s="256"/>
      <c r="AX60" s="256"/>
      <c r="AY60" s="256"/>
      <c r="AZ60" s="256"/>
      <c r="BA60" s="256"/>
      <c r="BC60" s="3"/>
      <c r="BE60" s="3">
        <f>E60*(保育人数!$Q$4+保育人数!$Q$5)/保育人数!$Q$34</f>
        <v>1678.752675022929</v>
      </c>
      <c r="BF60" s="3">
        <f>F60*(保育人数!$Q$4+保育人数!$Q$5)/保育人数!$Q$34</f>
        <v>1735.9828798532562</v>
      </c>
      <c r="BG60" s="3">
        <f>G60*(保育人数!$Q$4+保育人数!$Q$5)/保育人数!$Q$34</f>
        <v>1755.0596147966985</v>
      </c>
      <c r="BH60" s="3">
        <f>H60*(保育人数!$Q$4+保育人数!$Q$5)/保育人数!$Q$34</f>
        <v>1755.0596147966985</v>
      </c>
      <c r="BI60" s="3">
        <f>I60*(保育人数!$Q$4+保育人数!$Q$5)/保育人数!$Q$34</f>
        <v>1793.2130846835832</v>
      </c>
      <c r="BJ60" s="3">
        <f>J60*(保育人数!$Q$4+保育人数!$Q$5)/保育人数!$Q$34</f>
        <v>1793.2130846835832</v>
      </c>
      <c r="BK60" s="3">
        <f>K60*(保育人数!$Q$4+保育人数!$Q$5)/保育人数!$Q$34</f>
        <v>1755.0596147966985</v>
      </c>
      <c r="BL60" s="3">
        <f>L60*(保育人数!$Q$4+保育人数!$Q$5)/保育人数!$Q$34</f>
        <v>1793.2130846835832</v>
      </c>
      <c r="BM60" s="3">
        <f>M60*(保育人数!$Q$4+保育人数!$Q$5)/保育人数!$Q$34</f>
        <v>1812.2898196270257</v>
      </c>
      <c r="BN60" s="3">
        <f>N60*(保育人数!$Q$4+保育人数!$Q$5)/保育人数!$Q$34</f>
        <v>1888.5967594007952</v>
      </c>
      <c r="BO60" s="3">
        <f>O60*(保育人数!$Q$4+保育人数!$Q$5)/保育人数!$Q$34</f>
        <v>2079.3641088352188</v>
      </c>
      <c r="BP60" s="3">
        <f t="shared" si="27"/>
        <v>1803.6185764709153</v>
      </c>
      <c r="BQ60" s="216"/>
      <c r="BR60" s="216"/>
      <c r="BS60" s="218"/>
      <c r="BU60" s="3">
        <f>U60*(保育人数!$Q$4+保育人数!$Q$5)/保育人数!$Q$34</f>
        <v>193800.5502904311</v>
      </c>
      <c r="BV60" s="3">
        <f>V60*(保育人数!$Q$4+保育人数!$Q$5)/保育人数!$Q$34</f>
        <v>196204.21889330482</v>
      </c>
      <c r="BW60" s="3">
        <f>W60*(保育人数!$Q$4+保育人数!$Q$5)/保育人数!$Q$34</f>
        <v>197844.81809844088</v>
      </c>
      <c r="BX60" s="3">
        <f>X60*(保育人数!$Q$4+保育人数!$Q$5)/保育人数!$Q$34</f>
        <v>199771.56832772854</v>
      </c>
      <c r="BY60" s="3">
        <f>Y60*(保育人数!$Q$4+保育人数!$Q$5)/保育人数!$Q$34</f>
        <v>200057.71935188019</v>
      </c>
      <c r="BZ60" s="3">
        <f>Z60*(保育人数!$Q$4+保育人数!$Q$5)/保育人数!$Q$34</f>
        <v>197902.04830327121</v>
      </c>
      <c r="CA60" s="3">
        <f>AA60*(保育人数!$Q$4+保育人数!$Q$5)/保育人数!$Q$34</f>
        <v>200191.25649648427</v>
      </c>
      <c r="CB60" s="3">
        <f>AB60*(保育人数!$Q$4+保育人数!$Q$5)/保育人数!$Q$34</f>
        <v>202404.15774992362</v>
      </c>
      <c r="CC60" s="3">
        <f>AC60*(保育人数!$Q$4+保育人数!$Q$5)/保育人数!$Q$34</f>
        <v>211389.29990828497</v>
      </c>
      <c r="CD60" s="3">
        <f>AD60*(保育人数!$Q$4+保育人数!$Q$5)/保育人数!$Q$34</f>
        <v>230828.49281565275</v>
      </c>
      <c r="CE60" s="3">
        <f>AE60*(保育人数!$Q$4+保育人数!$Q$5)/保育人数!$Q$34</f>
        <v>0</v>
      </c>
      <c r="CF60" s="3">
        <f t="shared" si="28"/>
        <v>184581.28456685477</v>
      </c>
      <c r="CG60" s="216"/>
      <c r="CH60" s="216"/>
      <c r="CI60" s="218"/>
    </row>
    <row r="61" spans="1:87" ht="19">
      <c r="A61" s="32" t="s">
        <v>77</v>
      </c>
      <c r="B61" s="76" t="s">
        <v>147</v>
      </c>
      <c r="C61" s="257"/>
      <c r="D61" s="34" t="s">
        <v>162</v>
      </c>
      <c r="E61" s="38">
        <v>1620</v>
      </c>
      <c r="F61" s="36">
        <v>1670</v>
      </c>
      <c r="G61" s="36">
        <v>1680</v>
      </c>
      <c r="H61" s="36">
        <v>1690</v>
      </c>
      <c r="I61" s="36">
        <v>1720</v>
      </c>
      <c r="J61" s="36">
        <v>1720</v>
      </c>
      <c r="K61" s="36">
        <v>1690</v>
      </c>
      <c r="L61" s="36">
        <v>1720</v>
      </c>
      <c r="M61" s="39">
        <v>1740</v>
      </c>
      <c r="N61" s="39">
        <v>1810</v>
      </c>
      <c r="O61" s="40">
        <v>2000</v>
      </c>
      <c r="P61" s="111"/>
      <c r="Q61" s="111"/>
      <c r="R61" s="111"/>
      <c r="S61" s="111"/>
      <c r="T61" s="35">
        <v>172720</v>
      </c>
      <c r="U61" s="36">
        <v>177320</v>
      </c>
      <c r="V61" s="36">
        <v>179370</v>
      </c>
      <c r="W61" s="36">
        <v>180910</v>
      </c>
      <c r="X61" s="36">
        <v>182760</v>
      </c>
      <c r="Y61" s="36">
        <v>183010</v>
      </c>
      <c r="Z61" s="36">
        <v>180760</v>
      </c>
      <c r="AA61" s="36">
        <v>182900</v>
      </c>
      <c r="AB61" s="37">
        <v>185010</v>
      </c>
      <c r="AC61" s="37">
        <v>193520</v>
      </c>
      <c r="AD61" s="77">
        <v>212020</v>
      </c>
      <c r="AE61" s="111"/>
      <c r="AF61" s="4">
        <f>E61/E$565</f>
        <v>1.173913043478261</v>
      </c>
      <c r="AG61" s="4">
        <f>F61/E$565</f>
        <v>1.2101449275362319</v>
      </c>
      <c r="AH61" s="4">
        <f>G61/E$565</f>
        <v>1.2173913043478262</v>
      </c>
      <c r="AI61" s="4">
        <f>H61/E$565</f>
        <v>1.2246376811594204</v>
      </c>
      <c r="AJ61" s="4">
        <f>I61/E$565</f>
        <v>1.2463768115942029</v>
      </c>
      <c r="AK61" s="4">
        <f>J61/E$565</f>
        <v>1.2463768115942029</v>
      </c>
      <c r="AL61" s="4">
        <f>K61/E$565</f>
        <v>1.2246376811594204</v>
      </c>
      <c r="AM61" s="4">
        <f>L61/E$565</f>
        <v>1.2463768115942029</v>
      </c>
      <c r="AN61" s="4">
        <f>M61/E$565</f>
        <v>1.2608695652173914</v>
      </c>
      <c r="AO61" s="4">
        <f>N61/E$565</f>
        <v>1.3115942028985508</v>
      </c>
      <c r="AP61" s="4">
        <f>O61/E$565</f>
        <v>1.4492753623188406</v>
      </c>
      <c r="AQ61" s="256"/>
      <c r="AR61" s="256"/>
      <c r="AS61" s="256"/>
      <c r="AT61" s="256"/>
      <c r="AU61" s="256"/>
      <c r="AV61" s="256"/>
      <c r="AW61" s="256"/>
      <c r="AX61" s="256"/>
      <c r="AY61" s="256"/>
      <c r="AZ61" s="256"/>
      <c r="BA61" s="256"/>
      <c r="BC61" s="3"/>
      <c r="BE61" s="3">
        <f>E61*保育人数!$Q$3/保育人数!$Q$34</f>
        <v>1030.1436869458882</v>
      </c>
      <c r="BF61" s="3">
        <f>F61*保育人数!$Q$3/保育人数!$Q$34</f>
        <v>1061.938245184959</v>
      </c>
      <c r="BG61" s="3">
        <f>G61*保育人数!$Q$3/保育人数!$Q$34</f>
        <v>1068.297156832773</v>
      </c>
      <c r="BH61" s="3">
        <f>H61*保育人数!$Q$3/保育人数!$Q$34</f>
        <v>1074.6560684805872</v>
      </c>
      <c r="BI61" s="3">
        <f>I61*保育人数!$Q$3/保育人数!$Q$34</f>
        <v>1093.7328034240295</v>
      </c>
      <c r="BJ61" s="3">
        <f>J61*保育人数!$Q$3/保育人数!$Q$34</f>
        <v>1093.7328034240295</v>
      </c>
      <c r="BK61" s="3">
        <f>K61*保育人数!$Q$3/保育人数!$Q$34</f>
        <v>1074.6560684805872</v>
      </c>
      <c r="BL61" s="3">
        <f>L61*保育人数!$Q$3/保育人数!$Q$34</f>
        <v>1093.7328034240295</v>
      </c>
      <c r="BM61" s="3">
        <f>M61*保育人数!$Q$3/保育人数!$Q$34</f>
        <v>1106.4506267196577</v>
      </c>
      <c r="BN61" s="3">
        <f>N61*保育人数!$Q$3/保育人数!$Q$34</f>
        <v>1150.9630082543567</v>
      </c>
      <c r="BO61" s="3">
        <f>O61*保育人数!$Q$3/保育人数!$Q$34</f>
        <v>1271.782329562825</v>
      </c>
      <c r="BP61" s="3">
        <f t="shared" si="27"/>
        <v>1101.8259637030658</v>
      </c>
      <c r="BQ61" s="216"/>
      <c r="BR61" s="216"/>
      <c r="BS61" s="218"/>
      <c r="BU61" s="3">
        <f>U61*保育人数!$Q$3/保育人数!$Q$34</f>
        <v>112756.22133904007</v>
      </c>
      <c r="BV61" s="3">
        <f>V61*保育人数!$Q$3/保育人数!$Q$34</f>
        <v>114059.79822684196</v>
      </c>
      <c r="BW61" s="3">
        <f>W61*保育人数!$Q$3/保育人数!$Q$34</f>
        <v>115039.07062060534</v>
      </c>
      <c r="BX61" s="3">
        <f>X61*保育人数!$Q$3/保育人数!$Q$34</f>
        <v>116215.46927545095</v>
      </c>
      <c r="BY61" s="3">
        <f>Y61*保育人数!$Q$3/保育人数!$Q$34</f>
        <v>116374.4420666463</v>
      </c>
      <c r="BZ61" s="3">
        <f>Z61*保育人数!$Q$3/保育人数!$Q$34</f>
        <v>114943.68694588813</v>
      </c>
      <c r="CA61" s="3">
        <f>AA61*保育人数!$Q$3/保育人数!$Q$34</f>
        <v>116304.49403852035</v>
      </c>
      <c r="CB61" s="3">
        <f>AB61*保育人数!$Q$3/保育人数!$Q$34</f>
        <v>117646.22439620913</v>
      </c>
      <c r="CC61" s="3">
        <f>AC61*保育人数!$Q$3/保育人数!$Q$34</f>
        <v>123057.65820849895</v>
      </c>
      <c r="CD61" s="3">
        <f>AD61*保育人数!$Q$3/保育人数!$Q$34</f>
        <v>134821.64475695509</v>
      </c>
      <c r="CE61" s="3">
        <f>AE61*保育人数!$Q$3/保育人数!$Q$34</f>
        <v>0</v>
      </c>
      <c r="CF61" s="3">
        <f t="shared" si="28"/>
        <v>107383.51907951421</v>
      </c>
      <c r="CG61" s="216"/>
      <c r="CH61" s="216"/>
      <c r="CI61" s="218"/>
    </row>
    <row r="62" spans="1:87" ht="21" customHeight="1">
      <c r="A62" s="32" t="s">
        <v>77</v>
      </c>
      <c r="B62" s="33" t="s">
        <v>176</v>
      </c>
      <c r="C62" s="237" t="s">
        <v>159</v>
      </c>
      <c r="D62" s="34" t="s">
        <v>105</v>
      </c>
      <c r="E62" s="38">
        <v>290</v>
      </c>
      <c r="F62" s="36">
        <v>300</v>
      </c>
      <c r="G62" s="36">
        <v>300</v>
      </c>
      <c r="H62" s="36">
        <v>300</v>
      </c>
      <c r="I62" s="36">
        <v>300</v>
      </c>
      <c r="J62" s="36">
        <v>310</v>
      </c>
      <c r="K62" s="36">
        <v>310</v>
      </c>
      <c r="L62" s="36">
        <v>310</v>
      </c>
      <c r="M62" s="39">
        <v>310</v>
      </c>
      <c r="N62" s="39">
        <v>330</v>
      </c>
      <c r="O62" s="40">
        <v>360</v>
      </c>
      <c r="P62" s="111"/>
      <c r="Q62" s="111"/>
      <c r="R62" s="111"/>
      <c r="S62" s="111"/>
      <c r="T62" s="35">
        <v>36000</v>
      </c>
      <c r="U62" s="36">
        <v>36780</v>
      </c>
      <c r="V62" s="36">
        <v>37300</v>
      </c>
      <c r="W62" s="36">
        <v>37580</v>
      </c>
      <c r="X62" s="36">
        <v>37910</v>
      </c>
      <c r="Y62" s="36">
        <v>33480</v>
      </c>
      <c r="Z62" s="36">
        <v>33090</v>
      </c>
      <c r="AA62" s="36">
        <v>33460</v>
      </c>
      <c r="AB62" s="37">
        <v>33820</v>
      </c>
      <c r="AC62" s="37">
        <v>35240</v>
      </c>
      <c r="AD62" s="77">
        <v>38390</v>
      </c>
      <c r="AE62" s="111"/>
      <c r="AF62" s="4">
        <f>E62/E$566</f>
        <v>1.1599999999999999</v>
      </c>
      <c r="AG62" s="4">
        <f>F62/E$566</f>
        <v>1.2</v>
      </c>
      <c r="AH62" s="4">
        <f>G62/E$566</f>
        <v>1.2</v>
      </c>
      <c r="AI62" s="4">
        <f>H62/E$566</f>
        <v>1.2</v>
      </c>
      <c r="AJ62" s="4">
        <f>I62/E$566</f>
        <v>1.2</v>
      </c>
      <c r="AK62" s="4">
        <f>J62/E$566</f>
        <v>1.24</v>
      </c>
      <c r="AL62" s="4">
        <f>K62/E$566</f>
        <v>1.24</v>
      </c>
      <c r="AM62" s="4">
        <f>L62/E$566</f>
        <v>1.24</v>
      </c>
      <c r="AN62" s="4">
        <f>M62/E$566</f>
        <v>1.24</v>
      </c>
      <c r="AO62" s="4">
        <f>N62/E$566</f>
        <v>1.32</v>
      </c>
      <c r="AP62" s="4">
        <f>O62/E$566</f>
        <v>1.44</v>
      </c>
      <c r="AQ62" s="256"/>
      <c r="AR62" s="256"/>
      <c r="AS62" s="256"/>
      <c r="AT62" s="256"/>
      <c r="AU62" s="256"/>
      <c r="AV62" s="256"/>
      <c r="AW62" s="256"/>
      <c r="AX62" s="256"/>
      <c r="AY62" s="256"/>
      <c r="AZ62" s="256"/>
      <c r="BA62" s="256"/>
      <c r="BC62" s="3"/>
      <c r="BE62" s="3">
        <f>E62*(保育人数!$R$7+保育人数!$R$8)/保育人数!$R$34</f>
        <v>752.24476222148326</v>
      </c>
      <c r="BF62" s="3">
        <f>F62*(保育人数!$R$7+保育人数!$R$8)/保育人数!$R$34</f>
        <v>778.1842367808448</v>
      </c>
      <c r="BG62" s="3">
        <f>G62*(保育人数!$R$7+保育人数!$R$8)/保育人数!$R$34</f>
        <v>778.1842367808448</v>
      </c>
      <c r="BH62" s="3">
        <f>H62*(保育人数!$R$7+保育人数!$R$8)/保育人数!$R$34</f>
        <v>778.1842367808448</v>
      </c>
      <c r="BI62" s="3">
        <f>I62*(保育人数!$R$7+保育人数!$R$8)/保育人数!$R$34</f>
        <v>778.1842367808448</v>
      </c>
      <c r="BJ62" s="3">
        <f>J62*(保育人数!$R$7+保育人数!$R$8)/保育人数!$R$34</f>
        <v>804.12371134020623</v>
      </c>
      <c r="BK62" s="3">
        <f>K62*(保育人数!$R$7+保育人数!$R$8)/保育人数!$R$34</f>
        <v>804.12371134020623</v>
      </c>
      <c r="BL62" s="3">
        <f>L62*(保育人数!$R$7+保育人数!$R$8)/保育人数!$R$34</f>
        <v>804.12371134020623</v>
      </c>
      <c r="BM62" s="3">
        <f>M62*(保育人数!$R$7+保育人数!$R$8)/保育人数!$R$34</f>
        <v>804.12371134020623</v>
      </c>
      <c r="BN62" s="3">
        <f>N62*(保育人数!$R$7+保育人数!$R$8)/保育人数!$R$34</f>
        <v>856.0026604589292</v>
      </c>
      <c r="BO62" s="3">
        <f>O62*(保育人数!$R$7+保育人数!$R$8)/保育人数!$R$34</f>
        <v>933.82108413701371</v>
      </c>
      <c r="BP62" s="3">
        <f>AVERAGE(BE62:BO62)</f>
        <v>806.48184539105739</v>
      </c>
      <c r="BQ62" s="216">
        <f>SUM(BP62:BP65)</f>
        <v>4234.0296883030514</v>
      </c>
      <c r="BR62" s="216">
        <f>AVERAGE(BQ62,BQ134,BQ206,BQ278,BQ350,BQ422,BQ494,BQ566)</f>
        <v>3938.4523233666905</v>
      </c>
      <c r="BS62" s="218">
        <f>BR62/BR$70</f>
        <v>1.001174883524695</v>
      </c>
      <c r="BU62" s="3">
        <f>U62*(保育人数!$R$7+保育人数!$R$8)/保育人数!$R$34</f>
        <v>95405.387429331575</v>
      </c>
      <c r="BV62" s="3">
        <f>V62*(保育人数!$R$7+保育人数!$R$8)/保育人数!$R$34</f>
        <v>96754.240106418365</v>
      </c>
      <c r="BW62" s="3">
        <f>W62*(保育人数!$R$7+保育人数!$R$8)/保育人数!$R$34</f>
        <v>97480.545394080487</v>
      </c>
      <c r="BX62" s="3">
        <f>X62*(保育人数!$R$7+保育人数!$R$8)/保育人数!$R$34</f>
        <v>98336.548054539424</v>
      </c>
      <c r="BY62" s="3">
        <f>Y62*(保育人数!$R$7+保育人数!$R$8)/保育人数!$R$34</f>
        <v>86845.360824742282</v>
      </c>
      <c r="BZ62" s="3">
        <f>Z62*(保育人数!$R$7+保育人数!$R$8)/保育人数!$R$34</f>
        <v>85833.721316927185</v>
      </c>
      <c r="CA62" s="3">
        <f>AA62*(保育人数!$R$7+保育人数!$R$8)/保育人数!$R$34</f>
        <v>86793.481875623547</v>
      </c>
      <c r="CB62" s="3">
        <f>AB62*(保育人数!$R$7+保育人数!$R$8)/保育人数!$R$34</f>
        <v>87727.302959760564</v>
      </c>
      <c r="CC62" s="3">
        <f>AC62*(保育人数!$R$7+保育人数!$R$8)/保育人数!$R$34</f>
        <v>91410.708347189895</v>
      </c>
      <c r="CD62" s="3">
        <f>AD62*(保育人数!$R$7+保育人数!$R$8)/保育人数!$R$34</f>
        <v>99581.642833388774</v>
      </c>
      <c r="CE62" s="3">
        <f>AE62*(保育人数!$R$7+保育人数!$R$8)/保育人数!$R$34</f>
        <v>0</v>
      </c>
      <c r="CF62" s="3">
        <f>AVERAGE(BU62:CE62)</f>
        <v>84197.176285636553</v>
      </c>
      <c r="CG62" s="216">
        <f>ROUNDDOWN(SUM(CF62:CF65)*$CJ$2*12/16,-2)</f>
        <v>226100</v>
      </c>
      <c r="CH62" s="216">
        <f>AVERAGE(CG62,CG134,CG206,CG278,CG350,CG422,CG494,CG566)</f>
        <v>211737.5</v>
      </c>
      <c r="CI62" s="218">
        <f>CH62/CH$70</f>
        <v>0.99994096812278632</v>
      </c>
    </row>
    <row r="63" spans="1:87" ht="19">
      <c r="A63" s="32" t="s">
        <v>77</v>
      </c>
      <c r="B63" s="76" t="s">
        <v>148</v>
      </c>
      <c r="C63" s="237"/>
      <c r="D63" s="34" t="s">
        <v>106</v>
      </c>
      <c r="E63" s="38">
        <v>360</v>
      </c>
      <c r="F63" s="36">
        <v>370</v>
      </c>
      <c r="G63" s="36">
        <v>370</v>
      </c>
      <c r="H63" s="36">
        <v>370</v>
      </c>
      <c r="I63" s="36">
        <v>370</v>
      </c>
      <c r="J63" s="36">
        <v>380</v>
      </c>
      <c r="K63" s="36">
        <v>380</v>
      </c>
      <c r="L63" s="36">
        <v>380</v>
      </c>
      <c r="M63" s="39">
        <v>380</v>
      </c>
      <c r="N63" s="39">
        <v>410</v>
      </c>
      <c r="O63" s="40">
        <v>450</v>
      </c>
      <c r="P63" s="111"/>
      <c r="Q63" s="111"/>
      <c r="R63" s="111"/>
      <c r="S63" s="111"/>
      <c r="T63" s="35">
        <v>43360</v>
      </c>
      <c r="U63" s="36">
        <v>44350</v>
      </c>
      <c r="V63" s="36">
        <v>44950</v>
      </c>
      <c r="W63" s="36">
        <v>45300</v>
      </c>
      <c r="X63" s="36">
        <v>45710</v>
      </c>
      <c r="Y63" s="36">
        <v>41290</v>
      </c>
      <c r="Z63" s="36">
        <v>40790</v>
      </c>
      <c r="AA63" s="36">
        <v>41250</v>
      </c>
      <c r="AB63" s="37">
        <v>41710</v>
      </c>
      <c r="AC63" s="37">
        <v>43510</v>
      </c>
      <c r="AD63" s="77">
        <v>47490</v>
      </c>
      <c r="AE63" s="111"/>
      <c r="AF63" s="4">
        <f>E63/E$567</f>
        <v>1.1612903225806452</v>
      </c>
      <c r="AG63" s="4">
        <f>F63/E$567</f>
        <v>1.1935483870967742</v>
      </c>
      <c r="AH63" s="4">
        <f>G63/E$567</f>
        <v>1.1935483870967742</v>
      </c>
      <c r="AI63" s="4">
        <f>H63/E$567</f>
        <v>1.1935483870967742</v>
      </c>
      <c r="AJ63" s="4">
        <f>I63/E$567</f>
        <v>1.1935483870967742</v>
      </c>
      <c r="AK63" s="4">
        <f>J63/E$567</f>
        <v>1.2258064516129032</v>
      </c>
      <c r="AL63" s="4">
        <f>K63/E$567</f>
        <v>1.2258064516129032</v>
      </c>
      <c r="AM63" s="4">
        <f>L63/E$567</f>
        <v>1.2258064516129032</v>
      </c>
      <c r="AN63" s="4">
        <f>M63/E$567</f>
        <v>1.2258064516129032</v>
      </c>
      <c r="AO63" s="4">
        <f>N63/E$567</f>
        <v>1.3225806451612903</v>
      </c>
      <c r="AP63" s="4">
        <f>O63/E$567</f>
        <v>1.4516129032258065</v>
      </c>
      <c r="AQ63" s="256"/>
      <c r="AR63" s="256"/>
      <c r="AS63" s="256"/>
      <c r="AT63" s="256"/>
      <c r="AU63" s="256"/>
      <c r="AV63" s="256"/>
      <c r="AW63" s="256"/>
      <c r="AX63" s="256"/>
      <c r="AY63" s="256"/>
      <c r="AZ63" s="256"/>
      <c r="BA63" s="256"/>
      <c r="BC63" s="3"/>
      <c r="BE63" s="3">
        <f>E63*保育人数!$R$6/保育人数!$R$34</f>
        <v>466.91054206850686</v>
      </c>
      <c r="BF63" s="3">
        <f>F63*保育人数!$R$6/保育人数!$R$34</f>
        <v>479.88027934818763</v>
      </c>
      <c r="BG63" s="3">
        <f>G63*保育人数!$R$6/保育人数!$R$34</f>
        <v>479.88027934818763</v>
      </c>
      <c r="BH63" s="3">
        <f>H63*保育人数!$R$6/保育人数!$R$34</f>
        <v>479.88027934818763</v>
      </c>
      <c r="BI63" s="3">
        <f>I63*保育人数!$R$6/保育人数!$R$34</f>
        <v>479.88027934818763</v>
      </c>
      <c r="BJ63" s="3">
        <f>J63*保育人数!$R$6/保育人数!$R$34</f>
        <v>492.85001662786834</v>
      </c>
      <c r="BK63" s="3">
        <f>K63*保育人数!$R$6/保育人数!$R$34</f>
        <v>492.85001662786834</v>
      </c>
      <c r="BL63" s="3">
        <f>L63*保育人数!$R$6/保育人数!$R$34</f>
        <v>492.85001662786834</v>
      </c>
      <c r="BM63" s="3">
        <f>M63*保育人数!$R$6/保育人数!$R$34</f>
        <v>492.85001662786834</v>
      </c>
      <c r="BN63" s="3">
        <f>N63*保育人数!$R$6/保育人数!$R$34</f>
        <v>531.7592284669106</v>
      </c>
      <c r="BO63" s="3">
        <f>O63*保育人数!$R$6/保育人数!$R$34</f>
        <v>583.63817758563357</v>
      </c>
      <c r="BP63" s="3">
        <f t="shared" ref="BP63:BP65" si="29">AVERAGE(BE63:BO63)</f>
        <v>497.56628472957038</v>
      </c>
      <c r="BQ63" s="216"/>
      <c r="BR63" s="216"/>
      <c r="BS63" s="218"/>
      <c r="BU63" s="3">
        <f>U63*保育人数!$R$6/保育人数!$R$34</f>
        <v>57520.784835384111</v>
      </c>
      <c r="BV63" s="3">
        <f>V63*保育人数!$R$6/保育人数!$R$34</f>
        <v>58298.969072164953</v>
      </c>
      <c r="BW63" s="3">
        <f>W63*保育人数!$R$6/保育人数!$R$34</f>
        <v>58752.909876953781</v>
      </c>
      <c r="BX63" s="3">
        <f>X63*保育人数!$R$6/保育人数!$R$34</f>
        <v>59284.669105420689</v>
      </c>
      <c r="BY63" s="3">
        <f>Y63*保育人数!$R$6/保育人数!$R$34</f>
        <v>53552.045227801798</v>
      </c>
      <c r="BZ63" s="3">
        <f>Z63*保育人数!$R$6/保育人数!$R$34</f>
        <v>52903.558363817763</v>
      </c>
      <c r="CA63" s="3">
        <f>AA63*保育人数!$R$6/保育人数!$R$34</f>
        <v>53500.166278683078</v>
      </c>
      <c r="CB63" s="3">
        <f>AB63*保育人数!$R$6/保育人数!$R$34</f>
        <v>54096.774193548394</v>
      </c>
      <c r="CC63" s="3">
        <f>AC63*保育人数!$R$6/保育人数!$R$34</f>
        <v>56431.326903890927</v>
      </c>
      <c r="CD63" s="3">
        <f>AD63*保育人数!$R$6/保育人数!$R$34</f>
        <v>61593.282341203863</v>
      </c>
      <c r="CE63" s="3">
        <f>AE63*保育人数!$R$6/保育人数!$R$34</f>
        <v>0</v>
      </c>
      <c r="CF63" s="3">
        <f t="shared" ref="CF63:CF65" si="30">AVERAGE(BU63:CE63)</f>
        <v>51448.589654442665</v>
      </c>
      <c r="CG63" s="216"/>
      <c r="CH63" s="216"/>
      <c r="CI63" s="218"/>
    </row>
    <row r="64" spans="1:87" ht="19">
      <c r="A64" s="32" t="s">
        <v>77</v>
      </c>
      <c r="B64" s="76" t="s">
        <v>148</v>
      </c>
      <c r="C64" s="257" t="s">
        <v>160</v>
      </c>
      <c r="D64" s="34" t="s">
        <v>161</v>
      </c>
      <c r="E64" s="38">
        <v>870</v>
      </c>
      <c r="F64" s="36">
        <v>900</v>
      </c>
      <c r="G64" s="36">
        <v>910</v>
      </c>
      <c r="H64" s="36">
        <v>910</v>
      </c>
      <c r="I64" s="36">
        <v>920</v>
      </c>
      <c r="J64" s="36">
        <v>930</v>
      </c>
      <c r="K64" s="36">
        <v>910</v>
      </c>
      <c r="L64" s="36">
        <v>920</v>
      </c>
      <c r="M64" s="39">
        <v>940</v>
      </c>
      <c r="N64" s="39">
        <v>980</v>
      </c>
      <c r="O64" s="40">
        <v>1070</v>
      </c>
      <c r="P64" s="111"/>
      <c r="Q64" s="111"/>
      <c r="R64" s="111"/>
      <c r="S64" s="111"/>
      <c r="T64" s="35">
        <v>98060</v>
      </c>
      <c r="U64" s="36">
        <v>100520</v>
      </c>
      <c r="V64" s="36">
        <v>101780</v>
      </c>
      <c r="W64" s="36">
        <v>102630</v>
      </c>
      <c r="X64" s="36">
        <v>103630</v>
      </c>
      <c r="Y64" s="36">
        <v>103780</v>
      </c>
      <c r="Z64" s="36">
        <v>102660</v>
      </c>
      <c r="AA64" s="36">
        <v>103850</v>
      </c>
      <c r="AB64" s="37">
        <v>105000</v>
      </c>
      <c r="AC64" s="37">
        <v>109660</v>
      </c>
      <c r="AD64" s="77">
        <v>119760</v>
      </c>
      <c r="AE64" s="111"/>
      <c r="AF64" s="4">
        <f>E64/E$568</f>
        <v>1.1599999999999999</v>
      </c>
      <c r="AG64" s="4">
        <f>F64/E$568</f>
        <v>1.2</v>
      </c>
      <c r="AH64" s="4">
        <f>G64/E$568</f>
        <v>1.2133333333333334</v>
      </c>
      <c r="AI64" s="4">
        <f>H64/E$568</f>
        <v>1.2133333333333334</v>
      </c>
      <c r="AJ64" s="4">
        <f>I64/E$568</f>
        <v>1.2266666666666666</v>
      </c>
      <c r="AK64" s="4">
        <f>J64/E$568</f>
        <v>1.24</v>
      </c>
      <c r="AL64" s="4">
        <f>K64/E$568</f>
        <v>1.2133333333333334</v>
      </c>
      <c r="AM64" s="4">
        <f>L64/E$568</f>
        <v>1.2266666666666666</v>
      </c>
      <c r="AN64" s="4">
        <f>M64/E$568</f>
        <v>1.2533333333333334</v>
      </c>
      <c r="AO64" s="4">
        <f>N64/E$568</f>
        <v>1.3066666666666666</v>
      </c>
      <c r="AP64" s="4">
        <f>O64/E$568</f>
        <v>1.4266666666666667</v>
      </c>
      <c r="AQ64" s="256"/>
      <c r="AR64" s="256"/>
      <c r="AS64" s="256"/>
      <c r="AT64" s="256"/>
      <c r="AU64" s="256"/>
      <c r="AV64" s="256"/>
      <c r="AW64" s="256"/>
      <c r="AX64" s="256"/>
      <c r="AY64" s="256"/>
      <c r="AZ64" s="256"/>
      <c r="BA64" s="256"/>
      <c r="BC64" s="3"/>
      <c r="BE64" s="3">
        <f>E64*(保育人数!$R$4+保育人数!$R$5)/保育人数!$R$34</f>
        <v>1692.5507149983373</v>
      </c>
      <c r="BF64" s="3">
        <f>F64*(保育人数!$R$4+保育人数!$R$5)/保育人数!$R$34</f>
        <v>1750.9145327569008</v>
      </c>
      <c r="BG64" s="3">
        <f>G64*(保育人数!$R$4+保育人数!$R$5)/保育人数!$R$34</f>
        <v>1770.3691386764219</v>
      </c>
      <c r="BH64" s="3">
        <f>H64*(保育人数!$R$4+保育人数!$R$5)/保育人数!$R$34</f>
        <v>1770.3691386764219</v>
      </c>
      <c r="BI64" s="3">
        <f>I64*(保育人数!$R$4+保育人数!$R$5)/保育人数!$R$34</f>
        <v>1789.823744595943</v>
      </c>
      <c r="BJ64" s="3">
        <f>J64*(保育人数!$R$4+保育人数!$R$5)/保育人数!$R$34</f>
        <v>1809.2783505154641</v>
      </c>
      <c r="BK64" s="3">
        <f>K64*(保育人数!$R$4+保育人数!$R$5)/保育人数!$R$34</f>
        <v>1770.3691386764219</v>
      </c>
      <c r="BL64" s="3">
        <f>L64*(保育人数!$R$4+保育人数!$R$5)/保育人数!$R$34</f>
        <v>1789.823744595943</v>
      </c>
      <c r="BM64" s="3">
        <f>M64*(保育人数!$R$4+保育人数!$R$5)/保育人数!$R$34</f>
        <v>1828.7329564349852</v>
      </c>
      <c r="BN64" s="3">
        <f>N64*(保育人数!$R$4+保育人数!$R$5)/保育人数!$R$34</f>
        <v>1906.5513801130696</v>
      </c>
      <c r="BO64" s="3">
        <f>O64*(保育人数!$R$4+保育人数!$R$5)/保育人数!$R$34</f>
        <v>2081.6428333887598</v>
      </c>
      <c r="BP64" s="3">
        <f t="shared" si="29"/>
        <v>1814.5841521298789</v>
      </c>
      <c r="BQ64" s="216"/>
      <c r="BR64" s="216"/>
      <c r="BS64" s="218"/>
      <c r="BU64" s="3">
        <f>U64*(保育人数!$R$4+保育人数!$R$5)/保育人数!$R$34</f>
        <v>195557.69870302628</v>
      </c>
      <c r="BV64" s="3">
        <f>V64*(保育人数!$R$4+保育人数!$R$5)/保育人数!$R$34</f>
        <v>198008.97904888596</v>
      </c>
      <c r="BW64" s="3">
        <f>W64*(保育人数!$R$4+保育人数!$R$5)/保育人数!$R$34</f>
        <v>199662.62055204523</v>
      </c>
      <c r="BX64" s="3">
        <f>X64*(保育人数!$R$4+保育人数!$R$5)/保育人数!$R$34</f>
        <v>201608.08114399735</v>
      </c>
      <c r="BY64" s="3">
        <f>Y64*(保育人数!$R$4+保育人数!$R$5)/保育人数!$R$34</f>
        <v>201899.90023279018</v>
      </c>
      <c r="BZ64" s="3">
        <f>Z64*(保育人数!$R$4+保育人数!$R$5)/保育人数!$R$34</f>
        <v>199720.9843698038</v>
      </c>
      <c r="CA64" s="3">
        <f>AA64*(保育人数!$R$4+保育人数!$R$5)/保育人数!$R$34</f>
        <v>202036.08247422683</v>
      </c>
      <c r="CB64" s="3">
        <f>AB64*(保育人数!$R$4+保育人数!$R$5)/保育人数!$R$34</f>
        <v>204273.36215497175</v>
      </c>
      <c r="CC64" s="3">
        <f>AC64*(保育人数!$R$4+保育人数!$R$5)/保育人数!$R$34</f>
        <v>213339.20851346859</v>
      </c>
      <c r="CD64" s="3">
        <f>AD64*(保育人数!$R$4+保育人数!$R$5)/保育人数!$R$34</f>
        <v>232988.36049218493</v>
      </c>
      <c r="CE64" s="3">
        <f>AE64*(保育人数!$R$4+保育人数!$R$5)/保育人数!$R$34</f>
        <v>0</v>
      </c>
      <c r="CF64" s="3">
        <f t="shared" si="30"/>
        <v>186281.38888049099</v>
      </c>
      <c r="CG64" s="216"/>
      <c r="CH64" s="216"/>
      <c r="CI64" s="218"/>
    </row>
    <row r="65" spans="1:87" ht="19">
      <c r="A65" s="32" t="s">
        <v>77</v>
      </c>
      <c r="B65" s="76" t="s">
        <v>148</v>
      </c>
      <c r="C65" s="257"/>
      <c r="D65" s="34" t="s">
        <v>162</v>
      </c>
      <c r="E65" s="38">
        <v>1610</v>
      </c>
      <c r="F65" s="36">
        <v>1660</v>
      </c>
      <c r="G65" s="36">
        <v>1670</v>
      </c>
      <c r="H65" s="36">
        <v>1680</v>
      </c>
      <c r="I65" s="36">
        <v>1700</v>
      </c>
      <c r="J65" s="36">
        <v>1710</v>
      </c>
      <c r="K65" s="36">
        <v>1680</v>
      </c>
      <c r="L65" s="36">
        <v>1700</v>
      </c>
      <c r="M65" s="39">
        <v>1730</v>
      </c>
      <c r="N65" s="39">
        <v>1800</v>
      </c>
      <c r="O65" s="40">
        <v>1980</v>
      </c>
      <c r="P65" s="111"/>
      <c r="Q65" s="111"/>
      <c r="R65" s="111"/>
      <c r="S65" s="111"/>
      <c r="T65" s="35">
        <v>171680</v>
      </c>
      <c r="U65" s="36">
        <v>176250</v>
      </c>
      <c r="V65" s="36">
        <v>178300</v>
      </c>
      <c r="W65" s="36">
        <v>179830</v>
      </c>
      <c r="X65" s="36">
        <v>181670</v>
      </c>
      <c r="Y65" s="36">
        <v>181920</v>
      </c>
      <c r="Z65" s="36">
        <v>179680</v>
      </c>
      <c r="AA65" s="36">
        <v>181810</v>
      </c>
      <c r="AB65" s="37">
        <v>183910</v>
      </c>
      <c r="AC65" s="37">
        <v>192370</v>
      </c>
      <c r="AD65" s="77">
        <v>210780</v>
      </c>
      <c r="AE65" s="111"/>
      <c r="AF65" s="4">
        <f>E65/E$569</f>
        <v>1.1751824817518248</v>
      </c>
      <c r="AG65" s="4">
        <f>F65/E$569</f>
        <v>1.2116788321167884</v>
      </c>
      <c r="AH65" s="4">
        <f>G65/E$569</f>
        <v>1.218978102189781</v>
      </c>
      <c r="AI65" s="4">
        <f>H65/E$569</f>
        <v>1.2262773722627738</v>
      </c>
      <c r="AJ65" s="4">
        <f>I65/E$569</f>
        <v>1.2408759124087592</v>
      </c>
      <c r="AK65" s="4">
        <f>J65/E$569</f>
        <v>1.2481751824817517</v>
      </c>
      <c r="AL65" s="4">
        <f>K65/E$569</f>
        <v>1.2262773722627738</v>
      </c>
      <c r="AM65" s="4">
        <f>L65/E$569</f>
        <v>1.2408759124087592</v>
      </c>
      <c r="AN65" s="4">
        <f>M65/E$569</f>
        <v>1.2627737226277371</v>
      </c>
      <c r="AO65" s="4">
        <f>N65/E$569</f>
        <v>1.3138686131386861</v>
      </c>
      <c r="AP65" s="4">
        <f>O65/E$569</f>
        <v>1.4452554744525548</v>
      </c>
      <c r="AQ65" s="256"/>
      <c r="AR65" s="256"/>
      <c r="AS65" s="256"/>
      <c r="AT65" s="256"/>
      <c r="AU65" s="256"/>
      <c r="AV65" s="256"/>
      <c r="AW65" s="256"/>
      <c r="AX65" s="256"/>
      <c r="AY65" s="256"/>
      <c r="AZ65" s="256"/>
      <c r="BA65" s="256"/>
      <c r="BC65" s="3"/>
      <c r="BE65" s="3">
        <f>E65*保育人数!$R$3/保育人数!$R$34</f>
        <v>1044.0638510143001</v>
      </c>
      <c r="BF65" s="3">
        <f>F65*保育人数!$R$3/保育人数!$R$34</f>
        <v>1076.4881942135019</v>
      </c>
      <c r="BG65" s="3">
        <f>G65*保育人数!$R$3/保育人数!$R$34</f>
        <v>1082.9730628533423</v>
      </c>
      <c r="BH65" s="3">
        <f>H65*保育人数!$R$3/保育人数!$R$34</f>
        <v>1089.4579314931827</v>
      </c>
      <c r="BI65" s="3">
        <f>I65*保育人数!$R$3/保育人数!$R$34</f>
        <v>1102.4276687728634</v>
      </c>
      <c r="BJ65" s="3">
        <f>J65*保育人数!$R$3/保育人数!$R$34</f>
        <v>1108.9125374127038</v>
      </c>
      <c r="BK65" s="3">
        <f>K65*保育人数!$R$3/保育人数!$R$34</f>
        <v>1089.4579314931827</v>
      </c>
      <c r="BL65" s="3">
        <f>L65*保育人数!$R$3/保育人数!$R$34</f>
        <v>1102.4276687728634</v>
      </c>
      <c r="BM65" s="3">
        <f>M65*保育人数!$R$3/保育人数!$R$34</f>
        <v>1121.8822746923845</v>
      </c>
      <c r="BN65" s="3">
        <f>N65*保育人数!$R$3/保育人数!$R$34</f>
        <v>1167.2763551712671</v>
      </c>
      <c r="BO65" s="3">
        <f>O65*保育人数!$R$3/保育人数!$R$34</f>
        <v>1284.003990688394</v>
      </c>
      <c r="BP65" s="3">
        <f t="shared" si="29"/>
        <v>1115.3974060525443</v>
      </c>
      <c r="BQ65" s="216"/>
      <c r="BR65" s="216"/>
      <c r="BS65" s="218"/>
      <c r="BU65" s="3">
        <f>U65*保育人数!$R$3/保育人数!$R$34</f>
        <v>114295.80977718657</v>
      </c>
      <c r="BV65" s="3">
        <f>V65*保育人数!$R$3/保育人数!$R$34</f>
        <v>115625.20784835385</v>
      </c>
      <c r="BW65" s="3">
        <f>W65*保育人数!$R$3/保育人数!$R$34</f>
        <v>116617.39275024943</v>
      </c>
      <c r="BX65" s="3">
        <f>X65*保育人数!$R$3/保育人数!$R$34</f>
        <v>117810.60857998006</v>
      </c>
      <c r="BY65" s="3">
        <f>Y65*保育人数!$R$3/保育人数!$R$34</f>
        <v>117972.73029597607</v>
      </c>
      <c r="BZ65" s="3">
        <f>Z65*保育人数!$R$3/保育人数!$R$34</f>
        <v>116520.11972065183</v>
      </c>
      <c r="CA65" s="3">
        <f>AA65*保育人数!$R$3/保育人数!$R$34</f>
        <v>117901.39674093782</v>
      </c>
      <c r="CB65" s="3">
        <f>AB65*保育人数!$R$3/保育人数!$R$34</f>
        <v>119263.21915530431</v>
      </c>
      <c r="CC65" s="3">
        <f>AC65*保育人数!$R$3/保育人数!$R$34</f>
        <v>124749.41802460926</v>
      </c>
      <c r="CD65" s="3">
        <f>AD65*保育人数!$R$3/保育人数!$R$34</f>
        <v>136688.0611905554</v>
      </c>
      <c r="CE65" s="3">
        <f>AE65*保育人数!$R$3/保育人数!$R$34</f>
        <v>0</v>
      </c>
      <c r="CF65" s="3">
        <f t="shared" si="30"/>
        <v>108858.54218943679</v>
      </c>
      <c r="CG65" s="216"/>
      <c r="CH65" s="216"/>
      <c r="CI65" s="218"/>
    </row>
    <row r="66" spans="1:87" ht="21" customHeight="1">
      <c r="A66" s="32" t="s">
        <v>77</v>
      </c>
      <c r="B66" s="33" t="s">
        <v>177</v>
      </c>
      <c r="C66" s="237" t="s">
        <v>159</v>
      </c>
      <c r="D66" s="34" t="s">
        <v>105</v>
      </c>
      <c r="E66" s="38">
        <v>290</v>
      </c>
      <c r="F66" s="36">
        <v>300</v>
      </c>
      <c r="G66" s="36">
        <v>300</v>
      </c>
      <c r="H66" s="36">
        <v>300</v>
      </c>
      <c r="I66" s="36">
        <v>300</v>
      </c>
      <c r="J66" s="36">
        <v>300</v>
      </c>
      <c r="K66" s="36">
        <v>310</v>
      </c>
      <c r="L66" s="36">
        <v>310</v>
      </c>
      <c r="M66" s="39">
        <v>310</v>
      </c>
      <c r="N66" s="39">
        <v>330</v>
      </c>
      <c r="O66" s="40">
        <v>360</v>
      </c>
      <c r="P66" s="111"/>
      <c r="Q66" s="111"/>
      <c r="R66" s="111"/>
      <c r="S66" s="111"/>
      <c r="T66" s="35">
        <v>35960</v>
      </c>
      <c r="U66" s="36">
        <v>36720</v>
      </c>
      <c r="V66" s="36">
        <v>37220</v>
      </c>
      <c r="W66" s="36">
        <v>37500</v>
      </c>
      <c r="X66" s="36">
        <v>37820</v>
      </c>
      <c r="Y66" s="36">
        <v>33390</v>
      </c>
      <c r="Z66" s="36">
        <v>33010</v>
      </c>
      <c r="AA66" s="36">
        <v>33370</v>
      </c>
      <c r="AB66" s="37">
        <v>33720</v>
      </c>
      <c r="AC66" s="37">
        <v>35100</v>
      </c>
      <c r="AD66" s="77">
        <v>38190</v>
      </c>
      <c r="AE66" s="111"/>
      <c r="AF66" s="4">
        <f>E66/E$570</f>
        <v>1.1599999999999999</v>
      </c>
      <c r="AG66" s="4">
        <f>F66/E$570</f>
        <v>1.2</v>
      </c>
      <c r="AH66" s="4">
        <f>G66/E$570</f>
        <v>1.2</v>
      </c>
      <c r="AI66" s="4">
        <f>H66/E$570</f>
        <v>1.2</v>
      </c>
      <c r="AJ66" s="4">
        <f>I66/E$570</f>
        <v>1.2</v>
      </c>
      <c r="AK66" s="4">
        <f>J66/E$570</f>
        <v>1.2</v>
      </c>
      <c r="AL66" s="4">
        <f>K66/E$570</f>
        <v>1.24</v>
      </c>
      <c r="AM66" s="4">
        <f>L66/E$570</f>
        <v>1.24</v>
      </c>
      <c r="AN66" s="4">
        <f>M66/E$570</f>
        <v>1.24</v>
      </c>
      <c r="AO66" s="4">
        <f>N66/E$570</f>
        <v>1.32</v>
      </c>
      <c r="AP66" s="4">
        <f>O66/E$570</f>
        <v>1.44</v>
      </c>
      <c r="AQ66" s="256"/>
      <c r="AR66" s="256"/>
      <c r="AS66" s="256"/>
      <c r="AT66" s="256"/>
      <c r="AU66" s="256"/>
      <c r="AV66" s="256"/>
      <c r="AW66" s="256"/>
      <c r="AX66" s="256"/>
      <c r="AY66" s="256"/>
      <c r="AZ66" s="256"/>
      <c r="BA66" s="256"/>
      <c r="BC66" s="3"/>
      <c r="BE66" s="3">
        <f>E66*(保育人数!$S$7+保育人数!$S$8)/保育人数!$S$34</f>
        <v>750.96387651487157</v>
      </c>
      <c r="BF66" s="3">
        <f>F66*(保育人数!$S$7+保育人数!$S$8)/保育人数!$S$34</f>
        <v>776.85918260159121</v>
      </c>
      <c r="BG66" s="3">
        <f>G66*(保育人数!$S$7+保育人数!$S$8)/保育人数!$S$34</f>
        <v>776.85918260159121</v>
      </c>
      <c r="BH66" s="3">
        <f>H66*(保育人数!$S$7+保育人数!$S$8)/保育人数!$S$34</f>
        <v>776.85918260159121</v>
      </c>
      <c r="BI66" s="3">
        <f>I66*(保育人数!$S$7+保育人数!$S$8)/保育人数!$S$34</f>
        <v>776.85918260159121</v>
      </c>
      <c r="BJ66" s="3">
        <f>J66*(保育人数!$S$7+保育人数!$S$8)/保育人数!$S$34</f>
        <v>776.85918260159121</v>
      </c>
      <c r="BK66" s="3">
        <f>K66*(保育人数!$S$7+保育人数!$S$8)/保育人数!$S$34</f>
        <v>802.75448868831097</v>
      </c>
      <c r="BL66" s="3">
        <f>L66*(保育人数!$S$7+保育人数!$S$8)/保育人数!$S$34</f>
        <v>802.75448868831097</v>
      </c>
      <c r="BM66" s="3">
        <f>M66*(保育人数!$S$7+保育人数!$S$8)/保育人数!$S$34</f>
        <v>802.75448868831097</v>
      </c>
      <c r="BN66" s="3">
        <f>N66*(保育人数!$S$7+保育人数!$S$8)/保育人数!$S$34</f>
        <v>854.54510086175037</v>
      </c>
      <c r="BO66" s="3">
        <f>O66*(保育人数!$S$7+保育人数!$S$8)/保育人数!$S$34</f>
        <v>932.23101912190953</v>
      </c>
      <c r="BP66" s="3">
        <f>AVERAGE(BE66:BO66)</f>
        <v>802.75448868831086</v>
      </c>
      <c r="BQ66" s="216">
        <f>SUM(BP66:BP69)</f>
        <v>4220.9348921353121</v>
      </c>
      <c r="BR66" s="216">
        <f>AVERAGE(BQ66,BQ138,BQ210,BQ282,BQ354,BQ426,BQ498,BQ570)</f>
        <v>3930.2747945539777</v>
      </c>
      <c r="BS66" s="218">
        <f>BR66/BR$70</f>
        <v>0.99909611354492045</v>
      </c>
      <c r="BU66" s="3">
        <f>U66*(保育人数!$S$7+保育人数!$S$8)/保育人数!$S$34</f>
        <v>95087.563950434764</v>
      </c>
      <c r="BV66" s="3">
        <f>V66*(保育人数!$S$7+保育人数!$S$8)/保育人数!$S$34</f>
        <v>96382.329254770753</v>
      </c>
      <c r="BW66" s="3">
        <f>W66*(保育人数!$S$7+保育人数!$S$8)/保育人数!$S$34</f>
        <v>97107.397825198903</v>
      </c>
      <c r="BX66" s="3">
        <f>X66*(保育人数!$S$7+保育人数!$S$8)/保育人数!$S$34</f>
        <v>97936.047619973935</v>
      </c>
      <c r="BY66" s="3">
        <f>Y66*(保育人数!$S$7+保育人数!$S$8)/保育人数!$S$34</f>
        <v>86464.427023557102</v>
      </c>
      <c r="BZ66" s="3">
        <f>Z66*(保育人数!$S$7+保育人数!$S$8)/保育人数!$S$34</f>
        <v>85480.40539226176</v>
      </c>
      <c r="CA66" s="3">
        <f>AA66*(保育人数!$S$7+保育人数!$S$8)/保育人数!$S$34</f>
        <v>86412.636411383661</v>
      </c>
      <c r="CB66" s="3">
        <f>AB66*(保育人数!$S$7+保育人数!$S$8)/保育人数!$S$34</f>
        <v>87318.972124418855</v>
      </c>
      <c r="CC66" s="3">
        <f>AC66*(保育人数!$S$7+保育人数!$S$8)/保育人数!$S$34</f>
        <v>90892.524364386176</v>
      </c>
      <c r="CD66" s="3">
        <f>AD66*(保育人数!$S$7+保育人数!$S$8)/保育人数!$S$34</f>
        <v>98894.173945182571</v>
      </c>
      <c r="CE66" s="3">
        <f>AE66*(保育人数!$S$7+保育人数!$S$8)/保育人数!$S$34</f>
        <v>0</v>
      </c>
      <c r="CF66" s="3">
        <f>AVERAGE(BU66:CE66)</f>
        <v>83816.043446506228</v>
      </c>
      <c r="CG66" s="216">
        <f>ROUNDDOWN(SUM(CF66:CF69)*$CJ$2*12/16,-2)</f>
        <v>225400</v>
      </c>
      <c r="CH66" s="216">
        <f>AVERAGE(CG66,CG138,CG210,CG282,CG354,CG426,CG498,CG570)</f>
        <v>211262.5</v>
      </c>
      <c r="CI66" s="218">
        <f>CH66/CH$70</f>
        <v>0.9976977567886659</v>
      </c>
    </row>
    <row r="67" spans="1:87" ht="19">
      <c r="A67" s="32" t="s">
        <v>77</v>
      </c>
      <c r="B67" s="76" t="s">
        <v>149</v>
      </c>
      <c r="C67" s="237"/>
      <c r="D67" s="34" t="s">
        <v>106</v>
      </c>
      <c r="E67" s="38">
        <v>360</v>
      </c>
      <c r="F67" s="36">
        <v>370</v>
      </c>
      <c r="G67" s="36">
        <v>370</v>
      </c>
      <c r="H67" s="36">
        <v>370</v>
      </c>
      <c r="I67" s="36">
        <v>370</v>
      </c>
      <c r="J67" s="36">
        <v>370</v>
      </c>
      <c r="K67" s="36">
        <v>380</v>
      </c>
      <c r="L67" s="36">
        <v>380</v>
      </c>
      <c r="M67" s="39">
        <v>380</v>
      </c>
      <c r="N67" s="39">
        <v>410</v>
      </c>
      <c r="O67" s="40">
        <v>450</v>
      </c>
      <c r="P67" s="111"/>
      <c r="Q67" s="111"/>
      <c r="R67" s="111"/>
      <c r="S67" s="111"/>
      <c r="T67" s="35">
        <v>43320</v>
      </c>
      <c r="U67" s="36">
        <v>44290</v>
      </c>
      <c r="V67" s="36">
        <v>44870</v>
      </c>
      <c r="W67" s="36">
        <v>45220</v>
      </c>
      <c r="X67" s="36">
        <v>45620</v>
      </c>
      <c r="Y67" s="36">
        <v>41200</v>
      </c>
      <c r="Z67" s="36">
        <v>40710</v>
      </c>
      <c r="AA67" s="36">
        <v>41160</v>
      </c>
      <c r="AB67" s="37">
        <v>41610</v>
      </c>
      <c r="AC67" s="37">
        <v>43370</v>
      </c>
      <c r="AD67" s="77">
        <v>47290</v>
      </c>
      <c r="AE67" s="111"/>
      <c r="AF67" s="4">
        <f>E67/E$571</f>
        <v>1.1612903225806452</v>
      </c>
      <c r="AG67" s="4">
        <f>F67/E$571</f>
        <v>1.1935483870967742</v>
      </c>
      <c r="AH67" s="4">
        <f>G67/E$571</f>
        <v>1.1935483870967742</v>
      </c>
      <c r="AI67" s="4">
        <f>H67/E$571</f>
        <v>1.1935483870967742</v>
      </c>
      <c r="AJ67" s="4">
        <f>I67/E$571</f>
        <v>1.1935483870967742</v>
      </c>
      <c r="AK67" s="4">
        <f>J67/E$571</f>
        <v>1.1935483870967742</v>
      </c>
      <c r="AL67" s="4">
        <f>K67/E$571</f>
        <v>1.2258064516129032</v>
      </c>
      <c r="AM67" s="4">
        <f>L67/E$571</f>
        <v>1.2258064516129032</v>
      </c>
      <c r="AN67" s="4">
        <f>M67/E$571</f>
        <v>1.2258064516129032</v>
      </c>
      <c r="AO67" s="4">
        <f>N67/E$571</f>
        <v>1.3225806451612903</v>
      </c>
      <c r="AP67" s="4">
        <f>O67/E$571</f>
        <v>1.4516129032258065</v>
      </c>
      <c r="AQ67" s="256"/>
      <c r="AR67" s="256"/>
      <c r="AS67" s="256"/>
      <c r="AT67" s="256"/>
      <c r="AU67" s="256"/>
      <c r="AV67" s="256"/>
      <c r="AW67" s="256"/>
      <c r="AX67" s="256"/>
      <c r="AY67" s="256"/>
      <c r="AZ67" s="256"/>
      <c r="BA67" s="256"/>
      <c r="BC67" s="3"/>
      <c r="BE67" s="3">
        <f>E67*保育人数!$S$6/保育人数!$S$34</f>
        <v>466.11550956095476</v>
      </c>
      <c r="BF67" s="3">
        <f>F67*保育人数!$S$6/保育人数!$S$34</f>
        <v>479.06316260431458</v>
      </c>
      <c r="BG67" s="3">
        <f>G67*保育人数!$S$6/保育人数!$S$34</f>
        <v>479.06316260431458</v>
      </c>
      <c r="BH67" s="3">
        <f>H67*保育人数!$S$6/保育人数!$S$34</f>
        <v>479.06316260431458</v>
      </c>
      <c r="BI67" s="3">
        <f>I67*保育人数!$S$6/保育人数!$S$34</f>
        <v>479.06316260431458</v>
      </c>
      <c r="BJ67" s="3">
        <f>J67*保育人数!$S$6/保育人数!$S$34</f>
        <v>479.06316260431458</v>
      </c>
      <c r="BK67" s="3">
        <f>K67*保育人数!$S$6/保育人数!$S$34</f>
        <v>492.01081564767446</v>
      </c>
      <c r="BL67" s="3">
        <f>L67*保育人数!$S$6/保育人数!$S$34</f>
        <v>492.01081564767446</v>
      </c>
      <c r="BM67" s="3">
        <f>M67*保育人数!$S$6/保育人数!$S$34</f>
        <v>492.01081564767446</v>
      </c>
      <c r="BN67" s="3">
        <f>N67*保育人数!$S$6/保育人数!$S$34</f>
        <v>530.85377477775398</v>
      </c>
      <c r="BO67" s="3">
        <f>O67*保育人数!$S$6/保育人数!$S$34</f>
        <v>582.64438695119338</v>
      </c>
      <c r="BP67" s="3">
        <f t="shared" ref="BP67:BP69" si="31">AVERAGE(BE67:BO67)</f>
        <v>495.54199375040895</v>
      </c>
      <c r="BQ67" s="216"/>
      <c r="BR67" s="216"/>
      <c r="BS67" s="218"/>
      <c r="BU67" s="3">
        <f>U67*保育人数!$S$6/保育人数!$S$34</f>
        <v>57345.155329040797</v>
      </c>
      <c r="BV67" s="3">
        <f>V67*保育人数!$S$6/保育人数!$S$34</f>
        <v>58096.119205555668</v>
      </c>
      <c r="BW67" s="3">
        <f>W67*保育人数!$S$6/保育人数!$S$34</f>
        <v>58549.287062073257</v>
      </c>
      <c r="BX67" s="3">
        <f>X67*保育人数!$S$6/保育人数!$S$34</f>
        <v>59067.193183807656</v>
      </c>
      <c r="BY67" s="3">
        <f>Y67*保育人数!$S$6/保育人数!$S$34</f>
        <v>53344.3305386426</v>
      </c>
      <c r="BZ67" s="3">
        <f>Z67*保育人数!$S$6/保育人数!$S$34</f>
        <v>52709.895539517966</v>
      </c>
      <c r="CA67" s="3">
        <f>AA67*保育人数!$S$6/保育人数!$S$34</f>
        <v>53292.539926469159</v>
      </c>
      <c r="CB67" s="3">
        <f>AB67*保育人数!$S$6/保育人数!$S$34</f>
        <v>53875.184313420352</v>
      </c>
      <c r="CC67" s="3">
        <f>AC67*保育人数!$S$6/保育人数!$S$34</f>
        <v>56153.97124905169</v>
      </c>
      <c r="CD67" s="3">
        <f>AD67*保育人数!$S$6/保育人数!$S$34</f>
        <v>61229.451242048752</v>
      </c>
      <c r="CE67" s="3">
        <f>AE67*保育人数!$S$6/保育人数!$S$34</f>
        <v>0</v>
      </c>
      <c r="CF67" s="3">
        <f t="shared" ref="CF67:CF69" si="32">AVERAGE(BU67:CE67)</f>
        <v>51242.102508147989</v>
      </c>
      <c r="CG67" s="216"/>
      <c r="CH67" s="216"/>
      <c r="CI67" s="218"/>
    </row>
    <row r="68" spans="1:87" ht="19">
      <c r="A68" s="32" t="s">
        <v>77</v>
      </c>
      <c r="B68" s="76" t="s">
        <v>149</v>
      </c>
      <c r="C68" s="257" t="s">
        <v>160</v>
      </c>
      <c r="D68" s="34" t="s">
        <v>161</v>
      </c>
      <c r="E68" s="38">
        <v>870</v>
      </c>
      <c r="F68" s="36">
        <v>900</v>
      </c>
      <c r="G68" s="36">
        <v>910</v>
      </c>
      <c r="H68" s="36">
        <v>910</v>
      </c>
      <c r="I68" s="36">
        <v>920</v>
      </c>
      <c r="J68" s="36">
        <v>920</v>
      </c>
      <c r="K68" s="36">
        <v>910</v>
      </c>
      <c r="L68" s="36">
        <v>920</v>
      </c>
      <c r="M68" s="39">
        <v>940</v>
      </c>
      <c r="N68" s="39">
        <v>980</v>
      </c>
      <c r="O68" s="40">
        <v>1070</v>
      </c>
      <c r="P68" s="111"/>
      <c r="Q68" s="111"/>
      <c r="R68" s="111"/>
      <c r="S68" s="111"/>
      <c r="T68" s="35">
        <v>98020</v>
      </c>
      <c r="U68" s="36">
        <v>100460</v>
      </c>
      <c r="V68" s="36">
        <v>101700</v>
      </c>
      <c r="W68" s="36">
        <v>102550</v>
      </c>
      <c r="X68" s="36">
        <v>103540</v>
      </c>
      <c r="Y68" s="36">
        <v>103690</v>
      </c>
      <c r="Z68" s="36">
        <v>102580</v>
      </c>
      <c r="AA68" s="36">
        <v>103760</v>
      </c>
      <c r="AB68" s="37">
        <v>104900</v>
      </c>
      <c r="AC68" s="37">
        <v>109520</v>
      </c>
      <c r="AD68" s="77">
        <v>119560</v>
      </c>
      <c r="AE68" s="111"/>
      <c r="AF68" s="4">
        <f>E68/E$572</f>
        <v>1.1599999999999999</v>
      </c>
      <c r="AG68" s="4">
        <f>F68/E$572</f>
        <v>1.2</v>
      </c>
      <c r="AH68" s="4">
        <f>G68/E$572</f>
        <v>1.2133333333333334</v>
      </c>
      <c r="AI68" s="4">
        <f>H68/E$572</f>
        <v>1.2133333333333334</v>
      </c>
      <c r="AJ68" s="4">
        <f>I68/E$572</f>
        <v>1.2266666666666666</v>
      </c>
      <c r="AK68" s="4">
        <f>J68/E$572</f>
        <v>1.2266666666666666</v>
      </c>
      <c r="AL68" s="4">
        <f>K68/E$572</f>
        <v>1.2133333333333334</v>
      </c>
      <c r="AM68" s="4">
        <f>L68/E$572</f>
        <v>1.2266666666666666</v>
      </c>
      <c r="AN68" s="4">
        <f>M68/E$572</f>
        <v>1.2533333333333334</v>
      </c>
      <c r="AO68" s="4">
        <f>N68/E$572</f>
        <v>1.3066666666666666</v>
      </c>
      <c r="AP68" s="4">
        <f>O68/E$572</f>
        <v>1.4266666666666667</v>
      </c>
      <c r="AQ68" s="256"/>
      <c r="AR68" s="256"/>
      <c r="AS68" s="256"/>
      <c r="AT68" s="256"/>
      <c r="AU68" s="256"/>
      <c r="AV68" s="256"/>
      <c r="AW68" s="256"/>
      <c r="AX68" s="256"/>
      <c r="AY68" s="256"/>
      <c r="AZ68" s="256"/>
      <c r="BA68" s="256"/>
      <c r="BC68" s="3"/>
      <c r="BE68" s="3">
        <f>E68*(保育人数!$S$4+保育人数!$S$5)/保育人数!$S$34</f>
        <v>1689.6687221584609</v>
      </c>
      <c r="BF68" s="3">
        <f>F68*(保育人数!$S$4+保育人数!$S$5)/保育人数!$S$34</f>
        <v>1747.9331608535804</v>
      </c>
      <c r="BG68" s="3">
        <f>G68*(保育人数!$S$4+保育人数!$S$5)/保育人数!$S$34</f>
        <v>1767.3546404186202</v>
      </c>
      <c r="BH68" s="3">
        <f>H68*(保育人数!$S$4+保育人数!$S$5)/保育人数!$S$34</f>
        <v>1767.3546404186202</v>
      </c>
      <c r="BI68" s="3">
        <f>I68*(保育人数!$S$4+保育人数!$S$5)/保育人数!$S$34</f>
        <v>1786.7761199836598</v>
      </c>
      <c r="BJ68" s="3">
        <f>J68*(保育人数!$S$4+保育人数!$S$5)/保育人数!$S$34</f>
        <v>1786.7761199836598</v>
      </c>
      <c r="BK68" s="3">
        <f>K68*(保育人数!$S$4+保育人数!$S$5)/保育人数!$S$34</f>
        <v>1767.3546404186202</v>
      </c>
      <c r="BL68" s="3">
        <f>L68*(保育人数!$S$4+保育人数!$S$5)/保育人数!$S$34</f>
        <v>1786.7761199836598</v>
      </c>
      <c r="BM68" s="3">
        <f>M68*(保育人数!$S$4+保育人数!$S$5)/保育人数!$S$34</f>
        <v>1825.6190791137394</v>
      </c>
      <c r="BN68" s="3">
        <f>N68*(保育人数!$S$4+保育人数!$S$5)/保育人数!$S$34</f>
        <v>1903.3049973738985</v>
      </c>
      <c r="BO68" s="3">
        <f>O68*(保育人数!$S$4+保育人数!$S$5)/保育人数!$S$34</f>
        <v>2078.0983134592566</v>
      </c>
      <c r="BP68" s="3">
        <f t="shared" si="31"/>
        <v>1809.7287776514343</v>
      </c>
      <c r="BQ68" s="216"/>
      <c r="BR68" s="216"/>
      <c r="BS68" s="218"/>
      <c r="BU68" s="3">
        <f>U68*(保育人数!$S$4+保育人数!$S$5)/保育人数!$S$34</f>
        <v>195108.18371038965</v>
      </c>
      <c r="BV68" s="3">
        <f>V68*(保育人数!$S$4+保育人数!$S$5)/保育人数!$S$34</f>
        <v>197516.44717645459</v>
      </c>
      <c r="BW68" s="3">
        <f>W68*(保育人数!$S$4+保育人数!$S$5)/保育人数!$S$34</f>
        <v>199167.27293948297</v>
      </c>
      <c r="BX68" s="3">
        <f>X68*(保育人数!$S$4+保育人数!$S$5)/保育人数!$S$34</f>
        <v>201089.9994164219</v>
      </c>
      <c r="BY68" s="3">
        <f>Y68*(保育人数!$S$4+保育人数!$S$5)/保育人数!$S$34</f>
        <v>201381.32160989748</v>
      </c>
      <c r="BZ68" s="3">
        <f>Z68*(保育人数!$S$4+保育人数!$S$5)/保育人数!$S$34</f>
        <v>199225.53737817807</v>
      </c>
      <c r="CA68" s="3">
        <f>AA68*(保育人数!$S$4+保育人数!$S$5)/保育人数!$S$34</f>
        <v>201517.27196685277</v>
      </c>
      <c r="CB68" s="3">
        <f>AB68*(保育人数!$S$4+保育人数!$S$5)/保育人数!$S$34</f>
        <v>203731.32063726732</v>
      </c>
      <c r="CC68" s="3">
        <f>AC68*(保育人数!$S$4+保育人数!$S$5)/保育人数!$S$34</f>
        <v>212704.04419631569</v>
      </c>
      <c r="CD68" s="3">
        <f>AD68*(保育人数!$S$4+保育人数!$S$5)/保育人数!$S$34</f>
        <v>232203.20967961563</v>
      </c>
      <c r="CE68" s="3">
        <f>AE68*(保育人数!$S$4+保育人数!$S$5)/保育人数!$S$34</f>
        <v>0</v>
      </c>
      <c r="CF68" s="3">
        <f t="shared" si="32"/>
        <v>185785.87351917053</v>
      </c>
      <c r="CG68" s="216"/>
      <c r="CH68" s="216"/>
      <c r="CI68" s="218"/>
    </row>
    <row r="69" spans="1:87" ht="19">
      <c r="A69" s="32" t="s">
        <v>77</v>
      </c>
      <c r="B69" s="76" t="s">
        <v>149</v>
      </c>
      <c r="C69" s="257"/>
      <c r="D69" s="34" t="s">
        <v>162</v>
      </c>
      <c r="E69" s="38">
        <v>1610</v>
      </c>
      <c r="F69" s="36">
        <v>1660</v>
      </c>
      <c r="G69" s="36">
        <v>1670</v>
      </c>
      <c r="H69" s="36">
        <v>1680</v>
      </c>
      <c r="I69" s="36">
        <v>1700</v>
      </c>
      <c r="J69" s="36">
        <v>1700</v>
      </c>
      <c r="K69" s="36">
        <v>1680</v>
      </c>
      <c r="L69" s="36">
        <v>1700</v>
      </c>
      <c r="M69" s="39">
        <v>1730</v>
      </c>
      <c r="N69" s="39">
        <v>1800</v>
      </c>
      <c r="O69" s="40">
        <v>1980</v>
      </c>
      <c r="P69" s="111"/>
      <c r="Q69" s="111"/>
      <c r="R69" s="111"/>
      <c r="S69" s="111"/>
      <c r="T69" s="35">
        <v>171640</v>
      </c>
      <c r="U69" s="36">
        <v>176190</v>
      </c>
      <c r="V69" s="36">
        <v>178220</v>
      </c>
      <c r="W69" s="36">
        <v>179750</v>
      </c>
      <c r="X69" s="36">
        <v>181580</v>
      </c>
      <c r="Y69" s="36">
        <v>181830</v>
      </c>
      <c r="Z69" s="36">
        <v>179600</v>
      </c>
      <c r="AA69" s="36">
        <v>181720</v>
      </c>
      <c r="AB69" s="37">
        <v>183810</v>
      </c>
      <c r="AC69" s="37">
        <v>192230</v>
      </c>
      <c r="AD69" s="77">
        <v>210580</v>
      </c>
      <c r="AE69" s="111"/>
      <c r="AF69" s="4">
        <f>E69/E$573</f>
        <v>1.1751824817518248</v>
      </c>
      <c r="AG69" s="4">
        <f>F69/E$573</f>
        <v>1.2116788321167884</v>
      </c>
      <c r="AH69" s="4">
        <f>G69/E$573</f>
        <v>1.218978102189781</v>
      </c>
      <c r="AI69" s="4">
        <f>H69/E$573</f>
        <v>1.2262773722627738</v>
      </c>
      <c r="AJ69" s="4">
        <f>I69/E$573</f>
        <v>1.2408759124087592</v>
      </c>
      <c r="AK69" s="4">
        <f>J69/E$573</f>
        <v>1.2408759124087592</v>
      </c>
      <c r="AL69" s="4">
        <f>K69/E$573</f>
        <v>1.2262773722627738</v>
      </c>
      <c r="AM69" s="4">
        <f>L69/E$573</f>
        <v>1.2408759124087592</v>
      </c>
      <c r="AN69" s="4">
        <f>M69/E$573</f>
        <v>1.2627737226277371</v>
      </c>
      <c r="AO69" s="4">
        <f>N69/E$573</f>
        <v>1.3138686131386861</v>
      </c>
      <c r="AP69" s="4">
        <f>O69/E$573</f>
        <v>1.4452554744525548</v>
      </c>
      <c r="AQ69" s="256"/>
      <c r="AR69" s="256"/>
      <c r="AS69" s="256"/>
      <c r="AT69" s="256"/>
      <c r="AU69" s="256"/>
      <c r="AV69" s="256"/>
      <c r="AW69" s="256"/>
      <c r="AX69" s="256"/>
      <c r="AY69" s="256"/>
      <c r="AZ69" s="256"/>
      <c r="BA69" s="256"/>
      <c r="BC69" s="3"/>
      <c r="BE69" s="3">
        <f>E69*保育人数!$S$3/保育人数!$S$34</f>
        <v>1042.2860699904681</v>
      </c>
      <c r="BF69" s="3">
        <f>F69*保育人数!$S$3/保育人数!$S$34</f>
        <v>1074.6552025988678</v>
      </c>
      <c r="BG69" s="3">
        <f>G69*保育人数!$S$3/保育人数!$S$34</f>
        <v>1081.1290291205478</v>
      </c>
      <c r="BH69" s="3">
        <f>H69*保育人数!$S$3/保育人数!$S$34</f>
        <v>1087.6028556422277</v>
      </c>
      <c r="BI69" s="3">
        <f>I69*保育人数!$S$3/保育人数!$S$34</f>
        <v>1100.5505086855876</v>
      </c>
      <c r="BJ69" s="3">
        <f>J69*保育人数!$S$3/保育人数!$S$34</f>
        <v>1100.5505086855876</v>
      </c>
      <c r="BK69" s="3">
        <f>K69*保育人数!$S$3/保育人数!$S$34</f>
        <v>1087.6028556422277</v>
      </c>
      <c r="BL69" s="3">
        <f>L69*保育人数!$S$3/保育人数!$S$34</f>
        <v>1100.5505086855876</v>
      </c>
      <c r="BM69" s="3">
        <f>M69*保育人数!$S$3/保育人数!$S$34</f>
        <v>1119.9719882506274</v>
      </c>
      <c r="BN69" s="3">
        <f>N69*保育人数!$S$3/保育人数!$S$34</f>
        <v>1165.2887739023868</v>
      </c>
      <c r="BO69" s="3">
        <f>O69*保育人数!$S$3/保育人数!$S$34</f>
        <v>1281.8176512926257</v>
      </c>
      <c r="BP69" s="3">
        <f t="shared" si="31"/>
        <v>1112.9096320451583</v>
      </c>
      <c r="BQ69" s="216"/>
      <c r="BR69" s="216"/>
      <c r="BS69" s="218"/>
      <c r="BU69" s="3">
        <f>U69*保育人数!$S$3/保育人数!$S$34</f>
        <v>114062.34948547864</v>
      </c>
      <c r="BV69" s="3">
        <f>V69*保育人数!$S$3/保育人数!$S$34</f>
        <v>115376.53626937966</v>
      </c>
      <c r="BW69" s="3">
        <f>W69*保育人数!$S$3/保育人数!$S$34</f>
        <v>116367.03172719669</v>
      </c>
      <c r="BX69" s="3">
        <f>X69*保育人数!$S$3/保育人数!$S$34</f>
        <v>117551.74198066411</v>
      </c>
      <c r="BY69" s="3">
        <f>Y69*保育人数!$S$3/保育人数!$S$34</f>
        <v>117713.58764370611</v>
      </c>
      <c r="BZ69" s="3">
        <f>Z69*保育人数!$S$3/保育人数!$S$34</f>
        <v>116269.9243293715</v>
      </c>
      <c r="CA69" s="3">
        <f>AA69*保育人数!$S$3/保育人数!$S$34</f>
        <v>117642.37555196763</v>
      </c>
      <c r="CB69" s="3">
        <f>AB69*保育人数!$S$3/保育人数!$S$34</f>
        <v>118995.40529499874</v>
      </c>
      <c r="CC69" s="3">
        <f>AC69*保育人数!$S$3/保育人数!$S$34</f>
        <v>124446.36722625323</v>
      </c>
      <c r="CD69" s="3">
        <f>AD69*保育人数!$S$3/保育人数!$S$34</f>
        <v>136325.8388935359</v>
      </c>
      <c r="CE69" s="3">
        <f>AE69*保育人数!$S$3/保育人数!$S$34</f>
        <v>0</v>
      </c>
      <c r="CF69" s="3">
        <f t="shared" si="32"/>
        <v>108613.74167295931</v>
      </c>
      <c r="CG69" s="216"/>
      <c r="CH69" s="216"/>
      <c r="CI69" s="218"/>
    </row>
    <row r="70" spans="1:87" ht="21" customHeight="1">
      <c r="A70" s="32" t="s">
        <v>77</v>
      </c>
      <c r="B70" s="33" t="s">
        <v>178</v>
      </c>
      <c r="C70" s="237" t="s">
        <v>159</v>
      </c>
      <c r="D70" s="34" t="s">
        <v>105</v>
      </c>
      <c r="E70" s="38">
        <v>280</v>
      </c>
      <c r="F70" s="36">
        <v>290</v>
      </c>
      <c r="G70" s="36">
        <v>290</v>
      </c>
      <c r="H70" s="36">
        <v>290</v>
      </c>
      <c r="I70" s="36">
        <v>300</v>
      </c>
      <c r="J70" s="36">
        <v>300</v>
      </c>
      <c r="K70" s="36">
        <v>300</v>
      </c>
      <c r="L70" s="36">
        <v>300</v>
      </c>
      <c r="M70" s="39">
        <v>310</v>
      </c>
      <c r="N70" s="39">
        <v>320</v>
      </c>
      <c r="O70" s="40">
        <v>350</v>
      </c>
      <c r="P70" s="111"/>
      <c r="Q70" s="111"/>
      <c r="R70" s="111"/>
      <c r="S70" s="111"/>
      <c r="T70" s="35">
        <v>35130</v>
      </c>
      <c r="U70" s="36">
        <v>35860</v>
      </c>
      <c r="V70" s="36">
        <v>36360</v>
      </c>
      <c r="W70" s="36">
        <v>36630</v>
      </c>
      <c r="X70" s="36">
        <v>36950</v>
      </c>
      <c r="Y70" s="36">
        <v>32520</v>
      </c>
      <c r="Z70" s="36">
        <v>32150</v>
      </c>
      <c r="AA70" s="36">
        <v>32500</v>
      </c>
      <c r="AB70" s="37">
        <v>32840</v>
      </c>
      <c r="AC70" s="37">
        <v>34190</v>
      </c>
      <c r="AD70" s="77">
        <v>37200</v>
      </c>
      <c r="AE70" s="111"/>
      <c r="AF70" s="4">
        <f>E70/E$574</f>
        <v>1.1666666666666667</v>
      </c>
      <c r="AG70" s="4">
        <f>F70/E$574</f>
        <v>1.2083333333333333</v>
      </c>
      <c r="AH70" s="4">
        <f>G70/E$574</f>
        <v>1.2083333333333333</v>
      </c>
      <c r="AI70" s="4">
        <f>H70/E$574</f>
        <v>1.2083333333333333</v>
      </c>
      <c r="AJ70" s="4">
        <f>I70/E$574</f>
        <v>1.25</v>
      </c>
      <c r="AK70" s="4">
        <f>J70/E$574</f>
        <v>1.25</v>
      </c>
      <c r="AL70" s="4">
        <f>K70/E$574</f>
        <v>1.25</v>
      </c>
      <c r="AM70" s="4">
        <f>L70/E$574</f>
        <v>1.25</v>
      </c>
      <c r="AN70" s="4">
        <f>M70/E$574</f>
        <v>1.2916666666666667</v>
      </c>
      <c r="AO70" s="4">
        <f>N70/E$574</f>
        <v>1.3333333333333333</v>
      </c>
      <c r="AP70" s="4">
        <f>O70/E$574</f>
        <v>1.4583333333333333</v>
      </c>
      <c r="AQ70" s="256"/>
      <c r="AR70" s="256"/>
      <c r="AS70" s="256"/>
      <c r="AT70" s="256"/>
      <c r="AU70" s="256"/>
      <c r="AV70" s="256"/>
      <c r="AW70" s="256"/>
      <c r="AX70" s="256"/>
      <c r="AY70" s="256"/>
      <c r="AZ70" s="256"/>
      <c r="BA70" s="256"/>
      <c r="BC70" s="3"/>
      <c r="BE70" s="3">
        <f>E70*(保育人数!$T$7+保育人数!$T$8)/保育人数!$T$34</f>
        <v>735.72238012967</v>
      </c>
      <c r="BF70" s="3">
        <f>F70*(保育人数!$T$7+保育人数!$T$8)/保育人数!$T$34</f>
        <v>761.99817942001528</v>
      </c>
      <c r="BG70" s="3">
        <f>G70*(保育人数!$T$7+保育人数!$T$8)/保育人数!$T$34</f>
        <v>761.99817942001528</v>
      </c>
      <c r="BH70" s="3">
        <f>H70*(保育人数!$T$7+保育人数!$T$8)/保育人数!$T$34</f>
        <v>761.99817942001528</v>
      </c>
      <c r="BI70" s="3">
        <f>I70*(保育人数!$T$7+保育人数!$T$8)/保育人数!$T$34</f>
        <v>788.27397871036067</v>
      </c>
      <c r="BJ70" s="3">
        <f>J70*(保育人数!$T$7+保育人数!$T$8)/保育人数!$T$34</f>
        <v>788.27397871036067</v>
      </c>
      <c r="BK70" s="3">
        <f>K70*(保育人数!$T$7+保育人数!$T$8)/保育人数!$T$34</f>
        <v>788.27397871036067</v>
      </c>
      <c r="BL70" s="3">
        <f>L70*(保育人数!$T$7+保育人数!$T$8)/保育人数!$T$34</f>
        <v>788.27397871036067</v>
      </c>
      <c r="BM70" s="3">
        <f>M70*(保育人数!$T$7+保育人数!$T$8)/保育人数!$T$34</f>
        <v>814.54977800070606</v>
      </c>
      <c r="BN70" s="3">
        <f>N70*(保育人数!$T$7+保育人数!$T$8)/保育人数!$T$34</f>
        <v>840.82557729105133</v>
      </c>
      <c r="BO70" s="3">
        <f>O70*(保育人数!$T$7+保育人数!$T$8)/保育人数!$T$34</f>
        <v>919.65297516208739</v>
      </c>
      <c r="BP70" s="3">
        <f>AVERAGE(BE70:BO70)</f>
        <v>795.44010578954578</v>
      </c>
      <c r="BQ70" s="216">
        <f>SUM(BP70:BP73)</f>
        <v>4235.1811037983916</v>
      </c>
      <c r="BR70" s="216">
        <f>AVERAGE(BQ70,BQ142,BQ214,BQ286,BQ358,BQ430,BQ502,BQ574)</f>
        <v>3933.8305306872444</v>
      </c>
      <c r="BS70" s="218">
        <f>BR70/BR$70</f>
        <v>1</v>
      </c>
      <c r="BU70" s="3">
        <f>U70*(保育人数!$T$7+保育人数!$T$8)/保育人数!$T$34</f>
        <v>94225.016255178445</v>
      </c>
      <c r="BV70" s="3">
        <f>V70*(保育人数!$T$7+保育人数!$T$8)/保育人数!$T$34</f>
        <v>95538.806219695718</v>
      </c>
      <c r="BW70" s="3">
        <f>W70*(保育人数!$T$7+保育人数!$T$8)/保育人数!$T$34</f>
        <v>96248.252800535032</v>
      </c>
      <c r="BX70" s="3">
        <f>X70*(保育人数!$T$7+保育人数!$T$8)/保育人数!$T$34</f>
        <v>97089.078377826096</v>
      </c>
      <c r="BY70" s="3">
        <f>Y70*(保育人数!$T$7+保育人数!$T$8)/保育人数!$T$34</f>
        <v>85448.899292203103</v>
      </c>
      <c r="BZ70" s="3">
        <f>Z70*(保育人数!$T$7+保育人数!$T$8)/保育人数!$T$34</f>
        <v>84476.69471846032</v>
      </c>
      <c r="CA70" s="3">
        <f>AA70*(保育人数!$T$7+保育人数!$T$8)/保育人数!$T$34</f>
        <v>85396.347693622403</v>
      </c>
      <c r="CB70" s="3">
        <f>AB70*(保育人数!$T$7+保育人数!$T$8)/保育人数!$T$34</f>
        <v>86289.724869494152</v>
      </c>
      <c r="CC70" s="3">
        <f>AC70*(保育人数!$T$7+保育人数!$T$8)/保育人数!$T$34</f>
        <v>89836.957773690767</v>
      </c>
      <c r="CD70" s="3">
        <f>AD70*(保育人数!$T$7+保育人数!$T$8)/保育人数!$T$34</f>
        <v>97745.973360084725</v>
      </c>
      <c r="CE70" s="3">
        <f>AE70*(保育人数!$T$7+保育人数!$T$8)/保育人数!$T$34</f>
        <v>0</v>
      </c>
      <c r="CF70" s="3">
        <f>AVERAGE(BU70:CE70)</f>
        <v>82935.977396435512</v>
      </c>
      <c r="CG70" s="216">
        <f>ROUNDDOWN(SUM(CF70:CF73)*$CJ$2*12/16,-2)</f>
        <v>226000</v>
      </c>
      <c r="CH70" s="216">
        <f>AVERAGE(CG70,CG142,CG214,CG286,CG358,CG430,CG502,CG574)</f>
        <v>211750</v>
      </c>
      <c r="CI70" s="218">
        <f>CH70/CH$70</f>
        <v>1</v>
      </c>
    </row>
    <row r="71" spans="1:87" ht="19">
      <c r="A71" s="32" t="s">
        <v>77</v>
      </c>
      <c r="B71" s="76" t="s">
        <v>150</v>
      </c>
      <c r="C71" s="237"/>
      <c r="D71" s="34" t="s">
        <v>106</v>
      </c>
      <c r="E71" s="38">
        <v>350</v>
      </c>
      <c r="F71" s="36">
        <v>360</v>
      </c>
      <c r="G71" s="36">
        <v>360</v>
      </c>
      <c r="H71" s="36">
        <v>360</v>
      </c>
      <c r="I71" s="36">
        <v>370</v>
      </c>
      <c r="J71" s="36">
        <v>370</v>
      </c>
      <c r="K71" s="36">
        <v>370</v>
      </c>
      <c r="L71" s="36">
        <v>370</v>
      </c>
      <c r="M71" s="39">
        <v>380</v>
      </c>
      <c r="N71" s="39">
        <v>400</v>
      </c>
      <c r="O71" s="40">
        <v>440</v>
      </c>
      <c r="P71" s="111"/>
      <c r="Q71" s="111"/>
      <c r="R71" s="111"/>
      <c r="S71" s="111"/>
      <c r="T71" s="35">
        <v>42490</v>
      </c>
      <c r="U71" s="36">
        <v>43430</v>
      </c>
      <c r="V71" s="36">
        <v>44010</v>
      </c>
      <c r="W71" s="36">
        <v>44350</v>
      </c>
      <c r="X71" s="36">
        <v>44750</v>
      </c>
      <c r="Y71" s="36">
        <v>40330</v>
      </c>
      <c r="Z71" s="36">
        <v>39850</v>
      </c>
      <c r="AA71" s="36">
        <v>40290</v>
      </c>
      <c r="AB71" s="37">
        <v>40730</v>
      </c>
      <c r="AC71" s="37">
        <v>42460</v>
      </c>
      <c r="AD71" s="77">
        <v>46300</v>
      </c>
      <c r="AE71" s="111"/>
      <c r="AF71" s="4">
        <f>E71/E$575</f>
        <v>1.1666666666666667</v>
      </c>
      <c r="AG71" s="4">
        <f>F71/E$575</f>
        <v>1.2</v>
      </c>
      <c r="AH71" s="4">
        <f>G71/E$575</f>
        <v>1.2</v>
      </c>
      <c r="AI71" s="4">
        <f>H71/E$575</f>
        <v>1.2</v>
      </c>
      <c r="AJ71" s="4">
        <f>I71/E$575</f>
        <v>1.2333333333333334</v>
      </c>
      <c r="AK71" s="4">
        <f>J71/E$575</f>
        <v>1.2333333333333334</v>
      </c>
      <c r="AL71" s="4">
        <f>K71/E$575</f>
        <v>1.2333333333333334</v>
      </c>
      <c r="AM71" s="4">
        <f>L71/E$575</f>
        <v>1.2333333333333334</v>
      </c>
      <c r="AN71" s="4">
        <f>M71/E$575</f>
        <v>1.2666666666666666</v>
      </c>
      <c r="AO71" s="4">
        <f>N71/E$575</f>
        <v>1.3333333333333333</v>
      </c>
      <c r="AP71" s="4">
        <f>O71/E$575</f>
        <v>1.4666666666666666</v>
      </c>
      <c r="AQ71" s="256"/>
      <c r="AR71" s="256"/>
      <c r="AS71" s="256"/>
      <c r="AT71" s="256"/>
      <c r="AU71" s="256"/>
      <c r="AV71" s="256"/>
      <c r="AW71" s="256"/>
      <c r="AX71" s="256"/>
      <c r="AY71" s="256"/>
      <c r="AZ71" s="256"/>
      <c r="BA71" s="256"/>
      <c r="BC71" s="3"/>
      <c r="BE71" s="3">
        <f>E71*保育人数!$T$6/保育人数!$T$34</f>
        <v>459.82648758104369</v>
      </c>
      <c r="BF71" s="3">
        <f>F71*保育人数!$T$6/保育人数!$T$34</f>
        <v>472.96438722621639</v>
      </c>
      <c r="BG71" s="3">
        <f>G71*保育人数!$T$6/保育人数!$T$34</f>
        <v>472.96438722621639</v>
      </c>
      <c r="BH71" s="3">
        <f>H71*保育人数!$T$6/保育人数!$T$34</f>
        <v>472.96438722621639</v>
      </c>
      <c r="BI71" s="3">
        <f>I71*保育人数!$T$6/保育人数!$T$34</f>
        <v>486.10228687138908</v>
      </c>
      <c r="BJ71" s="3">
        <f>J71*保育人数!$T$6/保育人数!$T$34</f>
        <v>486.10228687138908</v>
      </c>
      <c r="BK71" s="3">
        <f>K71*保育人数!$T$6/保育人数!$T$34</f>
        <v>486.10228687138908</v>
      </c>
      <c r="BL71" s="3">
        <f>L71*保育人数!$T$6/保育人数!$T$34</f>
        <v>486.10228687138908</v>
      </c>
      <c r="BM71" s="3">
        <f>M71*保育人数!$T$6/保育人数!$T$34</f>
        <v>499.24018651656178</v>
      </c>
      <c r="BN71" s="3">
        <f>N71*保育人数!$T$6/保育人数!$T$34</f>
        <v>525.51598580690711</v>
      </c>
      <c r="BO71" s="3">
        <f>O71*保育人数!$T$6/保育人数!$T$34</f>
        <v>578.06758438759778</v>
      </c>
      <c r="BP71" s="3">
        <f t="shared" ref="BP71:BP73" si="33">AVERAGE(BE71:BO71)</f>
        <v>493.26841395057414</v>
      </c>
      <c r="BQ71" s="216"/>
      <c r="BR71" s="216"/>
      <c r="BS71" s="218"/>
      <c r="BU71" s="3">
        <f>U71*保育人数!$T$6/保育人数!$T$34</f>
        <v>57057.898158984943</v>
      </c>
      <c r="BV71" s="3">
        <f>V71*保育人数!$T$6/保育人数!$T$34</f>
        <v>57819.896338404957</v>
      </c>
      <c r="BW71" s="3">
        <f>W71*保育人数!$T$6/保育人数!$T$34</f>
        <v>58266.584926340824</v>
      </c>
      <c r="BX71" s="3">
        <f>X71*保育人数!$T$6/保育人数!$T$34</f>
        <v>58792.100912147733</v>
      </c>
      <c r="BY71" s="3">
        <f>Y71*保育人数!$T$6/保育人数!$T$34</f>
        <v>52985.149268981411</v>
      </c>
      <c r="BZ71" s="3">
        <f>Z71*保育人数!$T$6/保育人数!$T$34</f>
        <v>52354.530086013117</v>
      </c>
      <c r="CA71" s="3">
        <f>AA71*保育人数!$T$6/保育人数!$T$34</f>
        <v>52932.597670400719</v>
      </c>
      <c r="CB71" s="3">
        <f>AB71*保育人数!$T$6/保育人数!$T$34</f>
        <v>53510.665254788313</v>
      </c>
      <c r="CC71" s="3">
        <f>AC71*保育人数!$T$6/保育人数!$T$34</f>
        <v>55783.521893403187</v>
      </c>
      <c r="CD71" s="3">
        <f>AD71*保育人数!$T$6/保育人数!$T$34</f>
        <v>60828.475357149495</v>
      </c>
      <c r="CE71" s="3">
        <f>AE71*保育人数!$T$6/保育人数!$T$34</f>
        <v>0</v>
      </c>
      <c r="CF71" s="3">
        <f t="shared" ref="CF71:CF73" si="34">AVERAGE(BU71:CE71)</f>
        <v>50939.219987874065</v>
      </c>
      <c r="CG71" s="216"/>
      <c r="CH71" s="216"/>
      <c r="CI71" s="218"/>
    </row>
    <row r="72" spans="1:87" ht="19">
      <c r="A72" s="32" t="s">
        <v>77</v>
      </c>
      <c r="B72" s="76" t="s">
        <v>150</v>
      </c>
      <c r="C72" s="257" t="s">
        <v>160</v>
      </c>
      <c r="D72" s="34" t="s">
        <v>161</v>
      </c>
      <c r="E72" s="38">
        <v>860</v>
      </c>
      <c r="F72" s="36">
        <v>890</v>
      </c>
      <c r="G72" s="36">
        <v>900</v>
      </c>
      <c r="H72" s="36">
        <v>900</v>
      </c>
      <c r="I72" s="36">
        <v>920</v>
      </c>
      <c r="J72" s="36">
        <v>920</v>
      </c>
      <c r="K72" s="36">
        <v>900</v>
      </c>
      <c r="L72" s="36">
        <v>920</v>
      </c>
      <c r="M72" s="39">
        <v>930</v>
      </c>
      <c r="N72" s="39">
        <v>970</v>
      </c>
      <c r="O72" s="40">
        <v>1060</v>
      </c>
      <c r="P72" s="111"/>
      <c r="Q72" s="111"/>
      <c r="R72" s="111"/>
      <c r="S72" s="111"/>
      <c r="T72" s="35">
        <v>97190</v>
      </c>
      <c r="U72" s="36">
        <v>99600</v>
      </c>
      <c r="V72" s="36">
        <v>100840</v>
      </c>
      <c r="W72" s="36">
        <v>101680</v>
      </c>
      <c r="X72" s="36">
        <v>102670</v>
      </c>
      <c r="Y72" s="36">
        <v>102820</v>
      </c>
      <c r="Z72" s="36">
        <v>101720</v>
      </c>
      <c r="AA72" s="36">
        <v>102890</v>
      </c>
      <c r="AB72" s="37">
        <v>104020</v>
      </c>
      <c r="AC72" s="37">
        <v>108610</v>
      </c>
      <c r="AD72" s="77">
        <v>118570</v>
      </c>
      <c r="AE72" s="111"/>
      <c r="AF72" s="4">
        <f>E72/E$576</f>
        <v>1.1621621621621621</v>
      </c>
      <c r="AG72" s="4">
        <f>F72/E$576</f>
        <v>1.2027027027027026</v>
      </c>
      <c r="AH72" s="4">
        <f>G72/E$576</f>
        <v>1.2162162162162162</v>
      </c>
      <c r="AI72" s="4">
        <f>H72/E$576</f>
        <v>1.2162162162162162</v>
      </c>
      <c r="AJ72" s="4">
        <f>I72/E$576</f>
        <v>1.2432432432432432</v>
      </c>
      <c r="AK72" s="4">
        <f>J72/E$576</f>
        <v>1.2432432432432432</v>
      </c>
      <c r="AL72" s="4">
        <f>K72/E$576</f>
        <v>1.2162162162162162</v>
      </c>
      <c r="AM72" s="4">
        <f>L72/E$576</f>
        <v>1.2432432432432432</v>
      </c>
      <c r="AN72" s="4">
        <f>M72/E$576</f>
        <v>1.2567567567567568</v>
      </c>
      <c r="AO72" s="4">
        <f>N72/E$576</f>
        <v>1.3108108108108107</v>
      </c>
      <c r="AP72" s="4">
        <f>O72/E$576</f>
        <v>1.4324324324324325</v>
      </c>
      <c r="AQ72" s="256"/>
      <c r="AR72" s="256"/>
      <c r="AS72" s="256"/>
      <c r="AT72" s="256"/>
      <c r="AU72" s="256"/>
      <c r="AV72" s="256"/>
      <c r="AW72" s="256"/>
      <c r="AX72" s="256"/>
      <c r="AY72" s="256"/>
      <c r="AZ72" s="256"/>
      <c r="BA72" s="256"/>
      <c r="BC72" s="3"/>
      <c r="BE72" s="3">
        <f>E72*(保育人数!$T$4+保育人数!$T$5)/保育人数!$T$34</f>
        <v>1694.7890542272755</v>
      </c>
      <c r="BF72" s="3">
        <f>F72*(保育人数!$T$4+保育人数!$T$5)/保育人数!$T$34</f>
        <v>1753.9096026305524</v>
      </c>
      <c r="BG72" s="3">
        <f>G72*(保育人数!$T$4+保育人数!$T$5)/保育人数!$T$34</f>
        <v>1773.6164520983116</v>
      </c>
      <c r="BH72" s="3">
        <f>H72*(保育人数!$T$4+保育人数!$T$5)/保育人数!$T$34</f>
        <v>1773.6164520983116</v>
      </c>
      <c r="BI72" s="3">
        <f>I72*(保育人数!$T$4+保育人数!$T$5)/保育人数!$T$34</f>
        <v>1813.0301510338295</v>
      </c>
      <c r="BJ72" s="3">
        <f>J72*(保育人数!$T$4+保育人数!$T$5)/保育人数!$T$34</f>
        <v>1813.0301510338295</v>
      </c>
      <c r="BK72" s="3">
        <f>K72*(保育人数!$T$4+保育人数!$T$5)/保育人数!$T$34</f>
        <v>1773.6164520983116</v>
      </c>
      <c r="BL72" s="3">
        <f>L72*(保育人数!$T$4+保育人数!$T$5)/保育人数!$T$34</f>
        <v>1813.0301510338295</v>
      </c>
      <c r="BM72" s="3">
        <f>M72*(保育人数!$T$4+保育人数!$T$5)/保育人数!$T$34</f>
        <v>1832.7370005015885</v>
      </c>
      <c r="BN72" s="3">
        <f>N72*(保育人数!$T$4+保育人数!$T$5)/保育人数!$T$34</f>
        <v>1911.5643983726245</v>
      </c>
      <c r="BO72" s="3">
        <f>O72*(保育人数!$T$4+保育人数!$T$5)/保育人数!$T$34</f>
        <v>2088.9260435824558</v>
      </c>
      <c r="BP72" s="3">
        <f t="shared" si="33"/>
        <v>1821.9878098828106</v>
      </c>
      <c r="BQ72" s="216"/>
      <c r="BR72" s="216"/>
      <c r="BS72" s="218"/>
      <c r="BU72" s="3">
        <f>U72*(保育人数!$T$4+保育人数!$T$5)/保育人数!$T$34</f>
        <v>196280.2206988798</v>
      </c>
      <c r="BV72" s="3">
        <f>V72*(保育人数!$T$4+保育人数!$T$5)/保育人数!$T$34</f>
        <v>198723.87003288191</v>
      </c>
      <c r="BW72" s="3">
        <f>W72*(保育人数!$T$4+保育人数!$T$5)/保育人数!$T$34</f>
        <v>200379.24538817367</v>
      </c>
      <c r="BX72" s="3">
        <f>X72*(保育人数!$T$4+保育人数!$T$5)/保育人数!$T$34</f>
        <v>202330.22348548184</v>
      </c>
      <c r="BY72" s="3">
        <f>Y72*(保育人数!$T$4+保育人数!$T$5)/保育人数!$T$34</f>
        <v>202625.82622749821</v>
      </c>
      <c r="BZ72" s="3">
        <f>Z72*(保育人数!$T$4+保育人数!$T$5)/保育人数!$T$34</f>
        <v>200458.07278604471</v>
      </c>
      <c r="CA72" s="3">
        <f>AA72*(保育人数!$T$4+保育人数!$T$5)/保育人数!$T$34</f>
        <v>202763.77417377252</v>
      </c>
      <c r="CB72" s="3">
        <f>AB72*(保育人数!$T$4+保育人数!$T$5)/保育人数!$T$34</f>
        <v>204990.64816362929</v>
      </c>
      <c r="CC72" s="3">
        <f>AC72*(保育人数!$T$4+保育人数!$T$5)/保育人数!$T$34</f>
        <v>214036.09206933068</v>
      </c>
      <c r="CD72" s="3">
        <f>AD72*(保育人数!$T$4+保育人数!$T$5)/保育人数!$T$34</f>
        <v>233664.11413921867</v>
      </c>
      <c r="CE72" s="3">
        <f>AE72*(保育人数!$T$4+保育人数!$T$5)/保育人数!$T$34</f>
        <v>0</v>
      </c>
      <c r="CF72" s="3">
        <f t="shared" si="34"/>
        <v>186932.00792408281</v>
      </c>
      <c r="CG72" s="216"/>
      <c r="CH72" s="216"/>
      <c r="CI72" s="218"/>
    </row>
    <row r="73" spans="1:87" ht="19">
      <c r="A73" s="32" t="s">
        <v>77</v>
      </c>
      <c r="B73" s="76" t="s">
        <v>150</v>
      </c>
      <c r="C73" s="257"/>
      <c r="D73" s="34" t="s">
        <v>162</v>
      </c>
      <c r="E73" s="38">
        <v>1600</v>
      </c>
      <c r="F73" s="36">
        <v>1650</v>
      </c>
      <c r="G73" s="36">
        <v>1660</v>
      </c>
      <c r="H73" s="36">
        <v>1670</v>
      </c>
      <c r="I73" s="36">
        <v>1700</v>
      </c>
      <c r="J73" s="36">
        <v>1700</v>
      </c>
      <c r="K73" s="36">
        <v>1670</v>
      </c>
      <c r="L73" s="36">
        <v>1700</v>
      </c>
      <c r="M73" s="39">
        <v>1720</v>
      </c>
      <c r="N73" s="39">
        <v>1790</v>
      </c>
      <c r="O73" s="40">
        <v>1970</v>
      </c>
      <c r="P73" s="111"/>
      <c r="Q73" s="111"/>
      <c r="R73" s="111"/>
      <c r="S73" s="111"/>
      <c r="T73" s="35">
        <v>170810</v>
      </c>
      <c r="U73" s="36">
        <v>175330</v>
      </c>
      <c r="V73" s="36">
        <v>177360</v>
      </c>
      <c r="W73" s="36">
        <v>178880</v>
      </c>
      <c r="X73" s="36">
        <v>180710</v>
      </c>
      <c r="Y73" s="36">
        <v>180960</v>
      </c>
      <c r="Z73" s="36">
        <v>178740</v>
      </c>
      <c r="AA73" s="36">
        <v>180850</v>
      </c>
      <c r="AB73" s="37">
        <v>182930</v>
      </c>
      <c r="AC73" s="37">
        <v>191320</v>
      </c>
      <c r="AD73" s="77">
        <v>209590</v>
      </c>
      <c r="AE73" s="111"/>
      <c r="AF73" s="4">
        <f>E73/E$577</f>
        <v>1.1764705882352942</v>
      </c>
      <c r="AG73" s="4">
        <f>F73/E$577</f>
        <v>1.213235294117647</v>
      </c>
      <c r="AH73" s="4">
        <f>G73/E$577</f>
        <v>1.2205882352941178</v>
      </c>
      <c r="AI73" s="4">
        <f>H73/E$577</f>
        <v>1.2279411764705883</v>
      </c>
      <c r="AJ73" s="4">
        <f>I73/E$577</f>
        <v>1.25</v>
      </c>
      <c r="AK73" s="4">
        <f>J73/E$577</f>
        <v>1.25</v>
      </c>
      <c r="AL73" s="4">
        <f>K73/E$577</f>
        <v>1.2279411764705883</v>
      </c>
      <c r="AM73" s="4">
        <f>L73/E$577</f>
        <v>1.25</v>
      </c>
      <c r="AN73" s="4">
        <f>M73/E$577</f>
        <v>1.2647058823529411</v>
      </c>
      <c r="AO73" s="4">
        <f>N73/E$577</f>
        <v>1.3161764705882353</v>
      </c>
      <c r="AP73" s="4">
        <f>O73/E$577</f>
        <v>1.4485294117647058</v>
      </c>
      <c r="AQ73" s="256"/>
      <c r="AR73" s="256"/>
      <c r="AS73" s="256"/>
      <c r="AT73" s="256"/>
      <c r="AU73" s="256"/>
      <c r="AV73" s="256"/>
      <c r="AW73" s="256"/>
      <c r="AX73" s="256"/>
      <c r="AY73" s="256"/>
      <c r="AZ73" s="256"/>
      <c r="BA73" s="256"/>
      <c r="BC73" s="3"/>
      <c r="BE73" s="3">
        <f>E73*保育人数!$T$3/保育人数!$T$34</f>
        <v>1051.0319716138142</v>
      </c>
      <c r="BF73" s="3">
        <f>F73*保育人数!$T$3/保育人数!$T$34</f>
        <v>1083.8767207267458</v>
      </c>
      <c r="BG73" s="3">
        <f>G73*保育人数!$T$3/保育人数!$T$34</f>
        <v>1090.4456705493324</v>
      </c>
      <c r="BH73" s="3">
        <f>H73*保育人数!$T$3/保育人数!$T$34</f>
        <v>1097.0146203719187</v>
      </c>
      <c r="BI73" s="3">
        <f>I73*保育人数!$T$3/保育人数!$T$34</f>
        <v>1116.7214698396776</v>
      </c>
      <c r="BJ73" s="3">
        <f>J73*保育人数!$T$3/保育人数!$T$34</f>
        <v>1116.7214698396776</v>
      </c>
      <c r="BK73" s="3">
        <f>K73*保育人数!$T$3/保育人数!$T$34</f>
        <v>1097.0146203719187</v>
      </c>
      <c r="BL73" s="3">
        <f>L73*保育人数!$T$3/保育人数!$T$34</f>
        <v>1116.7214698396776</v>
      </c>
      <c r="BM73" s="3">
        <f>M73*保育人数!$T$3/保育人数!$T$34</f>
        <v>1129.8593694848503</v>
      </c>
      <c r="BN73" s="3">
        <f>N73*保育人数!$T$3/保育人数!$T$34</f>
        <v>1175.8420182429547</v>
      </c>
      <c r="BO73" s="3">
        <f>O73*保育人数!$T$3/保育人数!$T$34</f>
        <v>1294.0831150495087</v>
      </c>
      <c r="BP73" s="3">
        <f t="shared" si="33"/>
        <v>1124.4847741754613</v>
      </c>
      <c r="BQ73" s="216"/>
      <c r="BR73" s="216"/>
      <c r="BS73" s="218"/>
      <c r="BU73" s="3">
        <f>U73*保育人数!$T$3/保育人数!$T$34</f>
        <v>115173.39723940627</v>
      </c>
      <c r="BV73" s="3">
        <f>V73*保育人数!$T$3/保育人数!$T$34</f>
        <v>116506.89405339131</v>
      </c>
      <c r="BW73" s="3">
        <f>W73*保育人数!$T$3/保育人数!$T$34</f>
        <v>117505.37442642443</v>
      </c>
      <c r="BX73" s="3">
        <f>X73*保育人数!$T$3/保育人数!$T$34</f>
        <v>118707.49224395773</v>
      </c>
      <c r="BY73" s="3">
        <f>Y73*保育人数!$T$3/保育人数!$T$34</f>
        <v>118871.71598952239</v>
      </c>
      <c r="BZ73" s="3">
        <f>Z73*保育人数!$T$3/保育人数!$T$34</f>
        <v>117413.40912890823</v>
      </c>
      <c r="CA73" s="3">
        <f>AA73*保育人数!$T$3/保育人数!$T$34</f>
        <v>118799.45754147394</v>
      </c>
      <c r="CB73" s="3">
        <f>AB73*保育人数!$T$3/保育人数!$T$34</f>
        <v>120165.7991045719</v>
      </c>
      <c r="CC73" s="3">
        <f>AC73*保育人数!$T$3/保育人数!$T$34</f>
        <v>125677.14800572183</v>
      </c>
      <c r="CD73" s="3">
        <f>AD73*保育人数!$T$3/保育人数!$T$34</f>
        <v>137678.61933158708</v>
      </c>
      <c r="CE73" s="3">
        <f>AE73*保育人数!$T$3/保育人数!$T$34</f>
        <v>0</v>
      </c>
      <c r="CF73" s="3">
        <f t="shared" si="34"/>
        <v>109681.75518772411</v>
      </c>
      <c r="CG73" s="216"/>
      <c r="CH73" s="216"/>
      <c r="CI73" s="218"/>
    </row>
    <row r="74" spans="1:87" ht="19">
      <c r="A74" s="32" t="s">
        <v>77</v>
      </c>
      <c r="B74" s="33" t="s">
        <v>179</v>
      </c>
      <c r="C74" s="237" t="s">
        <v>159</v>
      </c>
      <c r="D74" s="34" t="s">
        <v>105</v>
      </c>
      <c r="E74" s="38">
        <v>270</v>
      </c>
      <c r="F74" s="36">
        <v>280</v>
      </c>
      <c r="G74" s="36">
        <v>280</v>
      </c>
      <c r="H74" s="36">
        <v>280</v>
      </c>
      <c r="I74" s="36">
        <v>290</v>
      </c>
      <c r="J74" s="36">
        <v>290</v>
      </c>
      <c r="K74" s="36">
        <v>290</v>
      </c>
      <c r="L74" s="36">
        <v>290</v>
      </c>
      <c r="M74" s="39">
        <v>300</v>
      </c>
      <c r="N74" s="39">
        <v>310</v>
      </c>
      <c r="O74" s="40">
        <v>340</v>
      </c>
      <c r="P74" s="111"/>
      <c r="Q74" s="111"/>
      <c r="R74" s="111"/>
      <c r="S74" s="111"/>
      <c r="T74" s="35">
        <v>34360</v>
      </c>
      <c r="U74" s="36">
        <v>35090</v>
      </c>
      <c r="V74" s="36">
        <v>35580</v>
      </c>
      <c r="W74" s="36">
        <v>35840</v>
      </c>
      <c r="X74" s="36">
        <v>36150</v>
      </c>
      <c r="Y74" s="36">
        <v>31720</v>
      </c>
      <c r="Z74" s="36">
        <v>31360</v>
      </c>
      <c r="AA74" s="36">
        <v>31710</v>
      </c>
      <c r="AB74" s="37">
        <v>32030</v>
      </c>
      <c r="AC74" s="37">
        <v>33350</v>
      </c>
      <c r="AD74" s="77">
        <v>36300</v>
      </c>
      <c r="AE74" s="111"/>
      <c r="AF74" s="4">
        <f>E74/E$578</f>
        <v>1.125</v>
      </c>
      <c r="AG74" s="4">
        <f>F74/E$578</f>
        <v>1.1666666666666667</v>
      </c>
      <c r="AH74" s="4">
        <f>G74/E$578</f>
        <v>1.1666666666666667</v>
      </c>
      <c r="AI74" s="4">
        <f>H74/E$578</f>
        <v>1.1666666666666667</v>
      </c>
      <c r="AJ74" s="4">
        <f>I74/E$578</f>
        <v>1.2083333333333333</v>
      </c>
      <c r="AK74" s="4">
        <f>J74/E$578</f>
        <v>1.2083333333333333</v>
      </c>
      <c r="AL74" s="4">
        <f>K74/E$578</f>
        <v>1.2083333333333333</v>
      </c>
      <c r="AM74" s="4">
        <f>L74/E$578</f>
        <v>1.2083333333333333</v>
      </c>
      <c r="AN74" s="4">
        <f>M74/E$578</f>
        <v>1.25</v>
      </c>
      <c r="AO74" s="4">
        <f>N74/E$578</f>
        <v>1.2916666666666667</v>
      </c>
      <c r="AP74" s="4">
        <f>O74/E$578</f>
        <v>1.4166666666666667</v>
      </c>
      <c r="AQ74" s="256"/>
      <c r="AR74" s="256"/>
      <c r="AS74" s="256"/>
      <c r="AT74" s="256"/>
      <c r="AU74" s="256"/>
      <c r="AV74" s="256"/>
      <c r="AW74" s="256"/>
      <c r="AX74" s="256"/>
      <c r="AY74" s="256"/>
      <c r="AZ74" s="256"/>
      <c r="BA74" s="256"/>
      <c r="BC74" s="3"/>
      <c r="BE74" s="3">
        <f>E74*(保育人数!$T$7+保育人数!$T$8)/保育人数!$T$34</f>
        <v>709.44658083932461</v>
      </c>
      <c r="BF74" s="3">
        <f>F74*(保育人数!$T$7+保育人数!$T$8)/保育人数!$T$34</f>
        <v>735.72238012967</v>
      </c>
      <c r="BG74" s="3">
        <f>G74*(保育人数!$T$7+保育人数!$T$8)/保育人数!$T$34</f>
        <v>735.72238012967</v>
      </c>
      <c r="BH74" s="3">
        <f>H74*(保育人数!$T$7+保育人数!$T$8)/保育人数!$T$34</f>
        <v>735.72238012967</v>
      </c>
      <c r="BI74" s="3">
        <f>I74*(保育人数!$T$7+保育人数!$T$8)/保育人数!$T$34</f>
        <v>761.99817942001528</v>
      </c>
      <c r="BJ74" s="3">
        <f>J74*(保育人数!$T$7+保育人数!$T$8)/保育人数!$T$34</f>
        <v>761.99817942001528</v>
      </c>
      <c r="BK74" s="3">
        <f>K74*(保育人数!$T$7+保育人数!$T$8)/保育人数!$T$34</f>
        <v>761.99817942001528</v>
      </c>
      <c r="BL74" s="3">
        <f>L74*(保育人数!$T$7+保育人数!$T$8)/保育人数!$T$34</f>
        <v>761.99817942001528</v>
      </c>
      <c r="BM74" s="3">
        <f>M74*(保育人数!$T$7+保育人数!$T$8)/保育人数!$T$34</f>
        <v>788.27397871036067</v>
      </c>
      <c r="BN74" s="3">
        <f>N74*(保育人数!$T$7+保育人数!$T$8)/保育人数!$T$34</f>
        <v>814.54977800070606</v>
      </c>
      <c r="BO74" s="3">
        <f>O74*(保育人数!$T$7+保育人数!$T$8)/保育人数!$T$34</f>
        <v>893.37717587174211</v>
      </c>
      <c r="BP74" s="3">
        <f>AVERAGE(BE74:BO74)</f>
        <v>769.16430649920051</v>
      </c>
      <c r="BQ74" s="216">
        <f>SUM(BP74:BP77)</f>
        <v>4169.491605572528</v>
      </c>
      <c r="BR74" s="216">
        <f>AVERAGE(BQ74,BQ146,BQ218,BQ290,BQ362,BQ434,BQ506,BQ578)</f>
        <v>3881.7268150490027</v>
      </c>
      <c r="BS74" s="218">
        <f>BR74/BR$70</f>
        <v>0.98675496688741715</v>
      </c>
      <c r="BU74" s="3">
        <f>U74*(保育人数!$T$7+保育人数!$T$8)/保育人数!$T$34</f>
        <v>92201.779709821858</v>
      </c>
      <c r="BV74" s="3">
        <f>V74*(保育人数!$T$7+保育人数!$T$8)/保育人数!$T$34</f>
        <v>93489.293875048781</v>
      </c>
      <c r="BW74" s="3">
        <f>W74*(保育人数!$T$7+保育人数!$T$8)/保育人数!$T$34</f>
        <v>94172.46465659776</v>
      </c>
      <c r="BX74" s="3">
        <f>X74*(保育人数!$T$7+保育人数!$T$8)/保育人数!$T$34</f>
        <v>94987.014434598459</v>
      </c>
      <c r="BY74" s="3">
        <f>Y74*(保育人数!$T$7+保育人数!$T$8)/保育人数!$T$34</f>
        <v>83346.835348975466</v>
      </c>
      <c r="BZ74" s="3">
        <f>Z74*(保育人数!$T$7+保育人数!$T$8)/保育人数!$T$34</f>
        <v>82400.906574523033</v>
      </c>
      <c r="CA74" s="3">
        <f>AA74*(保育人数!$T$7+保育人数!$T$8)/保育人数!$T$34</f>
        <v>83320.559549685117</v>
      </c>
      <c r="CB74" s="3">
        <f>AB74*(保育人数!$T$7+保育人数!$T$8)/保育人数!$T$34</f>
        <v>84161.38512697618</v>
      </c>
      <c r="CC74" s="3">
        <f>AC74*(保育人数!$T$7+保育人数!$T$8)/保育人数!$T$34</f>
        <v>87629.79063330176</v>
      </c>
      <c r="CD74" s="3">
        <f>AD74*(保育人数!$T$7+保育人数!$T$8)/保育人数!$T$34</f>
        <v>95381.151423953634</v>
      </c>
      <c r="CE74" s="3">
        <f>AE74*(保育人数!$T$7+保育人数!$T$8)/保育人数!$T$34</f>
        <v>0</v>
      </c>
      <c r="CF74" s="3">
        <f>AVERAGE(BU74:CE74)</f>
        <v>81008.289212134725</v>
      </c>
      <c r="CG74" s="216">
        <f>ROUNDDOWN(SUM(CF74:CF77)*$CJ$2*12/16,-2)</f>
        <v>223400</v>
      </c>
      <c r="CH74" s="216">
        <f>AVERAGE(CG74,CG146,CG218,CG290,CG362,CG434,CG506,CG578)</f>
        <v>209337.5</v>
      </c>
      <c r="CI74" s="218">
        <f>CH74/CH$70</f>
        <v>0.98860684769775675</v>
      </c>
    </row>
    <row r="75" spans="1:87" ht="19">
      <c r="A75" s="32" t="s">
        <v>77</v>
      </c>
      <c r="B75" s="78" t="s">
        <v>151</v>
      </c>
      <c r="C75" s="237"/>
      <c r="D75" s="34" t="s">
        <v>106</v>
      </c>
      <c r="E75" s="38">
        <v>340</v>
      </c>
      <c r="F75" s="36">
        <v>350</v>
      </c>
      <c r="G75" s="36">
        <v>350</v>
      </c>
      <c r="H75" s="36">
        <v>350</v>
      </c>
      <c r="I75" s="36">
        <v>360</v>
      </c>
      <c r="J75" s="36">
        <v>360</v>
      </c>
      <c r="K75" s="36">
        <v>360</v>
      </c>
      <c r="L75" s="36">
        <v>360</v>
      </c>
      <c r="M75" s="39">
        <v>370</v>
      </c>
      <c r="N75" s="39">
        <v>390</v>
      </c>
      <c r="O75" s="40">
        <v>430</v>
      </c>
      <c r="P75" s="111"/>
      <c r="Q75" s="111"/>
      <c r="R75" s="111"/>
      <c r="S75" s="111"/>
      <c r="T75" s="35">
        <v>41720</v>
      </c>
      <c r="U75" s="36">
        <v>42660</v>
      </c>
      <c r="V75" s="36">
        <v>43230</v>
      </c>
      <c r="W75" s="36">
        <v>43560</v>
      </c>
      <c r="X75" s="36">
        <v>43950</v>
      </c>
      <c r="Y75" s="36">
        <v>39530</v>
      </c>
      <c r="Z75" s="36">
        <v>39060</v>
      </c>
      <c r="AA75" s="36">
        <v>39500</v>
      </c>
      <c r="AB75" s="37">
        <v>39920</v>
      </c>
      <c r="AC75" s="37">
        <v>41620</v>
      </c>
      <c r="AD75" s="77">
        <v>45400</v>
      </c>
      <c r="AE75" s="111"/>
      <c r="AF75" s="4">
        <f>E75/E$579</f>
        <v>1.1333333333333333</v>
      </c>
      <c r="AG75" s="4">
        <f>F75/E$579</f>
        <v>1.1666666666666667</v>
      </c>
      <c r="AH75" s="4">
        <f>G75/E$579</f>
        <v>1.1666666666666667</v>
      </c>
      <c r="AI75" s="4">
        <f>H75/E$579</f>
        <v>1.1666666666666667</v>
      </c>
      <c r="AJ75" s="4">
        <f>I75/E$579</f>
        <v>1.2</v>
      </c>
      <c r="AK75" s="4">
        <f>J75/E$579</f>
        <v>1.2</v>
      </c>
      <c r="AL75" s="4">
        <f>K75/E$579</f>
        <v>1.2</v>
      </c>
      <c r="AM75" s="4">
        <f>L75/E$579</f>
        <v>1.2</v>
      </c>
      <c r="AN75" s="4">
        <f>M75/E$579</f>
        <v>1.2333333333333334</v>
      </c>
      <c r="AO75" s="4">
        <f>N75/E$579</f>
        <v>1.3</v>
      </c>
      <c r="AP75" s="4">
        <f>O75/E$579</f>
        <v>1.4333333333333333</v>
      </c>
      <c r="AQ75" s="256"/>
      <c r="AR75" s="256"/>
      <c r="AS75" s="256"/>
      <c r="AT75" s="256"/>
      <c r="AU75" s="256"/>
      <c r="AV75" s="256"/>
      <c r="AW75" s="256"/>
      <c r="AX75" s="256"/>
      <c r="AY75" s="256"/>
      <c r="AZ75" s="256"/>
      <c r="BA75" s="256"/>
      <c r="BC75" s="3"/>
      <c r="BE75" s="3">
        <f>E75*保育人数!$T$6/保育人数!$T$34</f>
        <v>446.68858793587106</v>
      </c>
      <c r="BF75" s="3">
        <f>F75*保育人数!$T$6/保育人数!$T$34</f>
        <v>459.82648758104369</v>
      </c>
      <c r="BG75" s="3">
        <f>G75*保育人数!$T$6/保育人数!$T$34</f>
        <v>459.82648758104369</v>
      </c>
      <c r="BH75" s="3">
        <f>H75*保育人数!$T$6/保育人数!$T$34</f>
        <v>459.82648758104369</v>
      </c>
      <c r="BI75" s="3">
        <f>I75*保育人数!$T$6/保育人数!$T$34</f>
        <v>472.96438722621639</v>
      </c>
      <c r="BJ75" s="3">
        <f>J75*保育人数!$T$6/保育人数!$T$34</f>
        <v>472.96438722621639</v>
      </c>
      <c r="BK75" s="3">
        <f>K75*保育人数!$T$6/保育人数!$T$34</f>
        <v>472.96438722621639</v>
      </c>
      <c r="BL75" s="3">
        <f>L75*保育人数!$T$6/保育人数!$T$34</f>
        <v>472.96438722621639</v>
      </c>
      <c r="BM75" s="3">
        <f>M75*保育人数!$T$6/保育人数!$T$34</f>
        <v>486.10228687138908</v>
      </c>
      <c r="BN75" s="3">
        <f>N75*保育人数!$T$6/保育人数!$T$34</f>
        <v>512.37808616173447</v>
      </c>
      <c r="BO75" s="3">
        <f>O75*保育人数!$T$6/保育人数!$T$34</f>
        <v>564.92968474242514</v>
      </c>
      <c r="BP75" s="3">
        <f t="shared" ref="BP75:BP77" si="35">AVERAGE(BE75:BO75)</f>
        <v>480.13051430540145</v>
      </c>
      <c r="BQ75" s="216"/>
      <c r="BR75" s="216"/>
      <c r="BS75" s="218"/>
      <c r="BU75" s="3">
        <f>U75*保育人数!$T$6/保育人数!$T$34</f>
        <v>56046.279886306642</v>
      </c>
      <c r="BV75" s="3">
        <f>V75*保育人数!$T$6/保育人数!$T$34</f>
        <v>56795.140166081488</v>
      </c>
      <c r="BW75" s="3">
        <f>W75*保育人数!$T$6/保育人数!$T$34</f>
        <v>57228.690854372187</v>
      </c>
      <c r="BX75" s="3">
        <f>X75*保育人数!$T$6/保育人数!$T$34</f>
        <v>57741.068940533922</v>
      </c>
      <c r="BY75" s="3">
        <f>Y75*保育人数!$T$6/保育人数!$T$34</f>
        <v>51934.117297367593</v>
      </c>
      <c r="BZ75" s="3">
        <f>Z75*保育人数!$T$6/保育人数!$T$34</f>
        <v>51316.636014044481</v>
      </c>
      <c r="CA75" s="3">
        <f>AA75*保育人数!$T$6/保育人数!$T$34</f>
        <v>51894.703598432076</v>
      </c>
      <c r="CB75" s="3">
        <f>AB75*保育人数!$T$6/保育人数!$T$34</f>
        <v>52446.495383529327</v>
      </c>
      <c r="CC75" s="3">
        <f>AC75*保育人数!$T$6/保育人数!$T$34</f>
        <v>54679.938323208684</v>
      </c>
      <c r="CD75" s="3">
        <f>AD75*保育人数!$T$6/保育人数!$T$34</f>
        <v>59646.064389083956</v>
      </c>
      <c r="CE75" s="3">
        <f>AE75*保育人数!$T$6/保育人数!$T$34</f>
        <v>0</v>
      </c>
      <c r="CF75" s="3">
        <f t="shared" ref="CF75:CF77" si="36">AVERAGE(BU75:CE75)</f>
        <v>49975.375895723671</v>
      </c>
      <c r="CG75" s="216"/>
      <c r="CH75" s="216"/>
      <c r="CI75" s="218"/>
    </row>
    <row r="76" spans="1:87" ht="19">
      <c r="A76" s="32" t="s">
        <v>77</v>
      </c>
      <c r="B76" s="78" t="s">
        <v>151</v>
      </c>
      <c r="C76" s="257" t="s">
        <v>160</v>
      </c>
      <c r="D76" s="34" t="s">
        <v>161</v>
      </c>
      <c r="E76" s="38">
        <v>850</v>
      </c>
      <c r="F76" s="36">
        <v>880</v>
      </c>
      <c r="G76" s="36">
        <v>890</v>
      </c>
      <c r="H76" s="36">
        <v>890</v>
      </c>
      <c r="I76" s="36">
        <v>910</v>
      </c>
      <c r="J76" s="36">
        <v>910</v>
      </c>
      <c r="K76" s="36">
        <v>890</v>
      </c>
      <c r="L76" s="36">
        <v>910</v>
      </c>
      <c r="M76" s="39">
        <v>920</v>
      </c>
      <c r="N76" s="39">
        <v>960</v>
      </c>
      <c r="O76" s="40">
        <v>1050</v>
      </c>
      <c r="P76" s="111"/>
      <c r="Q76" s="111"/>
      <c r="R76" s="111"/>
      <c r="S76" s="111"/>
      <c r="T76" s="35">
        <v>96420</v>
      </c>
      <c r="U76" s="36">
        <v>98830</v>
      </c>
      <c r="V76" s="36">
        <v>100060</v>
      </c>
      <c r="W76" s="36">
        <v>100890</v>
      </c>
      <c r="X76" s="36">
        <v>101870</v>
      </c>
      <c r="Y76" s="36">
        <v>102020</v>
      </c>
      <c r="Z76" s="36">
        <v>100930</v>
      </c>
      <c r="AA76" s="36">
        <v>102100</v>
      </c>
      <c r="AB76" s="37">
        <v>103210</v>
      </c>
      <c r="AC76" s="37">
        <v>107770</v>
      </c>
      <c r="AD76" s="77">
        <v>117670</v>
      </c>
      <c r="AE76" s="111"/>
      <c r="AF76" s="4">
        <f>E76/E$580</f>
        <v>1.1486486486486487</v>
      </c>
      <c r="AG76" s="4">
        <f>F76/E$580</f>
        <v>1.1891891891891893</v>
      </c>
      <c r="AH76" s="4">
        <f>G76/E$580</f>
        <v>1.2027027027027026</v>
      </c>
      <c r="AI76" s="4">
        <f>H76/E$580</f>
        <v>1.2027027027027026</v>
      </c>
      <c r="AJ76" s="4">
        <f>I76/E$580</f>
        <v>1.2297297297297298</v>
      </c>
      <c r="AK76" s="4">
        <f>J76/E$580</f>
        <v>1.2297297297297298</v>
      </c>
      <c r="AL76" s="4">
        <f>K76/E$580</f>
        <v>1.2027027027027026</v>
      </c>
      <c r="AM76" s="4">
        <f>L76/E$580</f>
        <v>1.2297297297297298</v>
      </c>
      <c r="AN76" s="4">
        <f>M76/E$580</f>
        <v>1.2432432432432432</v>
      </c>
      <c r="AO76" s="4">
        <f>N76/E$580</f>
        <v>1.2972972972972974</v>
      </c>
      <c r="AP76" s="4">
        <f>O76/E$580</f>
        <v>1.4189189189189189</v>
      </c>
      <c r="AQ76" s="256"/>
      <c r="AR76" s="256"/>
      <c r="AS76" s="256"/>
      <c r="AT76" s="256"/>
      <c r="AU76" s="256"/>
      <c r="AV76" s="256"/>
      <c r="AW76" s="256"/>
      <c r="AX76" s="256"/>
      <c r="AY76" s="256"/>
      <c r="AZ76" s="256"/>
      <c r="BA76" s="256"/>
      <c r="BC76" s="3"/>
      <c r="BE76" s="3">
        <f>E76*(保育人数!$T$4+保育人数!$T$5)/保育人数!$T$34</f>
        <v>1675.0822047595163</v>
      </c>
      <c r="BF76" s="3">
        <f>F76*(保育人数!$T$4+保育人数!$T$5)/保育人数!$T$34</f>
        <v>1734.2027531627934</v>
      </c>
      <c r="BG76" s="3">
        <f>G76*(保育人数!$T$4+保育人数!$T$5)/保育人数!$T$34</f>
        <v>1753.9096026305524</v>
      </c>
      <c r="BH76" s="3">
        <f>H76*(保育人数!$T$4+保育人数!$T$5)/保育人数!$T$34</f>
        <v>1753.9096026305524</v>
      </c>
      <c r="BI76" s="3">
        <f>I76*(保育人数!$T$4+保育人数!$T$5)/保育人数!$T$34</f>
        <v>1793.3233015660705</v>
      </c>
      <c r="BJ76" s="3">
        <f>J76*(保育人数!$T$4+保育人数!$T$5)/保育人数!$T$34</f>
        <v>1793.3233015660705</v>
      </c>
      <c r="BK76" s="3">
        <f>K76*(保育人数!$T$4+保育人数!$T$5)/保育人数!$T$34</f>
        <v>1753.9096026305524</v>
      </c>
      <c r="BL76" s="3">
        <f>L76*(保育人数!$T$4+保育人数!$T$5)/保育人数!$T$34</f>
        <v>1793.3233015660705</v>
      </c>
      <c r="BM76" s="3">
        <f>M76*(保育人数!$T$4+保育人数!$T$5)/保育人数!$T$34</f>
        <v>1813.0301510338295</v>
      </c>
      <c r="BN76" s="3">
        <f>N76*(保育人数!$T$4+保育人数!$T$5)/保育人数!$T$34</f>
        <v>1891.8575489048656</v>
      </c>
      <c r="BO76" s="3">
        <f>O76*(保育人数!$T$4+保育人数!$T$5)/保育人数!$T$34</f>
        <v>2069.2191941146966</v>
      </c>
      <c r="BP76" s="3">
        <f t="shared" si="35"/>
        <v>1802.2809604150518</v>
      </c>
      <c r="BQ76" s="216"/>
      <c r="BR76" s="216"/>
      <c r="BS76" s="218"/>
      <c r="BU76" s="3">
        <f>U76*(保育人数!$T$4+保育人数!$T$5)/保育人数!$T$34</f>
        <v>194762.79328986237</v>
      </c>
      <c r="BV76" s="3">
        <f>V76*(保育人数!$T$4+保育人数!$T$5)/保育人数!$T$34</f>
        <v>197186.73577439671</v>
      </c>
      <c r="BW76" s="3">
        <f>W76*(保育人数!$T$4+保育人数!$T$5)/保育人数!$T$34</f>
        <v>198822.40428022071</v>
      </c>
      <c r="BX76" s="3">
        <f>X76*(保育人数!$T$4+保育人数!$T$5)/保育人数!$T$34</f>
        <v>200753.67552806111</v>
      </c>
      <c r="BY76" s="3">
        <f>Y76*(保育人数!$T$4+保育人数!$T$5)/保育人数!$T$34</f>
        <v>201049.27827007748</v>
      </c>
      <c r="BZ76" s="3">
        <f>Z76*(保育人数!$T$4+保育人数!$T$5)/保育人数!$T$34</f>
        <v>198901.23167809175</v>
      </c>
      <c r="CA76" s="3">
        <f>AA76*(保育人数!$T$4+保育人数!$T$5)/保育人数!$T$34</f>
        <v>201206.93306581955</v>
      </c>
      <c r="CB76" s="3">
        <f>AB76*(保育人数!$T$4+保育人数!$T$5)/保育人数!$T$34</f>
        <v>203394.39335674082</v>
      </c>
      <c r="CC76" s="3">
        <f>AC76*(保育人数!$T$4+保育人数!$T$5)/保育人数!$T$34</f>
        <v>212380.71671403892</v>
      </c>
      <c r="CD76" s="3">
        <f>AD76*(保育人数!$T$4+保育人数!$T$5)/保育人数!$T$34</f>
        <v>231890.49768712034</v>
      </c>
      <c r="CE76" s="3">
        <f>AE76*(保育人数!$T$4+保育人数!$T$5)/保育人数!$T$34</f>
        <v>0</v>
      </c>
      <c r="CF76" s="3">
        <f t="shared" si="36"/>
        <v>185486.24178585727</v>
      </c>
      <c r="CG76" s="216"/>
      <c r="CH76" s="216"/>
      <c r="CI76" s="218"/>
    </row>
    <row r="77" spans="1:87" ht="19.5" thickBot="1">
      <c r="A77" s="79" t="s">
        <v>77</v>
      </c>
      <c r="B77" s="80" t="s">
        <v>151</v>
      </c>
      <c r="C77" s="258"/>
      <c r="D77" s="61" t="s">
        <v>162</v>
      </c>
      <c r="E77" s="65">
        <v>1590</v>
      </c>
      <c r="F77" s="63">
        <v>1640</v>
      </c>
      <c r="G77" s="63">
        <v>1650</v>
      </c>
      <c r="H77" s="63">
        <v>1660</v>
      </c>
      <c r="I77" s="63">
        <v>1690</v>
      </c>
      <c r="J77" s="63">
        <v>1690</v>
      </c>
      <c r="K77" s="63">
        <v>1660</v>
      </c>
      <c r="L77" s="63">
        <v>1690</v>
      </c>
      <c r="M77" s="66">
        <v>1710</v>
      </c>
      <c r="N77" s="66">
        <v>1780</v>
      </c>
      <c r="O77" s="67">
        <v>1960</v>
      </c>
      <c r="P77" s="111"/>
      <c r="Q77" s="111"/>
      <c r="R77" s="111"/>
      <c r="S77" s="111"/>
      <c r="T77" s="62">
        <v>170040</v>
      </c>
      <c r="U77" s="63">
        <v>174560</v>
      </c>
      <c r="V77" s="63">
        <v>176580</v>
      </c>
      <c r="W77" s="63">
        <v>178090</v>
      </c>
      <c r="X77" s="63">
        <v>179910</v>
      </c>
      <c r="Y77" s="63">
        <v>180160</v>
      </c>
      <c r="Z77" s="63">
        <v>177950</v>
      </c>
      <c r="AA77" s="63">
        <v>180060</v>
      </c>
      <c r="AB77" s="64">
        <v>182120</v>
      </c>
      <c r="AC77" s="64">
        <v>190480</v>
      </c>
      <c r="AD77" s="81">
        <v>208690</v>
      </c>
      <c r="AE77" s="111"/>
      <c r="AF77" s="4">
        <f>E77/E$581</f>
        <v>1.1691176470588236</v>
      </c>
      <c r="AG77" s="4">
        <f>F77/E$581</f>
        <v>1.2058823529411764</v>
      </c>
      <c r="AH77" s="4">
        <f>G77/E$581</f>
        <v>1.213235294117647</v>
      </c>
      <c r="AI77" s="4">
        <f>H77/E$581</f>
        <v>1.2205882352941178</v>
      </c>
      <c r="AJ77" s="4">
        <f>I77/E$581</f>
        <v>1.2426470588235294</v>
      </c>
      <c r="AK77" s="4">
        <f>J77/E$581</f>
        <v>1.2426470588235294</v>
      </c>
      <c r="AL77" s="4">
        <f>K77/E$581</f>
        <v>1.2205882352941178</v>
      </c>
      <c r="AM77" s="4">
        <f>L77/E$581</f>
        <v>1.2426470588235294</v>
      </c>
      <c r="AN77" s="4">
        <f>M77/E$581</f>
        <v>1.2573529411764706</v>
      </c>
      <c r="AO77" s="4">
        <f>N77/E$581</f>
        <v>1.3088235294117647</v>
      </c>
      <c r="AP77" s="4">
        <f>O77/E$581</f>
        <v>1.4411764705882353</v>
      </c>
      <c r="AQ77" s="256"/>
      <c r="AR77" s="256"/>
      <c r="AS77" s="256"/>
      <c r="AT77" s="256"/>
      <c r="AU77" s="256"/>
      <c r="AV77" s="256"/>
      <c r="AW77" s="256"/>
      <c r="AX77" s="256"/>
      <c r="AY77" s="256"/>
      <c r="AZ77" s="256"/>
      <c r="BA77" s="256"/>
      <c r="BC77" s="3"/>
      <c r="BE77" s="3">
        <f>E77*保育人数!$T$3/保育人数!$T$34</f>
        <v>1044.4630217912279</v>
      </c>
      <c r="BF77" s="3">
        <f>F77*保育人数!$T$3/保育人数!$T$34</f>
        <v>1077.3077709041595</v>
      </c>
      <c r="BG77" s="3">
        <f>G77*保育人数!$T$3/保育人数!$T$34</f>
        <v>1083.8767207267458</v>
      </c>
      <c r="BH77" s="3">
        <f>H77*保育人数!$T$3/保育人数!$T$34</f>
        <v>1090.4456705493324</v>
      </c>
      <c r="BI77" s="3">
        <f>I77*保育人数!$T$3/保育人数!$T$34</f>
        <v>1110.1525200170913</v>
      </c>
      <c r="BJ77" s="3">
        <f>J77*保育人数!$T$3/保育人数!$T$34</f>
        <v>1110.1525200170913</v>
      </c>
      <c r="BK77" s="3">
        <f>K77*保育人数!$T$3/保育人数!$T$34</f>
        <v>1090.4456705493324</v>
      </c>
      <c r="BL77" s="3">
        <f>L77*保育人数!$T$3/保育人数!$T$34</f>
        <v>1110.1525200170913</v>
      </c>
      <c r="BM77" s="3">
        <f>M77*保育人数!$T$3/保育人数!$T$34</f>
        <v>1123.290419662264</v>
      </c>
      <c r="BN77" s="3">
        <f>N77*保育人数!$T$3/保育人数!$T$34</f>
        <v>1169.2730684203684</v>
      </c>
      <c r="BO77" s="3">
        <f>O77*保育人数!$T$3/保育人数!$T$34</f>
        <v>1287.5141652269224</v>
      </c>
      <c r="BP77" s="3">
        <f t="shared" si="35"/>
        <v>1117.915824352875</v>
      </c>
      <c r="BQ77" s="216"/>
      <c r="BR77" s="216"/>
      <c r="BS77" s="218"/>
      <c r="BU77" s="3">
        <f>U77*保育人数!$T$3/保育人数!$T$34</f>
        <v>114667.58810306713</v>
      </c>
      <c r="BV77" s="3">
        <f>V77*保育人数!$T$3/保育人数!$T$34</f>
        <v>115994.51596722957</v>
      </c>
      <c r="BW77" s="3">
        <f>W77*保育人数!$T$3/保育人数!$T$34</f>
        <v>116986.42739044011</v>
      </c>
      <c r="BX77" s="3">
        <f>X77*保育人数!$T$3/保育人数!$T$34</f>
        <v>118181.97625815083</v>
      </c>
      <c r="BY77" s="3">
        <f>Y77*保育人数!$T$3/保育人数!$T$34</f>
        <v>118346.20000371548</v>
      </c>
      <c r="BZ77" s="3">
        <f>Z77*保育人数!$T$3/保育人数!$T$34</f>
        <v>116894.4620929239</v>
      </c>
      <c r="CA77" s="3">
        <f>AA77*保育人数!$T$3/保育人数!$T$34</f>
        <v>118280.51050548961</v>
      </c>
      <c r="CB77" s="3">
        <f>AB77*保育人数!$T$3/保育人数!$T$34</f>
        <v>119633.7141689424</v>
      </c>
      <c r="CC77" s="3">
        <f>AC77*保育人数!$T$3/保育人数!$T$34</f>
        <v>125125.35622062458</v>
      </c>
      <c r="CD77" s="3">
        <f>AD77*保育人数!$T$3/保育人数!$T$34</f>
        <v>137087.4138475543</v>
      </c>
      <c r="CE77" s="3">
        <f>AE77*保育人数!$T$3/保育人数!$T$34</f>
        <v>0</v>
      </c>
      <c r="CF77" s="3">
        <f t="shared" si="36"/>
        <v>109199.83314164891</v>
      </c>
      <c r="CG77" s="216"/>
      <c r="CH77" s="216"/>
      <c r="CI77" s="218"/>
    </row>
    <row r="78" spans="1:87" ht="18.75" customHeight="1">
      <c r="A78" s="22" t="s">
        <v>79</v>
      </c>
      <c r="B78" s="74" t="s">
        <v>158</v>
      </c>
      <c r="C78" s="240" t="s">
        <v>159</v>
      </c>
      <c r="D78" s="24" t="s">
        <v>105</v>
      </c>
      <c r="E78" s="28">
        <v>2220</v>
      </c>
      <c r="F78" s="26">
        <v>2280</v>
      </c>
      <c r="G78" s="26">
        <v>2300</v>
      </c>
      <c r="H78" s="26">
        <v>2320</v>
      </c>
      <c r="I78" s="26">
        <v>2340</v>
      </c>
      <c r="J78" s="26">
        <v>2340</v>
      </c>
      <c r="K78" s="26">
        <v>2310</v>
      </c>
      <c r="L78" s="26">
        <v>2340</v>
      </c>
      <c r="M78" s="29">
        <v>2370</v>
      </c>
      <c r="N78" s="29">
        <v>2460</v>
      </c>
      <c r="O78" s="30">
        <v>2680</v>
      </c>
      <c r="P78" s="111"/>
      <c r="Q78" s="111"/>
      <c r="R78" s="111"/>
      <c r="S78" s="111"/>
      <c r="T78" s="25">
        <v>229210</v>
      </c>
      <c r="U78" s="26">
        <v>234810</v>
      </c>
      <c r="V78" s="26">
        <v>237200</v>
      </c>
      <c r="W78" s="26">
        <v>238990</v>
      </c>
      <c r="X78" s="26">
        <v>241160</v>
      </c>
      <c r="Y78" s="26">
        <v>236960</v>
      </c>
      <c r="Z78" s="26">
        <v>233780</v>
      </c>
      <c r="AA78" s="26">
        <v>236510</v>
      </c>
      <c r="AB78" s="27">
        <v>238840</v>
      </c>
      <c r="AC78" s="27">
        <v>248440</v>
      </c>
      <c r="AD78" s="82">
        <v>270350</v>
      </c>
      <c r="AE78" s="111"/>
      <c r="AF78" s="4">
        <f>E78/E$510</f>
        <v>1.1155778894472361</v>
      </c>
      <c r="AG78" s="4">
        <f>F78/E$510</f>
        <v>1.1457286432160805</v>
      </c>
      <c r="AH78" s="4">
        <f>G78/E$510</f>
        <v>1.1557788944723617</v>
      </c>
      <c r="AI78" s="4">
        <f>H78/E$510</f>
        <v>1.1658291457286432</v>
      </c>
      <c r="AJ78" s="4">
        <f>I78/E$510</f>
        <v>1.1758793969849246</v>
      </c>
      <c r="AK78" s="4">
        <f>J78/E$510</f>
        <v>1.1758793969849246</v>
      </c>
      <c r="AL78" s="4">
        <f>K78/E$510</f>
        <v>1.1608040201005025</v>
      </c>
      <c r="AM78" s="4">
        <f>L78/E$510</f>
        <v>1.1758793969849246</v>
      </c>
      <c r="AN78" s="4">
        <f>M78/E$510</f>
        <v>1.1909547738693467</v>
      </c>
      <c r="AO78" s="4">
        <f>N78/E$510</f>
        <v>1.2361809045226131</v>
      </c>
      <c r="AP78" s="4">
        <f>O78/E$510</f>
        <v>1.3467336683417086</v>
      </c>
      <c r="AQ78" s="255">
        <f>AVERAGE(AF78:AF149)</f>
        <v>1.1307163760488852</v>
      </c>
      <c r="AR78" s="255">
        <f t="shared" ref="AR78" si="37">AVERAGE(AG78:AG149)</f>
        <v>1.1593879256410662</v>
      </c>
      <c r="AS78" s="255">
        <f t="shared" ref="AS78" si="38">AVERAGE(AH78:AH149)</f>
        <v>1.1670339592128578</v>
      </c>
      <c r="AT78" s="255">
        <f t="shared" ref="AT78" si="39">AVERAGE(AI78:AI149)</f>
        <v>1.1782100449230715</v>
      </c>
      <c r="AU78" s="255">
        <f t="shared" ref="AU78" si="40">AVERAGE(AJ78:AJ149)</f>
        <v>1.1924491408571418</v>
      </c>
      <c r="AV78" s="255">
        <f t="shared" ref="AV78" si="41">AVERAGE(AK78:AK149)</f>
        <v>1.1935026690947717</v>
      </c>
      <c r="AW78" s="255">
        <f t="shared" ref="AW78" si="42">AVERAGE(AL78:AL149)</f>
        <v>1.1839495493454899</v>
      </c>
      <c r="AX78" s="255">
        <f t="shared" ref="AX78" si="43">AVERAGE(AM78:AM149)</f>
        <v>1.1996159775671977</v>
      </c>
      <c r="AY78" s="255">
        <f t="shared" ref="AY78" si="44">AVERAGE(AN78:AN149)</f>
        <v>1.2138534777508261</v>
      </c>
      <c r="AZ78" s="255">
        <f t="shared" ref="AZ78" si="45">AVERAGE(AO78:AO149)</f>
        <v>1.2708987116948156</v>
      </c>
      <c r="BA78" s="255">
        <f t="shared" ref="BA78" si="46">AVERAGE(AP78:AP149)</f>
        <v>1.3863043930323231</v>
      </c>
      <c r="BB78" s="87">
        <f>AVERAGE(AQ78:BA149)</f>
        <v>1.2069020204698588</v>
      </c>
      <c r="BC78" s="3">
        <f>ROUNDDOWN($BC$510/$BB$510*BB78,-2)</f>
        <v>0</v>
      </c>
      <c r="BE78" s="3">
        <f>E78*(保育人数!$D$7+保育人数!$D$8)/保育人数!$D$34</f>
        <v>1336.2077696592635</v>
      </c>
      <c r="BF78" s="3">
        <f>F78*(保育人数!$D$7+保育人数!$D$8)/保育人数!$D$34</f>
        <v>1372.321493163568</v>
      </c>
      <c r="BG78" s="3">
        <f>G78*(保育人数!$D$7+保育人数!$D$8)/保育人数!$D$34</f>
        <v>1384.359400998336</v>
      </c>
      <c r="BH78" s="3">
        <f>H78*(保育人数!$D$7+保育人数!$D$8)/保育人数!$D$34</f>
        <v>1396.3973088331043</v>
      </c>
      <c r="BI78" s="3">
        <f>I78*(保育人数!$D$7+保育人数!$D$8)/保育人数!$D$34</f>
        <v>1408.4352166678723</v>
      </c>
      <c r="BJ78" s="3">
        <f>J78*(保育人数!$D$7+保育人数!$D$8)/保育人数!$D$34</f>
        <v>1408.4352166678723</v>
      </c>
      <c r="BK78" s="3">
        <f>K78*(保育人数!$D$7+保育人数!$D$8)/保育人数!$D$34</f>
        <v>1390.3783549157201</v>
      </c>
      <c r="BL78" s="3">
        <f>L78*(保育人数!$D$7+保育人数!$D$8)/保育人数!$D$34</f>
        <v>1408.4352166678723</v>
      </c>
      <c r="BM78" s="3">
        <f>M78*(保育人数!$D$7+保育人数!$D$8)/保育人数!$D$34</f>
        <v>1426.4920784200247</v>
      </c>
      <c r="BN78" s="3">
        <f>N78*(保育人数!$D$7+保育人数!$D$8)/保育人数!$D$34</f>
        <v>1480.6626636764811</v>
      </c>
      <c r="BO78" s="3">
        <f>O78*(保育人数!$D$7+保育人数!$D$8)/保育人数!$D$34</f>
        <v>1613.0796498589307</v>
      </c>
      <c r="BP78" s="3">
        <f>AVERAGE(BE78:BO78)</f>
        <v>1420.4731245026405</v>
      </c>
      <c r="BQ78" s="216">
        <f>SUM(BP78:BP81)</f>
        <v>4051.1663696211185</v>
      </c>
      <c r="BR78" s="3"/>
      <c r="BU78" s="3">
        <f>U78*(保育人数!$D$7+保育人数!$D$8)/保育人数!$D$34</f>
        <v>141331.05693409534</v>
      </c>
      <c r="BV78" s="3">
        <f>V78*(保育人数!$D$7+保育人数!$D$8)/保育人数!$D$34</f>
        <v>142769.58692035015</v>
      </c>
      <c r="BW78" s="3">
        <f>W78*(保育人数!$D$7+保育人数!$D$8)/保育人数!$D$34</f>
        <v>143846.97967156189</v>
      </c>
      <c r="BX78" s="3">
        <f>X78*(保育人数!$D$7+保育人数!$D$8)/保育人数!$D$34</f>
        <v>145153.09267163422</v>
      </c>
      <c r="BY78" s="3">
        <f>Y78*(保育人数!$D$7+保育人数!$D$8)/保育人数!$D$34</f>
        <v>142625.13202633293</v>
      </c>
      <c r="BZ78" s="3">
        <f>Z78*(保育人数!$D$7+保育人数!$D$8)/保育人数!$D$34</f>
        <v>140711.1046806048</v>
      </c>
      <c r="CA78" s="3">
        <f>AA78*(保育人数!$D$7+保育人数!$D$8)/保育人数!$D$34</f>
        <v>142354.27910005063</v>
      </c>
      <c r="CB78" s="3">
        <f>AB78*(保育人数!$D$7+保育人数!$D$8)/保育人数!$D$34</f>
        <v>143756.69536280111</v>
      </c>
      <c r="CC78" s="3">
        <f>AC78*(保育人数!$D$7+保育人数!$D$8)/保育人数!$D$34</f>
        <v>149534.89112348983</v>
      </c>
      <c r="CD78" s="3">
        <f>AD78*(保育人数!$D$7+保育人数!$D$8)/保育人数!$D$34</f>
        <v>162722.41915647834</v>
      </c>
      <c r="CE78" s="3">
        <f>AE78*(保育人数!$D$7+保育人数!$D$8)/保育人数!$D$34</f>
        <v>0</v>
      </c>
      <c r="CF78" s="3">
        <f>AVERAGE(BU78:CE78)</f>
        <v>132255.02160430903</v>
      </c>
      <c r="CG78" s="216">
        <f>ROUNDDOWN(SUM(CF78:CF81)*$CJ$2*12/16,-2)</f>
        <v>199600</v>
      </c>
      <c r="CH78" s="3"/>
      <c r="CI78" s="4"/>
    </row>
    <row r="79" spans="1:87" ht="19">
      <c r="A79" s="32" t="s">
        <v>79</v>
      </c>
      <c r="B79" s="76" t="s">
        <v>134</v>
      </c>
      <c r="C79" s="237"/>
      <c r="D79" s="34" t="s">
        <v>106</v>
      </c>
      <c r="E79" s="38">
        <v>2290</v>
      </c>
      <c r="F79" s="36">
        <v>2350</v>
      </c>
      <c r="G79" s="36">
        <v>2370</v>
      </c>
      <c r="H79" s="36">
        <v>2390</v>
      </c>
      <c r="I79" s="36">
        <v>2410</v>
      </c>
      <c r="J79" s="36">
        <v>2410</v>
      </c>
      <c r="K79" s="36">
        <v>2380</v>
      </c>
      <c r="L79" s="36">
        <v>2410</v>
      </c>
      <c r="M79" s="39">
        <v>2440</v>
      </c>
      <c r="N79" s="39">
        <v>2540</v>
      </c>
      <c r="O79" s="40">
        <v>2760</v>
      </c>
      <c r="P79" s="111"/>
      <c r="Q79" s="111"/>
      <c r="R79" s="111"/>
      <c r="S79" s="111"/>
      <c r="T79" s="35">
        <v>236350</v>
      </c>
      <c r="U79" s="36">
        <v>242150</v>
      </c>
      <c r="V79" s="36">
        <v>244620</v>
      </c>
      <c r="W79" s="36">
        <v>246470</v>
      </c>
      <c r="X79" s="36">
        <v>248720</v>
      </c>
      <c r="Y79" s="36">
        <v>244530</v>
      </c>
      <c r="Z79" s="36">
        <v>241250</v>
      </c>
      <c r="AA79" s="36">
        <v>244070</v>
      </c>
      <c r="AB79" s="37">
        <v>246490</v>
      </c>
      <c r="AC79" s="37">
        <v>256460</v>
      </c>
      <c r="AD79" s="77">
        <v>279170</v>
      </c>
      <c r="AE79" s="111"/>
      <c r="AF79" s="4">
        <f>E79/E$511</f>
        <v>1.1170731707317074</v>
      </c>
      <c r="AG79" s="4">
        <f>F79/E$511</f>
        <v>1.1463414634146341</v>
      </c>
      <c r="AH79" s="4">
        <f>G79/E$511</f>
        <v>1.1560975609756097</v>
      </c>
      <c r="AI79" s="4">
        <f>H79/E$511</f>
        <v>1.1658536585365853</v>
      </c>
      <c r="AJ79" s="4">
        <f>I79/E$511</f>
        <v>1.1756097560975609</v>
      </c>
      <c r="AK79" s="4">
        <f>J79/E$511</f>
        <v>1.1756097560975609</v>
      </c>
      <c r="AL79" s="4">
        <f>K79/E$511</f>
        <v>1.1609756097560975</v>
      </c>
      <c r="AM79" s="4">
        <f>L79/E$511</f>
        <v>1.1756097560975609</v>
      </c>
      <c r="AN79" s="4">
        <f>M79/E$511</f>
        <v>1.1902439024390243</v>
      </c>
      <c r="AO79" s="4">
        <f>N79/E$511</f>
        <v>1.2390243902439024</v>
      </c>
      <c r="AP79" s="4">
        <f>O79/E$511</f>
        <v>1.3463414634146342</v>
      </c>
      <c r="AQ79" s="256"/>
      <c r="AR79" s="256"/>
      <c r="AS79" s="256"/>
      <c r="AT79" s="256"/>
      <c r="AU79" s="256"/>
      <c r="AV79" s="256"/>
      <c r="AW79" s="256"/>
      <c r="AX79" s="256"/>
      <c r="AY79" s="256"/>
      <c r="AZ79" s="256"/>
      <c r="BA79" s="256"/>
      <c r="BC79" s="3"/>
      <c r="BE79" s="3">
        <f>E79*保育人数!$D$6/保育人数!$D$34</f>
        <v>689.17022354047594</v>
      </c>
      <c r="BF79" s="3">
        <f>F79*保育人数!$D$6/保育人数!$D$34</f>
        <v>707.2270852926282</v>
      </c>
      <c r="BG79" s="3">
        <f>G79*保育人数!$D$6/保育人数!$D$34</f>
        <v>713.24603921001233</v>
      </c>
      <c r="BH79" s="3">
        <f>H79*保育人数!$D$6/保育人数!$D$34</f>
        <v>719.26499312739634</v>
      </c>
      <c r="BI79" s="3">
        <f>I79*保育人数!$D$6/保育人数!$D$34</f>
        <v>725.28394704478046</v>
      </c>
      <c r="BJ79" s="3">
        <f>J79*保育人数!$D$6/保育人数!$D$34</f>
        <v>725.28394704478046</v>
      </c>
      <c r="BK79" s="3">
        <f>K79*保育人数!$D$6/保育人数!$D$34</f>
        <v>716.25551616870428</v>
      </c>
      <c r="BL79" s="3">
        <f>L79*保育人数!$D$6/保育人数!$D$34</f>
        <v>725.28394704478046</v>
      </c>
      <c r="BM79" s="3">
        <f>M79*保育人数!$D$6/保育人数!$D$34</f>
        <v>734.31237792085653</v>
      </c>
      <c r="BN79" s="3">
        <f>N79*保育人数!$D$6/保育人数!$D$34</f>
        <v>764.40714750777681</v>
      </c>
      <c r="BO79" s="3">
        <f>O79*保育人数!$D$6/保育人数!$D$34</f>
        <v>830.61564059900161</v>
      </c>
      <c r="BP79" s="3">
        <f t="shared" ref="BP79:BP81" si="47">AVERAGE(BE79:BO79)</f>
        <v>731.85007859101756</v>
      </c>
      <c r="BQ79" s="216"/>
      <c r="BR79" s="3"/>
      <c r="BU79" s="3">
        <f>U79*保育人数!$D$6/保育人数!$D$34</f>
        <v>72874.48455472762</v>
      </c>
      <c r="BV79" s="3">
        <f>V79*保育人数!$D$6/保育人数!$D$34</f>
        <v>73617.825363524564</v>
      </c>
      <c r="BW79" s="3">
        <f>W79*保育人数!$D$6/保育人数!$D$34</f>
        <v>74174.578600882582</v>
      </c>
      <c r="BX79" s="3">
        <f>X79*保育人数!$D$6/保育人数!$D$34</f>
        <v>74851.710916588287</v>
      </c>
      <c r="BY79" s="3">
        <f>Y79*保育人数!$D$6/保育人数!$D$34</f>
        <v>73590.740070896325</v>
      </c>
      <c r="BZ79" s="3">
        <f>Z79*保育人数!$D$6/保育人数!$D$34</f>
        <v>72603.631628445335</v>
      </c>
      <c r="CA79" s="3">
        <f>AA79*保育人数!$D$6/保育人数!$D$34</f>
        <v>73452.304130796489</v>
      </c>
      <c r="CB79" s="3">
        <f>AB79*保育人数!$D$6/保育人数!$D$34</f>
        <v>74180.59755479997</v>
      </c>
      <c r="CC79" s="3">
        <f>AC79*保育人数!$D$6/保育人数!$D$34</f>
        <v>77181.046082615925</v>
      </c>
      <c r="CD79" s="3">
        <f>AD79*保育人数!$D$6/保育人数!$D$34</f>
        <v>84015.568255805541</v>
      </c>
      <c r="CE79" s="3">
        <f>AE79*保育人数!$D$6/保育人数!$D$34</f>
        <v>0</v>
      </c>
      <c r="CF79" s="3">
        <f t="shared" ref="CF79:CF81" si="48">AVERAGE(BU79:CE79)</f>
        <v>68231.135196280244</v>
      </c>
      <c r="CG79" s="216"/>
      <c r="CH79" s="3"/>
      <c r="CI79" s="4"/>
    </row>
    <row r="80" spans="1:87" ht="19">
      <c r="A80" s="32" t="s">
        <v>79</v>
      </c>
      <c r="B80" s="76" t="s">
        <v>134</v>
      </c>
      <c r="C80" s="257" t="s">
        <v>160</v>
      </c>
      <c r="D80" s="34" t="s">
        <v>161</v>
      </c>
      <c r="E80" s="38">
        <v>2790</v>
      </c>
      <c r="F80" s="36">
        <v>2860</v>
      </c>
      <c r="G80" s="36">
        <v>2890</v>
      </c>
      <c r="H80" s="36">
        <v>2910</v>
      </c>
      <c r="I80" s="36">
        <v>2940</v>
      </c>
      <c r="J80" s="36">
        <v>2940</v>
      </c>
      <c r="K80" s="36">
        <v>2900</v>
      </c>
      <c r="L80" s="36">
        <v>2940</v>
      </c>
      <c r="M80" s="39">
        <v>2970</v>
      </c>
      <c r="N80" s="39">
        <v>3090</v>
      </c>
      <c r="O80" s="40">
        <v>3370</v>
      </c>
      <c r="P80" s="111"/>
      <c r="Q80" s="111"/>
      <c r="R80" s="111"/>
      <c r="S80" s="111"/>
      <c r="T80" s="35">
        <v>289510</v>
      </c>
      <c r="U80" s="36">
        <v>296740</v>
      </c>
      <c r="V80" s="36">
        <v>299840</v>
      </c>
      <c r="W80" s="36">
        <v>302180</v>
      </c>
      <c r="X80" s="36">
        <v>305010</v>
      </c>
      <c r="Y80" s="36">
        <v>305390</v>
      </c>
      <c r="Z80" s="36">
        <v>301500</v>
      </c>
      <c r="AA80" s="36">
        <v>305030</v>
      </c>
      <c r="AB80" s="37">
        <v>308130</v>
      </c>
      <c r="AC80" s="37">
        <v>320870</v>
      </c>
      <c r="AD80" s="77">
        <v>349510</v>
      </c>
      <c r="AE80" s="111"/>
      <c r="AF80" s="4">
        <f>E80/E$512</f>
        <v>1.1204819277108433</v>
      </c>
      <c r="AG80" s="4">
        <f>F80/E$512</f>
        <v>1.1485943775100402</v>
      </c>
      <c r="AH80" s="4">
        <f>G80/E$512</f>
        <v>1.1606425702811245</v>
      </c>
      <c r="AI80" s="4">
        <f>H80/E$512</f>
        <v>1.1686746987951808</v>
      </c>
      <c r="AJ80" s="4">
        <f>I80/E$512</f>
        <v>1.1807228915662651</v>
      </c>
      <c r="AK80" s="4">
        <f>J80/E$512</f>
        <v>1.1807228915662651</v>
      </c>
      <c r="AL80" s="4">
        <f>K80/E$512</f>
        <v>1.1646586345381527</v>
      </c>
      <c r="AM80" s="4">
        <f>L80/E$512</f>
        <v>1.1807228915662651</v>
      </c>
      <c r="AN80" s="4">
        <f>M80/E$512</f>
        <v>1.1927710843373494</v>
      </c>
      <c r="AO80" s="4">
        <f>N80/E$512</f>
        <v>1.2409638554216869</v>
      </c>
      <c r="AP80" s="4">
        <f>O80/E$512</f>
        <v>1.3534136546184738</v>
      </c>
      <c r="AQ80" s="256"/>
      <c r="AR80" s="256"/>
      <c r="AS80" s="256"/>
      <c r="AT80" s="256"/>
      <c r="AU80" s="256"/>
      <c r="AV80" s="256"/>
      <c r="AW80" s="256"/>
      <c r="AX80" s="256"/>
      <c r="AY80" s="256"/>
      <c r="AZ80" s="256"/>
      <c r="BA80" s="256"/>
      <c r="BC80" s="3"/>
      <c r="BE80" s="3">
        <f>E80*(保育人数!$D$4+保育人数!$D$5)/保育人数!$D$34</f>
        <v>1259.4661072126166</v>
      </c>
      <c r="BF80" s="3">
        <f>F80*(保育人数!$D$4+保育人数!$D$5)/保育人数!$D$34</f>
        <v>1291.0656152788829</v>
      </c>
      <c r="BG80" s="3">
        <f>G80*(保育人数!$D$4+保育人数!$D$5)/保育人数!$D$34</f>
        <v>1304.6082615929972</v>
      </c>
      <c r="BH80" s="3">
        <f>H80*(保育人数!$D$4+保育人数!$D$5)/保育人数!$D$34</f>
        <v>1313.6366924690733</v>
      </c>
      <c r="BI80" s="3">
        <f>I80*(保育人数!$D$4+保育人数!$D$5)/保育人数!$D$34</f>
        <v>1327.1793387831874</v>
      </c>
      <c r="BJ80" s="3">
        <f>J80*(保育人数!$D$4+保育人数!$D$5)/保育人数!$D$34</f>
        <v>1327.1793387831874</v>
      </c>
      <c r="BK80" s="3">
        <f>K80*(保育人数!$D$4+保育人数!$D$5)/保育人数!$D$34</f>
        <v>1309.1224770310353</v>
      </c>
      <c r="BL80" s="3">
        <f>L80*(保育人数!$D$4+保育人数!$D$5)/保育人数!$D$34</f>
        <v>1327.1793387831874</v>
      </c>
      <c r="BM80" s="3">
        <f>M80*(保育人数!$D$4+保育人数!$D$5)/保育人数!$D$34</f>
        <v>1340.7219850973015</v>
      </c>
      <c r="BN80" s="3">
        <f>N80*(保育人数!$D$4+保育人数!$D$5)/保育人数!$D$34</f>
        <v>1394.8925703537582</v>
      </c>
      <c r="BO80" s="3">
        <f>O80*(保育人数!$D$4+保育人数!$D$5)/保育人数!$D$34</f>
        <v>1521.2906026188236</v>
      </c>
      <c r="BP80" s="3">
        <f t="shared" si="47"/>
        <v>1337.8493025458229</v>
      </c>
      <c r="BQ80" s="216"/>
      <c r="BR80" s="3"/>
      <c r="BU80" s="3">
        <f>U80*(保育人数!$D$4+保育人数!$D$5)/保育人数!$D$34</f>
        <v>133954.82890834115</v>
      </c>
      <c r="BV80" s="3">
        <f>V80*(保育人数!$D$4+保育人数!$D$5)/保育人数!$D$34</f>
        <v>135354.23569413295</v>
      </c>
      <c r="BW80" s="3">
        <f>W80*(保育人数!$D$4+保育人数!$D$5)/保育人数!$D$34</f>
        <v>136410.56210663388</v>
      </c>
      <c r="BX80" s="3">
        <f>X80*(保育人数!$D$4+保育人数!$D$5)/保育人数!$D$34</f>
        <v>137688.08507559865</v>
      </c>
      <c r="BY80" s="3">
        <f>Y80*(保育人数!$D$4+保育人数!$D$5)/保育人数!$D$34</f>
        <v>137859.62526224408</v>
      </c>
      <c r="BZ80" s="3">
        <f>Z80*(保育人数!$D$4+保育人数!$D$5)/保育人数!$D$34</f>
        <v>136103.59545684728</v>
      </c>
      <c r="CA80" s="3">
        <f>AA80*(保育人数!$D$4+保育人数!$D$5)/保育人数!$D$34</f>
        <v>137697.11350647471</v>
      </c>
      <c r="CB80" s="3">
        <f>AB80*(保育人数!$D$4+保育人数!$D$5)/保育人数!$D$34</f>
        <v>139096.5202922665</v>
      </c>
      <c r="CC80" s="3">
        <f>AC80*(保育人数!$D$4+保育人数!$D$5)/保育人数!$D$34</f>
        <v>144847.63076032698</v>
      </c>
      <c r="CD80" s="3">
        <f>AD80*(保育人数!$D$4+保育人数!$D$5)/保育人数!$D$34</f>
        <v>157776.34377486797</v>
      </c>
      <c r="CE80" s="3">
        <f>AE80*(保育人数!$D$4+保育人数!$D$5)/保育人数!$D$34</f>
        <v>0</v>
      </c>
      <c r="CF80" s="3">
        <f t="shared" si="48"/>
        <v>126980.77643979402</v>
      </c>
      <c r="CG80" s="216"/>
      <c r="CH80" s="3"/>
      <c r="CI80" s="4"/>
    </row>
    <row r="81" spans="1:87" ht="19">
      <c r="A81" s="32" t="s">
        <v>79</v>
      </c>
      <c r="B81" s="76" t="s">
        <v>134</v>
      </c>
      <c r="C81" s="257"/>
      <c r="D81" s="34" t="s">
        <v>162</v>
      </c>
      <c r="E81" s="38">
        <v>3500</v>
      </c>
      <c r="F81" s="36">
        <v>3600</v>
      </c>
      <c r="G81" s="36">
        <v>3630</v>
      </c>
      <c r="H81" s="36">
        <v>3660</v>
      </c>
      <c r="I81" s="36">
        <v>3700</v>
      </c>
      <c r="J81" s="36">
        <v>3700</v>
      </c>
      <c r="K81" s="36">
        <v>3650</v>
      </c>
      <c r="L81" s="36">
        <v>3700</v>
      </c>
      <c r="M81" s="39">
        <v>3730</v>
      </c>
      <c r="N81" s="39">
        <v>3890</v>
      </c>
      <c r="O81" s="40">
        <v>4250</v>
      </c>
      <c r="P81" s="111"/>
      <c r="Q81" s="111"/>
      <c r="R81" s="111"/>
      <c r="S81" s="111"/>
      <c r="T81" s="35">
        <v>360940</v>
      </c>
      <c r="U81" s="36">
        <v>370200</v>
      </c>
      <c r="V81" s="36">
        <v>374070</v>
      </c>
      <c r="W81" s="36">
        <v>377070</v>
      </c>
      <c r="X81" s="36">
        <v>380700</v>
      </c>
      <c r="Y81" s="36">
        <v>381180</v>
      </c>
      <c r="Z81" s="36">
        <v>376220</v>
      </c>
      <c r="AA81" s="36">
        <v>380650</v>
      </c>
      <c r="AB81" s="37">
        <v>384660</v>
      </c>
      <c r="AC81" s="37">
        <v>401080</v>
      </c>
      <c r="AD81" s="77">
        <v>437760</v>
      </c>
      <c r="AE81" s="111"/>
      <c r="AF81" s="4">
        <f>E81/E$513</f>
        <v>1.1254019292604502</v>
      </c>
      <c r="AG81" s="4">
        <f>F81/E$513</f>
        <v>1.157556270096463</v>
      </c>
      <c r="AH81" s="4">
        <f>G81/E$513</f>
        <v>1.167202572347267</v>
      </c>
      <c r="AI81" s="4">
        <f>H81/E$513</f>
        <v>1.1768488745980707</v>
      </c>
      <c r="AJ81" s="4">
        <f>I81/E$513</f>
        <v>1.189710610932476</v>
      </c>
      <c r="AK81" s="4">
        <f>J81/E$513</f>
        <v>1.189710610932476</v>
      </c>
      <c r="AL81" s="4">
        <f>K81/E$513</f>
        <v>1.1736334405144695</v>
      </c>
      <c r="AM81" s="4">
        <f>L81/E$513</f>
        <v>1.189710610932476</v>
      </c>
      <c r="AN81" s="4">
        <f>M81/E$513</f>
        <v>1.1993569131832797</v>
      </c>
      <c r="AO81" s="4">
        <f>N81/E$513</f>
        <v>1.2508038585209003</v>
      </c>
      <c r="AP81" s="4">
        <f>O81/E$513</f>
        <v>1.3665594855305465</v>
      </c>
      <c r="AQ81" s="256"/>
      <c r="AR81" s="256"/>
      <c r="AS81" s="256"/>
      <c r="AT81" s="256"/>
      <c r="AU81" s="256"/>
      <c r="AV81" s="256"/>
      <c r="AW81" s="256"/>
      <c r="AX81" s="256"/>
      <c r="AY81" s="256"/>
      <c r="AZ81" s="256"/>
      <c r="BA81" s="256"/>
      <c r="BC81" s="3"/>
      <c r="BE81" s="3">
        <f>E81*保育人数!$D$3/保育人数!$D$34</f>
        <v>526.65846777110607</v>
      </c>
      <c r="BF81" s="3">
        <f>F81*保育人数!$D$3/保育人数!$D$34</f>
        <v>541.70585256456627</v>
      </c>
      <c r="BG81" s="3">
        <f>G81*保育人数!$D$3/保育人数!$D$34</f>
        <v>546.22006800260431</v>
      </c>
      <c r="BH81" s="3">
        <f>H81*保育人数!$D$3/保育人数!$D$34</f>
        <v>550.73428344064234</v>
      </c>
      <c r="BI81" s="3">
        <f>I81*保育人数!$D$3/保育人数!$D$34</f>
        <v>556.75323735802647</v>
      </c>
      <c r="BJ81" s="3">
        <f>J81*保育人数!$D$3/保育人数!$D$34</f>
        <v>556.75323735802647</v>
      </c>
      <c r="BK81" s="3">
        <f>K81*保育人数!$D$3/保育人数!$D$34</f>
        <v>549.22954496129637</v>
      </c>
      <c r="BL81" s="3">
        <f>L81*保育人数!$D$3/保育人数!$D$34</f>
        <v>556.75323735802647</v>
      </c>
      <c r="BM81" s="3">
        <f>M81*保育人数!$D$3/保育人数!$D$34</f>
        <v>561.2674527960645</v>
      </c>
      <c r="BN81" s="3">
        <f>N81*保育人数!$D$3/保育人数!$D$34</f>
        <v>585.34326846560077</v>
      </c>
      <c r="BO81" s="3">
        <f>O81*保育人数!$D$3/保育人数!$D$34</f>
        <v>639.51385372205743</v>
      </c>
      <c r="BP81" s="3">
        <f t="shared" si="47"/>
        <v>560.9938639816379</v>
      </c>
      <c r="BQ81" s="216"/>
      <c r="BR81" s="3"/>
      <c r="BU81" s="3">
        <f>U81*保育人数!$D$3/保育人数!$D$34</f>
        <v>55705.418505389564</v>
      </c>
      <c r="BV81" s="3">
        <f>V81*保育人数!$D$3/保育人数!$D$34</f>
        <v>56287.752296896477</v>
      </c>
      <c r="BW81" s="3">
        <f>W81*保育人数!$D$3/保育人数!$D$34</f>
        <v>56739.173840700278</v>
      </c>
      <c r="BX81" s="3">
        <f>X81*保育人数!$D$3/保育人数!$D$34</f>
        <v>57285.393908702885</v>
      </c>
      <c r="BY81" s="3">
        <f>Y81*保育人数!$D$3/保育人数!$D$34</f>
        <v>57357.62135571149</v>
      </c>
      <c r="BZ81" s="3">
        <f>Z81*保育人数!$D$3/保育人数!$D$34</f>
        <v>56611.271069955867</v>
      </c>
      <c r="CA81" s="3">
        <f>AA81*保育人数!$D$3/保育人数!$D$34</f>
        <v>57277.870216306153</v>
      </c>
      <c r="CB81" s="3">
        <f>AB81*保育人数!$D$3/保育人数!$D$34</f>
        <v>57881.27034652391</v>
      </c>
      <c r="CC81" s="3">
        <f>AC81*保育人数!$D$3/保育人数!$D$34</f>
        <v>60352.050929610064</v>
      </c>
      <c r="CD81" s="3">
        <f>AD81*保育人数!$D$3/保育人数!$D$34</f>
        <v>65871.431671851256</v>
      </c>
      <c r="CE81" s="3">
        <f>AE81*保育人数!$D$3/保育人数!$D$34</f>
        <v>0</v>
      </c>
      <c r="CF81" s="3">
        <f t="shared" si="48"/>
        <v>52851.750376513461</v>
      </c>
      <c r="CG81" s="216"/>
      <c r="CH81" s="3"/>
      <c r="CI81" s="4"/>
    </row>
    <row r="82" spans="1:87" ht="21" customHeight="1">
      <c r="A82" s="32" t="s">
        <v>79</v>
      </c>
      <c r="B82" s="33" t="s">
        <v>163</v>
      </c>
      <c r="C82" s="237" t="s">
        <v>159</v>
      </c>
      <c r="D82" s="34" t="s">
        <v>105</v>
      </c>
      <c r="E82" s="38">
        <v>1190</v>
      </c>
      <c r="F82" s="36">
        <v>1220</v>
      </c>
      <c r="G82" s="36">
        <v>1230</v>
      </c>
      <c r="H82" s="36">
        <v>1240</v>
      </c>
      <c r="I82" s="36">
        <v>1250</v>
      </c>
      <c r="J82" s="36">
        <v>1260</v>
      </c>
      <c r="K82" s="36">
        <v>1250</v>
      </c>
      <c r="L82" s="36">
        <v>1260</v>
      </c>
      <c r="M82" s="39">
        <v>1270</v>
      </c>
      <c r="N82" s="39">
        <v>1320</v>
      </c>
      <c r="O82" s="40">
        <v>1440</v>
      </c>
      <c r="P82" s="111"/>
      <c r="Q82" s="111"/>
      <c r="R82" s="111"/>
      <c r="S82" s="111"/>
      <c r="T82" s="35">
        <v>126320</v>
      </c>
      <c r="U82" s="36">
        <v>129350</v>
      </c>
      <c r="V82" s="36">
        <v>130750</v>
      </c>
      <c r="W82" s="36">
        <v>131720</v>
      </c>
      <c r="X82" s="36">
        <v>132910</v>
      </c>
      <c r="Y82" s="36">
        <v>128580</v>
      </c>
      <c r="Z82" s="36">
        <v>126880</v>
      </c>
      <c r="AA82" s="36">
        <v>128360</v>
      </c>
      <c r="AB82" s="37">
        <v>129630</v>
      </c>
      <c r="AC82" s="37">
        <v>134780</v>
      </c>
      <c r="AD82" s="77">
        <v>146570</v>
      </c>
      <c r="AE82" s="111"/>
      <c r="AF82" s="4">
        <f>E82/E$514</f>
        <v>1.1121495327102804</v>
      </c>
      <c r="AG82" s="4">
        <f>F82/E$514</f>
        <v>1.1401869158878504</v>
      </c>
      <c r="AH82" s="4">
        <f>G82/E$514</f>
        <v>1.1495327102803738</v>
      </c>
      <c r="AI82" s="4">
        <f>H82/E$514</f>
        <v>1.1588785046728971</v>
      </c>
      <c r="AJ82" s="4">
        <f>I82/E$514</f>
        <v>1.1682242990654206</v>
      </c>
      <c r="AK82" s="4">
        <f>J82/E$514</f>
        <v>1.1775700934579438</v>
      </c>
      <c r="AL82" s="4">
        <f>K82/E$514</f>
        <v>1.1682242990654206</v>
      </c>
      <c r="AM82" s="4">
        <f>L82/E$514</f>
        <v>1.1775700934579438</v>
      </c>
      <c r="AN82" s="4">
        <f>M82/E$514</f>
        <v>1.1869158878504673</v>
      </c>
      <c r="AO82" s="4">
        <f>N82/E$514</f>
        <v>1.233644859813084</v>
      </c>
      <c r="AP82" s="4">
        <f>O82/E$514</f>
        <v>1.3457943925233644</v>
      </c>
      <c r="AQ82" s="256"/>
      <c r="AR82" s="256"/>
      <c r="AS82" s="256"/>
      <c r="AT82" s="256"/>
      <c r="AU82" s="256"/>
      <c r="AV82" s="256"/>
      <c r="AW82" s="256"/>
      <c r="AX82" s="256"/>
      <c r="AY82" s="256"/>
      <c r="AZ82" s="256"/>
      <c r="BA82" s="256"/>
      <c r="BC82" s="3"/>
      <c r="BE82" s="3">
        <f>E82*(保育人数!$E$7+保育人数!$E$8)/保育人数!$E$34</f>
        <v>1232.7460623793811</v>
      </c>
      <c r="BF82" s="3">
        <f>F82*(保育人数!$E$7+保育人数!$E$8)/保育人数!$E$34</f>
        <v>1263.8236942040714</v>
      </c>
      <c r="BG82" s="3">
        <f>G82*(保育人数!$E$7+保育人数!$E$8)/保育人数!$E$34</f>
        <v>1274.1829048123016</v>
      </c>
      <c r="BH82" s="3">
        <f>H82*(保育人数!$E$7+保育人数!$E$8)/保育人数!$E$34</f>
        <v>1284.5421154205317</v>
      </c>
      <c r="BI82" s="3">
        <f>I82*(保育人数!$E$7+保育人数!$E$8)/保育人数!$E$34</f>
        <v>1294.9013260287618</v>
      </c>
      <c r="BJ82" s="3">
        <f>J82*(保育人数!$E$7+保育人数!$E$8)/保育人数!$E$34</f>
        <v>1305.2605366369919</v>
      </c>
      <c r="BK82" s="3">
        <f>K82*(保育人数!$E$7+保育人数!$E$8)/保育人数!$E$34</f>
        <v>1294.9013260287618</v>
      </c>
      <c r="BL82" s="3">
        <f>L82*(保育人数!$E$7+保育人数!$E$8)/保育人数!$E$34</f>
        <v>1305.2605366369919</v>
      </c>
      <c r="BM82" s="3">
        <f>M82*(保育人数!$E$7+保育人数!$E$8)/保育人数!$E$34</f>
        <v>1315.619747245222</v>
      </c>
      <c r="BN82" s="3">
        <f>N82*(保育人数!$E$7+保育人数!$E$8)/保育人数!$E$34</f>
        <v>1367.4158002863724</v>
      </c>
      <c r="BO82" s="3">
        <f>O82*(保育人数!$E$7+保育人数!$E$8)/保育人数!$E$34</f>
        <v>1491.7263275851335</v>
      </c>
      <c r="BP82" s="3">
        <f>AVERAGE(BE82:BO82)</f>
        <v>1311.8527615695018</v>
      </c>
      <c r="BQ82" s="216">
        <f>SUM(BP82:BP85)</f>
        <v>4140.1526942210494</v>
      </c>
      <c r="BR82" s="3"/>
      <c r="BU82" s="3">
        <f>U82*(保育人数!$E$7+保育人数!$E$8)/保育人数!$E$34</f>
        <v>133996.38921745628</v>
      </c>
      <c r="BV82" s="3">
        <f>V82*(保育人数!$E$7+保育人数!$E$8)/保育人数!$E$34</f>
        <v>135446.67870260848</v>
      </c>
      <c r="BW82" s="3">
        <f>W82*(保育人数!$E$7+保育人数!$E$8)/保育人数!$E$34</f>
        <v>136451.52213160679</v>
      </c>
      <c r="BX82" s="3">
        <f>X82*(保育人数!$E$7+保育人数!$E$8)/保育人数!$E$34</f>
        <v>137684.26819398618</v>
      </c>
      <c r="BY82" s="3">
        <f>Y82*(保育人数!$E$7+保育人数!$E$8)/保育人数!$E$34</f>
        <v>133198.73000062254</v>
      </c>
      <c r="BZ82" s="3">
        <f>Z82*(保育人数!$E$7+保育人数!$E$8)/保育人数!$E$34</f>
        <v>131437.66419722344</v>
      </c>
      <c r="CA82" s="3">
        <f>AA82*(保育人数!$E$7+保育人数!$E$8)/保育人数!$E$34</f>
        <v>132970.82736724149</v>
      </c>
      <c r="CB82" s="3">
        <f>AB82*(保育人数!$E$7+保育人数!$E$8)/保育人数!$E$34</f>
        <v>134286.44711448671</v>
      </c>
      <c r="CC82" s="3">
        <f>AC82*(保育人数!$E$7+保育人数!$E$8)/保育人数!$E$34</f>
        <v>139621.44057772521</v>
      </c>
      <c r="CD82" s="3">
        <f>AD82*(保育人数!$E$7+保育人数!$E$8)/保育人数!$E$34</f>
        <v>151834.9498848285</v>
      </c>
      <c r="CE82" s="3">
        <f>AE82*(保育人数!$E$7+保育人数!$E$8)/保育人数!$E$34</f>
        <v>0</v>
      </c>
      <c r="CF82" s="3">
        <f>AVERAGE(BU82:CE82)</f>
        <v>124266.26521707141</v>
      </c>
      <c r="CG82" s="216">
        <f>ROUNDDOWN(SUM(CF82:CF85)*$CJ$2*12/16,-2)</f>
        <v>207900</v>
      </c>
      <c r="CH82" s="3"/>
      <c r="CI82" s="4"/>
    </row>
    <row r="83" spans="1:87" ht="19">
      <c r="A83" s="32" t="s">
        <v>79</v>
      </c>
      <c r="B83" s="76" t="s">
        <v>135</v>
      </c>
      <c r="C83" s="237"/>
      <c r="D83" s="34" t="s">
        <v>106</v>
      </c>
      <c r="E83" s="38">
        <v>1260</v>
      </c>
      <c r="F83" s="36">
        <v>1290</v>
      </c>
      <c r="G83" s="36">
        <v>1300</v>
      </c>
      <c r="H83" s="36">
        <v>1310</v>
      </c>
      <c r="I83" s="36">
        <v>1320</v>
      </c>
      <c r="J83" s="36">
        <v>1330</v>
      </c>
      <c r="K83" s="36">
        <v>1320</v>
      </c>
      <c r="L83" s="36">
        <v>1330</v>
      </c>
      <c r="M83" s="39">
        <v>1340</v>
      </c>
      <c r="N83" s="39">
        <v>1400</v>
      </c>
      <c r="O83" s="40">
        <v>1520</v>
      </c>
      <c r="P83" s="111"/>
      <c r="Q83" s="111"/>
      <c r="R83" s="111"/>
      <c r="S83" s="111"/>
      <c r="T83" s="35">
        <v>133460</v>
      </c>
      <c r="U83" s="36">
        <v>136690</v>
      </c>
      <c r="V83" s="36">
        <v>138170</v>
      </c>
      <c r="W83" s="36">
        <v>139200</v>
      </c>
      <c r="X83" s="36">
        <v>140470</v>
      </c>
      <c r="Y83" s="36">
        <v>136150</v>
      </c>
      <c r="Z83" s="36">
        <v>134350</v>
      </c>
      <c r="AA83" s="36">
        <v>135920</v>
      </c>
      <c r="AB83" s="37">
        <v>137280</v>
      </c>
      <c r="AC83" s="37">
        <v>142800</v>
      </c>
      <c r="AD83" s="77">
        <v>155390</v>
      </c>
      <c r="AE83" s="111"/>
      <c r="AF83" s="4">
        <f>E83/E$515</f>
        <v>1.1150442477876106</v>
      </c>
      <c r="AG83" s="4">
        <f>F83/E$515</f>
        <v>1.1415929203539823</v>
      </c>
      <c r="AH83" s="4">
        <f>G83/E$515</f>
        <v>1.1504424778761062</v>
      </c>
      <c r="AI83" s="4">
        <f>H83/E$515</f>
        <v>1.1592920353982301</v>
      </c>
      <c r="AJ83" s="4">
        <f>I83/E$515</f>
        <v>1.168141592920354</v>
      </c>
      <c r="AK83" s="4">
        <f>J83/E$515</f>
        <v>1.1769911504424779</v>
      </c>
      <c r="AL83" s="4">
        <f>K83/E$515</f>
        <v>1.168141592920354</v>
      </c>
      <c r="AM83" s="4">
        <f>L83/E$515</f>
        <v>1.1769911504424779</v>
      </c>
      <c r="AN83" s="4">
        <f>M83/E$515</f>
        <v>1.1858407079646018</v>
      </c>
      <c r="AO83" s="4">
        <f>N83/E$515</f>
        <v>1.2389380530973451</v>
      </c>
      <c r="AP83" s="4">
        <f>O83/E$515</f>
        <v>1.345132743362832</v>
      </c>
      <c r="AQ83" s="256"/>
      <c r="AR83" s="256"/>
      <c r="AS83" s="256"/>
      <c r="AT83" s="256"/>
      <c r="AU83" s="256"/>
      <c r="AV83" s="256"/>
      <c r="AW83" s="256"/>
      <c r="AX83" s="256"/>
      <c r="AY83" s="256"/>
      <c r="AZ83" s="256"/>
      <c r="BA83" s="256"/>
      <c r="BC83" s="3"/>
      <c r="BE83" s="3">
        <f>E83*保育人数!$E$6/保育人数!$E$34</f>
        <v>652.63026831849595</v>
      </c>
      <c r="BF83" s="3">
        <f>F83*保育人数!$E$6/保育人数!$E$34</f>
        <v>668.16908423084101</v>
      </c>
      <c r="BG83" s="3">
        <f>G83*保育人数!$E$6/保育人数!$E$34</f>
        <v>673.34868953495607</v>
      </c>
      <c r="BH83" s="3">
        <f>H83*保育人数!$E$6/保育人数!$E$34</f>
        <v>678.52829483907112</v>
      </c>
      <c r="BI83" s="3">
        <f>I83*保育人数!$E$6/保育人数!$E$34</f>
        <v>683.70790014318618</v>
      </c>
      <c r="BJ83" s="3">
        <f>J83*保育人数!$E$6/保育人数!$E$34</f>
        <v>688.88750544730124</v>
      </c>
      <c r="BK83" s="3">
        <f>K83*保育人数!$E$6/保育人数!$E$34</f>
        <v>683.70790014318618</v>
      </c>
      <c r="BL83" s="3">
        <f>L83*保育人数!$E$6/保育人数!$E$34</f>
        <v>688.88750544730124</v>
      </c>
      <c r="BM83" s="3">
        <f>M83*保育人数!$E$6/保育人数!$E$34</f>
        <v>694.06711075141629</v>
      </c>
      <c r="BN83" s="3">
        <f>N83*保育人数!$E$6/保育人数!$E$34</f>
        <v>725.14474257610664</v>
      </c>
      <c r="BO83" s="3">
        <f>O83*保育人数!$E$6/保育人数!$E$34</f>
        <v>787.3000062254871</v>
      </c>
      <c r="BP83" s="3">
        <f t="shared" ref="BP83:BP85" si="49">AVERAGE(BE83:BO83)</f>
        <v>693.12536433248613</v>
      </c>
      <c r="BQ83" s="216"/>
      <c r="BR83" s="3"/>
      <c r="BU83" s="3">
        <f>U83*保育人数!$E$6/保育人数!$E$34</f>
        <v>70800.024901948578</v>
      </c>
      <c r="BV83" s="3">
        <f>V83*保育人数!$E$6/保育人数!$E$34</f>
        <v>71566.606486957608</v>
      </c>
      <c r="BW83" s="3">
        <f>W83*保育人数!$E$6/保育人数!$E$34</f>
        <v>72100.105833281457</v>
      </c>
      <c r="BX83" s="3">
        <f>X83*保育人数!$E$6/保育人数!$E$34</f>
        <v>72757.915706904067</v>
      </c>
      <c r="BY83" s="3">
        <f>Y83*保育人数!$E$6/保育人数!$E$34</f>
        <v>70520.326215526366</v>
      </c>
      <c r="BZ83" s="3">
        <f>Z83*保育人数!$E$6/保育人数!$E$34</f>
        <v>69587.997260785662</v>
      </c>
      <c r="CA83" s="3">
        <f>AA83*保育人数!$E$6/保育人数!$E$34</f>
        <v>70401.195293531724</v>
      </c>
      <c r="CB83" s="3">
        <f>AB83*保育人数!$E$6/保育人数!$E$34</f>
        <v>71105.621614891366</v>
      </c>
      <c r="CC83" s="3">
        <f>AC83*保育人数!$E$6/保育人数!$E$34</f>
        <v>73964.763742762865</v>
      </c>
      <c r="CD83" s="3">
        <f>AD83*保育人数!$E$6/保育人数!$E$34</f>
        <v>80485.886820643718</v>
      </c>
      <c r="CE83" s="3">
        <f>AE83*保育人数!$E$6/保育人数!$E$34</f>
        <v>0</v>
      </c>
      <c r="CF83" s="3">
        <f t="shared" ref="CF83:CF85" si="50">AVERAGE(BU83:CE83)</f>
        <v>65753.676716112124</v>
      </c>
      <c r="CG83" s="216"/>
      <c r="CH83" s="3"/>
      <c r="CI83" s="4"/>
    </row>
    <row r="84" spans="1:87" ht="19">
      <c r="A84" s="32" t="s">
        <v>79</v>
      </c>
      <c r="B84" s="76" t="s">
        <v>135</v>
      </c>
      <c r="C84" s="257" t="s">
        <v>160</v>
      </c>
      <c r="D84" s="34" t="s">
        <v>161</v>
      </c>
      <c r="E84" s="38">
        <v>1760</v>
      </c>
      <c r="F84" s="36">
        <v>1800</v>
      </c>
      <c r="G84" s="36">
        <v>1820</v>
      </c>
      <c r="H84" s="36">
        <v>1830</v>
      </c>
      <c r="I84" s="36">
        <v>1850</v>
      </c>
      <c r="J84" s="36">
        <v>1860</v>
      </c>
      <c r="K84" s="36">
        <v>1830</v>
      </c>
      <c r="L84" s="36">
        <v>1850</v>
      </c>
      <c r="M84" s="39">
        <v>1880</v>
      </c>
      <c r="N84" s="39">
        <v>1960</v>
      </c>
      <c r="O84" s="40">
        <v>2130</v>
      </c>
      <c r="P84" s="111"/>
      <c r="Q84" s="111"/>
      <c r="R84" s="111"/>
      <c r="S84" s="111"/>
      <c r="T84" s="35">
        <v>186620</v>
      </c>
      <c r="U84" s="36">
        <v>191280</v>
      </c>
      <c r="V84" s="36">
        <v>193390</v>
      </c>
      <c r="W84" s="36">
        <v>194910</v>
      </c>
      <c r="X84" s="36">
        <v>196760</v>
      </c>
      <c r="Y84" s="36">
        <v>197010</v>
      </c>
      <c r="Z84" s="36">
        <v>194600</v>
      </c>
      <c r="AA84" s="36">
        <v>196880</v>
      </c>
      <c r="AB84" s="37">
        <v>198920</v>
      </c>
      <c r="AC84" s="37">
        <v>207210</v>
      </c>
      <c r="AD84" s="77">
        <v>225730</v>
      </c>
      <c r="AE84" s="111"/>
      <c r="AF84" s="4">
        <f>E84/E$516</f>
        <v>1.1210191082802548</v>
      </c>
      <c r="AG84" s="4">
        <f>F84/E$516</f>
        <v>1.1464968152866242</v>
      </c>
      <c r="AH84" s="4">
        <f>G84/E$516</f>
        <v>1.1592356687898089</v>
      </c>
      <c r="AI84" s="4">
        <f>H84/E$516</f>
        <v>1.1656050955414012</v>
      </c>
      <c r="AJ84" s="4">
        <f>I84/E$516</f>
        <v>1.1783439490445859</v>
      </c>
      <c r="AK84" s="4">
        <f>J84/E$516</f>
        <v>1.1847133757961783</v>
      </c>
      <c r="AL84" s="4">
        <f>K84/E$516</f>
        <v>1.1656050955414012</v>
      </c>
      <c r="AM84" s="4">
        <f>L84/E$516</f>
        <v>1.1783439490445859</v>
      </c>
      <c r="AN84" s="4">
        <f>M84/E$516</f>
        <v>1.197452229299363</v>
      </c>
      <c r="AO84" s="4">
        <f>N84/E$516</f>
        <v>1.2484076433121019</v>
      </c>
      <c r="AP84" s="4">
        <f>O84/E$516</f>
        <v>1.3566878980891719</v>
      </c>
      <c r="AQ84" s="256"/>
      <c r="AR84" s="256"/>
      <c r="AS84" s="256"/>
      <c r="AT84" s="256"/>
      <c r="AU84" s="256"/>
      <c r="AV84" s="256"/>
      <c r="AW84" s="256"/>
      <c r="AX84" s="256"/>
      <c r="AY84" s="256"/>
      <c r="AZ84" s="256"/>
      <c r="BA84" s="256"/>
      <c r="BC84" s="3"/>
      <c r="BE84" s="3">
        <f>E84*(保育人数!$E$4+保育人数!$E$5)/保育人数!$E$34</f>
        <v>1367.4158002863724</v>
      </c>
      <c r="BF84" s="3">
        <f>F84*(保育人数!$E$4+保育人数!$E$5)/保育人数!$E$34</f>
        <v>1398.4934321110627</v>
      </c>
      <c r="BG84" s="3">
        <f>G84*(保育人数!$E$4+保育人数!$E$5)/保育人数!$E$34</f>
        <v>1414.0322480234079</v>
      </c>
      <c r="BH84" s="3">
        <f>H84*(保育人数!$E$4+保育人数!$E$5)/保育人数!$E$34</f>
        <v>1421.8016559795803</v>
      </c>
      <c r="BI84" s="3">
        <f>I84*(保育人数!$E$4+保育人数!$E$5)/保育人数!$E$34</f>
        <v>1437.3404718919255</v>
      </c>
      <c r="BJ84" s="3">
        <f>J84*(保育人数!$E$4+保育人数!$E$5)/保育人数!$E$34</f>
        <v>1445.1098798480982</v>
      </c>
      <c r="BK84" s="3">
        <f>K84*(保育人数!$E$4+保育人数!$E$5)/保育人数!$E$34</f>
        <v>1421.8016559795803</v>
      </c>
      <c r="BL84" s="3">
        <f>L84*(保育人数!$E$4+保育人数!$E$5)/保育人数!$E$34</f>
        <v>1437.3404718919255</v>
      </c>
      <c r="BM84" s="3">
        <f>M84*(保育人数!$E$4+保育人数!$E$5)/保育人数!$E$34</f>
        <v>1460.6486957604432</v>
      </c>
      <c r="BN84" s="3">
        <f>N84*(保育人数!$E$4+保育人数!$E$5)/保育人数!$E$34</f>
        <v>1522.8039594098238</v>
      </c>
      <c r="BO84" s="3">
        <f>O84*(保育人数!$E$4+保育人数!$E$5)/保育人数!$E$34</f>
        <v>1654.8838946647575</v>
      </c>
      <c r="BP84" s="3">
        <f t="shared" si="49"/>
        <v>1452.8792878042705</v>
      </c>
      <c r="BQ84" s="216"/>
      <c r="BR84" s="3"/>
      <c r="BU84" s="3">
        <f>U84*(保育人数!$E$4+保育人数!$E$5)/保育人数!$E$34</f>
        <v>148613.23538566893</v>
      </c>
      <c r="BV84" s="3">
        <f>V84*(保育人数!$E$4+保育人数!$E$5)/保育人数!$E$34</f>
        <v>150252.58046442133</v>
      </c>
      <c r="BW84" s="3">
        <f>W84*(保育人数!$E$4+保育人数!$E$5)/保育人数!$E$34</f>
        <v>151433.53047375957</v>
      </c>
      <c r="BX84" s="3">
        <f>X84*(保育人数!$E$4+保育人数!$E$5)/保育人数!$E$34</f>
        <v>152870.87094565149</v>
      </c>
      <c r="BY84" s="3">
        <f>Y84*(保育人数!$E$4+保育人数!$E$5)/保育人数!$E$34</f>
        <v>153065.10614455582</v>
      </c>
      <c r="BZ84" s="3">
        <f>Z84*(保育人数!$E$4+保育人数!$E$5)/保育人数!$E$34</f>
        <v>151192.67882711822</v>
      </c>
      <c r="CA84" s="3">
        <f>AA84*(保育人数!$E$4+保育人数!$E$5)/保育人数!$E$34</f>
        <v>152964.10384112556</v>
      </c>
      <c r="CB84" s="3">
        <f>AB84*(保育人数!$E$4+保育人数!$E$5)/保育人数!$E$34</f>
        <v>154549.06306418477</v>
      </c>
      <c r="CC84" s="3">
        <f>AC84*(保育人数!$E$4+保育人数!$E$5)/保育人数!$E$34</f>
        <v>160989.90225985183</v>
      </c>
      <c r="CD84" s="3">
        <f>AD84*(保育人数!$E$4+保育人数!$E$5)/保育人数!$E$34</f>
        <v>175378.84579468344</v>
      </c>
      <c r="CE84" s="3">
        <f>AE84*(保育人数!$E$4+保育人数!$E$5)/保育人数!$E$34</f>
        <v>0</v>
      </c>
      <c r="CF84" s="3">
        <f t="shared" si="50"/>
        <v>141028.17429100189</v>
      </c>
      <c r="CG84" s="216"/>
      <c r="CH84" s="3"/>
      <c r="CI84" s="4"/>
    </row>
    <row r="85" spans="1:87" ht="19">
      <c r="A85" s="32" t="s">
        <v>79</v>
      </c>
      <c r="B85" s="76" t="s">
        <v>135</v>
      </c>
      <c r="C85" s="257"/>
      <c r="D85" s="34" t="s">
        <v>162</v>
      </c>
      <c r="E85" s="38">
        <v>2470</v>
      </c>
      <c r="F85" s="36">
        <v>2540</v>
      </c>
      <c r="G85" s="36">
        <v>2560</v>
      </c>
      <c r="H85" s="36">
        <v>2580</v>
      </c>
      <c r="I85" s="36">
        <v>2610</v>
      </c>
      <c r="J85" s="36">
        <v>2620</v>
      </c>
      <c r="K85" s="36">
        <v>2580</v>
      </c>
      <c r="L85" s="36">
        <v>2610</v>
      </c>
      <c r="M85" s="39">
        <v>2640</v>
      </c>
      <c r="N85" s="39">
        <v>2760</v>
      </c>
      <c r="O85" s="40">
        <v>3010</v>
      </c>
      <c r="P85" s="111"/>
      <c r="Q85" s="111"/>
      <c r="R85" s="111"/>
      <c r="S85" s="111"/>
      <c r="T85" s="35">
        <v>258050</v>
      </c>
      <c r="U85" s="36">
        <v>264740</v>
      </c>
      <c r="V85" s="36">
        <v>267620</v>
      </c>
      <c r="W85" s="36">
        <v>269800</v>
      </c>
      <c r="X85" s="36">
        <v>272450</v>
      </c>
      <c r="Y85" s="36">
        <v>272800</v>
      </c>
      <c r="Z85" s="36">
        <v>269320</v>
      </c>
      <c r="AA85" s="36">
        <v>272500</v>
      </c>
      <c r="AB85" s="37">
        <v>275450</v>
      </c>
      <c r="AC85" s="37">
        <v>287420</v>
      </c>
      <c r="AD85" s="77">
        <v>313980</v>
      </c>
      <c r="AE85" s="111"/>
      <c r="AF85" s="4">
        <f>E85/E$517</f>
        <v>1.1278538812785388</v>
      </c>
      <c r="AG85" s="4">
        <f>F85/E$517</f>
        <v>1.1598173515981736</v>
      </c>
      <c r="AH85" s="4">
        <f>G85/E$517</f>
        <v>1.1689497716894977</v>
      </c>
      <c r="AI85" s="4">
        <f>H85/E$517</f>
        <v>1.178082191780822</v>
      </c>
      <c r="AJ85" s="4">
        <f>I85/E$517</f>
        <v>1.1917808219178083</v>
      </c>
      <c r="AK85" s="4">
        <f>J85/E$517</f>
        <v>1.1963470319634704</v>
      </c>
      <c r="AL85" s="4">
        <f>K85/E$517</f>
        <v>1.178082191780822</v>
      </c>
      <c r="AM85" s="4">
        <f>L85/E$517</f>
        <v>1.1917808219178083</v>
      </c>
      <c r="AN85" s="4">
        <f>M85/E$517</f>
        <v>1.2054794520547945</v>
      </c>
      <c r="AO85" s="4">
        <f>N85/E$517</f>
        <v>1.2602739726027397</v>
      </c>
      <c r="AP85" s="4">
        <f>O85/E$517</f>
        <v>1.3744292237442923</v>
      </c>
      <c r="AQ85" s="256"/>
      <c r="AR85" s="256"/>
      <c r="AS85" s="256"/>
      <c r="AT85" s="256"/>
      <c r="AU85" s="256"/>
      <c r="AV85" s="256"/>
      <c r="AW85" s="256"/>
      <c r="AX85" s="256"/>
      <c r="AY85" s="256"/>
      <c r="AZ85" s="256"/>
      <c r="BA85" s="256"/>
      <c r="BC85" s="3"/>
      <c r="BE85" s="3">
        <f>E85*保育人数!$E$3/保育人数!$E$34</f>
        <v>639.68125505820831</v>
      </c>
      <c r="BF85" s="3">
        <f>F85*保育人数!$E$3/保育人数!$E$34</f>
        <v>657.80987362261101</v>
      </c>
      <c r="BG85" s="3">
        <f>G85*保育人数!$E$3/保育人数!$E$34</f>
        <v>662.98947892672606</v>
      </c>
      <c r="BH85" s="3">
        <f>H85*保育人数!$E$3/保育人数!$E$34</f>
        <v>668.16908423084101</v>
      </c>
      <c r="BI85" s="3">
        <f>I85*保育人数!$E$3/保育人数!$E$34</f>
        <v>675.93849218701359</v>
      </c>
      <c r="BJ85" s="3">
        <f>J85*保育人数!$E$3/保育人数!$E$34</f>
        <v>678.52829483907112</v>
      </c>
      <c r="BK85" s="3">
        <f>K85*保育人数!$E$3/保育人数!$E$34</f>
        <v>668.16908423084101</v>
      </c>
      <c r="BL85" s="3">
        <f>L85*保育人数!$E$3/保育人数!$E$34</f>
        <v>675.93849218701359</v>
      </c>
      <c r="BM85" s="3">
        <f>M85*保育人数!$E$3/保育人数!$E$34</f>
        <v>683.70790014318618</v>
      </c>
      <c r="BN85" s="3">
        <f>N85*保育人数!$E$3/保育人数!$E$34</f>
        <v>714.78553196787652</v>
      </c>
      <c r="BO85" s="3">
        <f>O85*保育人数!$E$3/保育人数!$E$34</f>
        <v>779.53059826931462</v>
      </c>
      <c r="BP85" s="3">
        <f t="shared" si="49"/>
        <v>682.2952805147911</v>
      </c>
      <c r="BQ85" s="216"/>
      <c r="BR85" s="3"/>
      <c r="BU85" s="3">
        <f>U85*保育人数!$E$3/保育人数!$E$34</f>
        <v>68562.435410570877</v>
      </c>
      <c r="BV85" s="3">
        <f>V85*保育人数!$E$3/保育人数!$E$34</f>
        <v>69308.298574363449</v>
      </c>
      <c r="BW85" s="3">
        <f>W85*保育人数!$E$3/保育人数!$E$34</f>
        <v>69872.875552511978</v>
      </c>
      <c r="BX85" s="3">
        <f>X85*保育人数!$E$3/保育人数!$E$34</f>
        <v>70559.173255307222</v>
      </c>
      <c r="BY85" s="3">
        <f>Y85*保育人数!$E$3/保育人数!$E$34</f>
        <v>70649.816348129243</v>
      </c>
      <c r="BZ85" s="3">
        <f>Z85*保育人数!$E$3/保育人数!$E$34</f>
        <v>69748.565025213218</v>
      </c>
      <c r="CA85" s="3">
        <f>AA85*保育人数!$E$3/保育人数!$E$34</f>
        <v>70572.122268567517</v>
      </c>
      <c r="CB85" s="3">
        <f>AB85*保育人数!$E$3/保育人数!$E$34</f>
        <v>71336.114050924487</v>
      </c>
      <c r="CC85" s="3">
        <f>AC85*保育人数!$E$3/保育人数!$E$34</f>
        <v>74436.107825437342</v>
      </c>
      <c r="CD85" s="3">
        <f>AD85*保育人数!$E$3/保育人数!$E$34</f>
        <v>81314.62366930212</v>
      </c>
      <c r="CE85" s="3">
        <f>AE85*保育人数!$E$3/保育人数!$E$34</f>
        <v>0</v>
      </c>
      <c r="CF85" s="3">
        <f t="shared" si="50"/>
        <v>65123.648361847947</v>
      </c>
      <c r="CG85" s="216"/>
      <c r="CH85" s="3"/>
      <c r="CI85" s="4"/>
    </row>
    <row r="86" spans="1:87" ht="21" customHeight="1">
      <c r="A86" s="32" t="s">
        <v>79</v>
      </c>
      <c r="B86" s="33" t="s">
        <v>164</v>
      </c>
      <c r="C86" s="237" t="s">
        <v>159</v>
      </c>
      <c r="D86" s="34" t="s">
        <v>105</v>
      </c>
      <c r="E86" s="38">
        <v>850</v>
      </c>
      <c r="F86" s="36">
        <v>870</v>
      </c>
      <c r="G86" s="36">
        <v>880</v>
      </c>
      <c r="H86" s="36">
        <v>880</v>
      </c>
      <c r="I86" s="36">
        <v>890</v>
      </c>
      <c r="J86" s="36">
        <v>890</v>
      </c>
      <c r="K86" s="36">
        <v>890</v>
      </c>
      <c r="L86" s="36">
        <v>900</v>
      </c>
      <c r="M86" s="39">
        <v>910</v>
      </c>
      <c r="N86" s="39">
        <v>940</v>
      </c>
      <c r="O86" s="40">
        <v>1030</v>
      </c>
      <c r="P86" s="111"/>
      <c r="Q86" s="111"/>
      <c r="R86" s="111"/>
      <c r="S86" s="111"/>
      <c r="T86" s="35">
        <v>91920</v>
      </c>
      <c r="U86" s="36">
        <v>94090</v>
      </c>
      <c r="V86" s="36">
        <v>95150</v>
      </c>
      <c r="W86" s="36">
        <v>95850</v>
      </c>
      <c r="X86" s="36">
        <v>96710</v>
      </c>
      <c r="Y86" s="36">
        <v>92340</v>
      </c>
      <c r="Z86" s="36">
        <v>91140</v>
      </c>
      <c r="AA86" s="36">
        <v>92200</v>
      </c>
      <c r="AB86" s="37">
        <v>93110</v>
      </c>
      <c r="AC86" s="37">
        <v>96770</v>
      </c>
      <c r="AD86" s="77">
        <v>105170</v>
      </c>
      <c r="AE86" s="111"/>
      <c r="AF86" s="4">
        <f>E86/E$518</f>
        <v>1.118421052631579</v>
      </c>
      <c r="AG86" s="4">
        <f>F86/E$518</f>
        <v>1.1447368421052631</v>
      </c>
      <c r="AH86" s="4">
        <f>G86/E$518</f>
        <v>1.1578947368421053</v>
      </c>
      <c r="AI86" s="4">
        <f>H86/E$518</f>
        <v>1.1578947368421053</v>
      </c>
      <c r="AJ86" s="4">
        <f>I86/E$518</f>
        <v>1.1710526315789473</v>
      </c>
      <c r="AK86" s="4">
        <f>J86/E$518</f>
        <v>1.1710526315789473</v>
      </c>
      <c r="AL86" s="4">
        <f>K86/E$518</f>
        <v>1.1710526315789473</v>
      </c>
      <c r="AM86" s="4">
        <f>L86/E$518</f>
        <v>1.1842105263157894</v>
      </c>
      <c r="AN86" s="4">
        <f>M86/E$518</f>
        <v>1.1973684210526316</v>
      </c>
      <c r="AO86" s="4">
        <f>N86/E$518</f>
        <v>1.236842105263158</v>
      </c>
      <c r="AP86" s="4">
        <f>O86/E$518</f>
        <v>1.3552631578947369</v>
      </c>
      <c r="AQ86" s="256"/>
      <c r="AR86" s="256"/>
      <c r="AS86" s="256"/>
      <c r="AT86" s="256"/>
      <c r="AU86" s="256"/>
      <c r="AV86" s="256"/>
      <c r="AW86" s="256"/>
      <c r="AX86" s="256"/>
      <c r="AY86" s="256"/>
      <c r="AZ86" s="256"/>
      <c r="BA86" s="256"/>
      <c r="BC86" s="3"/>
      <c r="BE86" s="3">
        <f>E86*(保育人数!$F$7+保育人数!$F$8)/保育人数!$F$34</f>
        <v>1155.0522648083625</v>
      </c>
      <c r="BF86" s="3">
        <f>F86*(保育人数!$F$7+保育人数!$F$8)/保育人数!$F$34</f>
        <v>1182.2299651567946</v>
      </c>
      <c r="BG86" s="3">
        <f>G86*(保育人数!$F$7+保育人数!$F$8)/保育人数!$F$34</f>
        <v>1195.8188153310107</v>
      </c>
      <c r="BH86" s="3">
        <f>H86*(保育人数!$F$7+保育人数!$F$8)/保育人数!$F$34</f>
        <v>1195.8188153310107</v>
      </c>
      <c r="BI86" s="3">
        <f>I86*(保育人数!$F$7+保育人数!$F$8)/保育人数!$F$34</f>
        <v>1209.4076655052265</v>
      </c>
      <c r="BJ86" s="3">
        <f>J86*(保育人数!$F$7+保育人数!$F$8)/保育人数!$F$34</f>
        <v>1209.4076655052265</v>
      </c>
      <c r="BK86" s="3">
        <f>K86*(保育人数!$F$7+保育人数!$F$8)/保育人数!$F$34</f>
        <v>1209.4076655052265</v>
      </c>
      <c r="BL86" s="3">
        <f>L86*(保育人数!$F$7+保育人数!$F$8)/保育人数!$F$34</f>
        <v>1222.9965156794426</v>
      </c>
      <c r="BM86" s="3">
        <f>M86*(保育人数!$F$7+保育人数!$F$8)/保育人数!$F$34</f>
        <v>1236.5853658536587</v>
      </c>
      <c r="BN86" s="3">
        <f>N86*(保育人数!$F$7+保育人数!$F$8)/保育人数!$F$34</f>
        <v>1277.3519163763067</v>
      </c>
      <c r="BO86" s="3">
        <f>O86*(保育人数!$F$7+保育人数!$F$8)/保育人数!$F$34</f>
        <v>1399.6515679442512</v>
      </c>
      <c r="BP86" s="3">
        <f>AVERAGE(BE86:BO86)</f>
        <v>1226.702565726956</v>
      </c>
      <c r="BQ86" s="216">
        <f>SUM(BP86:BP89)</f>
        <v>4194.3221412733619</v>
      </c>
      <c r="BR86" s="3"/>
      <c r="BU86" s="3">
        <f>U86*(保育人数!$F$7+保育人数!$F$8)/保育人数!$F$34</f>
        <v>127857.49128919862</v>
      </c>
      <c r="BV86" s="3">
        <f>V86*(保育人数!$F$7+保育人数!$F$8)/保育人数!$F$34</f>
        <v>129297.90940766552</v>
      </c>
      <c r="BW86" s="3">
        <f>W86*(保育人数!$F$7+保育人数!$F$8)/保育人数!$F$34</f>
        <v>130249.12891986064</v>
      </c>
      <c r="BX86" s="3">
        <f>X86*(保育人数!$F$7+保育人数!$F$8)/保育人数!$F$34</f>
        <v>131417.77003484321</v>
      </c>
      <c r="BY86" s="3">
        <f>Y86*(保育人数!$F$7+保育人数!$F$8)/保育人数!$F$34</f>
        <v>125479.44250871082</v>
      </c>
      <c r="BZ86" s="3">
        <f>Z86*(保育人数!$F$7+保育人数!$F$8)/保育人数!$F$34</f>
        <v>123848.78048780489</v>
      </c>
      <c r="CA86" s="3">
        <f>AA86*(保育人数!$F$7+保育人数!$F$8)/保育人数!$F$34</f>
        <v>125289.19860627179</v>
      </c>
      <c r="CB86" s="3">
        <f>AB86*(保育人数!$F$7+保育人数!$F$8)/保育人数!$F$34</f>
        <v>126525.78397212546</v>
      </c>
      <c r="CC86" s="3">
        <f>AC86*(保育人数!$F$7+保育人数!$F$8)/保育人数!$F$34</f>
        <v>131499.30313588851</v>
      </c>
      <c r="CD86" s="3">
        <f>AD86*(保育人数!$F$7+保育人数!$F$8)/保育人数!$F$34</f>
        <v>142913.93728222998</v>
      </c>
      <c r="CE86" s="3">
        <f>AE86*(保育人数!$F$7+保育人数!$F$8)/保育人数!$F$34</f>
        <v>0</v>
      </c>
      <c r="CF86" s="3">
        <f>AVERAGE(BU86:CE86)</f>
        <v>117670.79505859995</v>
      </c>
      <c r="CG86" s="216">
        <f>ROUNDDOWN(SUM(CF86:CF89)*$CJ$2*12/16,-2)</f>
        <v>213300</v>
      </c>
      <c r="CH86" s="3"/>
      <c r="CI86" s="4"/>
    </row>
    <row r="87" spans="1:87" ht="19">
      <c r="A87" s="32" t="s">
        <v>79</v>
      </c>
      <c r="B87" s="76" t="s">
        <v>136</v>
      </c>
      <c r="C87" s="237"/>
      <c r="D87" s="34" t="s">
        <v>106</v>
      </c>
      <c r="E87" s="38">
        <v>920</v>
      </c>
      <c r="F87" s="36">
        <v>940</v>
      </c>
      <c r="G87" s="36">
        <v>950</v>
      </c>
      <c r="H87" s="36">
        <v>950</v>
      </c>
      <c r="I87" s="36">
        <v>960</v>
      </c>
      <c r="J87" s="36">
        <v>960</v>
      </c>
      <c r="K87" s="36">
        <v>960</v>
      </c>
      <c r="L87" s="36">
        <v>970</v>
      </c>
      <c r="M87" s="39">
        <v>980</v>
      </c>
      <c r="N87" s="39">
        <v>1020</v>
      </c>
      <c r="O87" s="40">
        <v>1110</v>
      </c>
      <c r="P87" s="111"/>
      <c r="Q87" s="111"/>
      <c r="R87" s="111"/>
      <c r="S87" s="111"/>
      <c r="T87" s="35">
        <v>99060</v>
      </c>
      <c r="U87" s="36">
        <v>101430</v>
      </c>
      <c r="V87" s="36">
        <v>102570</v>
      </c>
      <c r="W87" s="36">
        <v>103330</v>
      </c>
      <c r="X87" s="36">
        <v>104270</v>
      </c>
      <c r="Y87" s="36">
        <v>99910</v>
      </c>
      <c r="Z87" s="36">
        <v>98610</v>
      </c>
      <c r="AA87" s="36">
        <v>99760</v>
      </c>
      <c r="AB87" s="37">
        <v>100760</v>
      </c>
      <c r="AC87" s="37">
        <v>104790</v>
      </c>
      <c r="AD87" s="77">
        <v>113990</v>
      </c>
      <c r="AE87" s="111"/>
      <c r="AF87" s="4">
        <f>E87/E$519</f>
        <v>1.1219512195121952</v>
      </c>
      <c r="AG87" s="4">
        <f>F87/E$519</f>
        <v>1.1463414634146341</v>
      </c>
      <c r="AH87" s="4">
        <f>G87/E$519</f>
        <v>1.1585365853658536</v>
      </c>
      <c r="AI87" s="4">
        <f>H87/E$519</f>
        <v>1.1585365853658536</v>
      </c>
      <c r="AJ87" s="4">
        <f>I87/E$519</f>
        <v>1.1707317073170731</v>
      </c>
      <c r="AK87" s="4">
        <f>J87/E$519</f>
        <v>1.1707317073170731</v>
      </c>
      <c r="AL87" s="4">
        <f>K87/E$519</f>
        <v>1.1707317073170731</v>
      </c>
      <c r="AM87" s="4">
        <f>L87/E$519</f>
        <v>1.1829268292682926</v>
      </c>
      <c r="AN87" s="4">
        <f>M87/E$519</f>
        <v>1.1951219512195121</v>
      </c>
      <c r="AO87" s="4">
        <f>N87/E$519</f>
        <v>1.2439024390243902</v>
      </c>
      <c r="AP87" s="4">
        <f>O87/E$519</f>
        <v>1.3536585365853659</v>
      </c>
      <c r="AQ87" s="256"/>
      <c r="AR87" s="256"/>
      <c r="AS87" s="256"/>
      <c r="AT87" s="256"/>
      <c r="AU87" s="256"/>
      <c r="AV87" s="256"/>
      <c r="AW87" s="256"/>
      <c r="AX87" s="256"/>
      <c r="AY87" s="256"/>
      <c r="AZ87" s="256"/>
      <c r="BA87" s="256"/>
      <c r="BC87" s="3"/>
      <c r="BE87" s="3">
        <f>E87*保育人数!$F$6/保育人数!$F$34</f>
        <v>625.08710801393738</v>
      </c>
      <c r="BF87" s="3">
        <f>F87*保育人数!$F$6/保育人数!$F$34</f>
        <v>638.67595818815334</v>
      </c>
      <c r="BG87" s="3">
        <f>G87*保育人数!$F$6/保育人数!$F$34</f>
        <v>645.47038327526138</v>
      </c>
      <c r="BH87" s="3">
        <f>H87*保育人数!$F$6/保育人数!$F$34</f>
        <v>645.47038327526138</v>
      </c>
      <c r="BI87" s="3">
        <f>I87*保育人数!$F$6/保育人数!$F$34</f>
        <v>652.26480836236942</v>
      </c>
      <c r="BJ87" s="3">
        <f>J87*保育人数!$F$6/保育人数!$F$34</f>
        <v>652.26480836236942</v>
      </c>
      <c r="BK87" s="3">
        <f>K87*保育人数!$F$6/保育人数!$F$34</f>
        <v>652.26480836236942</v>
      </c>
      <c r="BL87" s="3">
        <f>L87*保育人数!$F$6/保育人数!$F$34</f>
        <v>659.05923344947746</v>
      </c>
      <c r="BM87" s="3">
        <f>M87*保育人数!$F$6/保育人数!$F$34</f>
        <v>665.8536585365855</v>
      </c>
      <c r="BN87" s="3">
        <f>N87*保育人数!$F$6/保育人数!$F$34</f>
        <v>693.03135888501754</v>
      </c>
      <c r="BO87" s="3">
        <f>O87*保育人数!$F$6/保育人数!$F$34</f>
        <v>754.18118466898966</v>
      </c>
      <c r="BP87" s="3">
        <f t="shared" ref="BP87:BP89" si="51">AVERAGE(BE87:BO87)</f>
        <v>662.14760848907201</v>
      </c>
      <c r="BQ87" s="216"/>
      <c r="BR87" s="3"/>
      <c r="BU87" s="3">
        <f>U87*保育人数!$F$6/保育人数!$F$34</f>
        <v>68915.853658536595</v>
      </c>
      <c r="BV87" s="3">
        <f>V87*保育人数!$F$6/保育人数!$F$34</f>
        <v>69690.418118466914</v>
      </c>
      <c r="BW87" s="3">
        <f>W87*保育人数!$F$6/保育人数!$F$34</f>
        <v>70206.794425087122</v>
      </c>
      <c r="BX87" s="3">
        <f>X87*保育人数!$F$6/保育人数!$F$34</f>
        <v>70845.470383275271</v>
      </c>
      <c r="BY87" s="3">
        <f>Y87*保育人数!$F$6/保育人数!$F$34</f>
        <v>67883.101045296178</v>
      </c>
      <c r="BZ87" s="3">
        <f>Z87*保育人数!$F$6/保育人数!$F$34</f>
        <v>66999.825783972134</v>
      </c>
      <c r="CA87" s="3">
        <f>AA87*保育人数!$F$6/保育人数!$F$34</f>
        <v>67781.184668989561</v>
      </c>
      <c r="CB87" s="3">
        <f>AB87*保育人数!$F$6/保育人数!$F$34</f>
        <v>68460.627177700357</v>
      </c>
      <c r="CC87" s="3">
        <f>AC87*保育人数!$F$6/保育人数!$F$34</f>
        <v>71198.780487804892</v>
      </c>
      <c r="CD87" s="3">
        <f>AD87*保育人数!$F$6/保育人数!$F$34</f>
        <v>77449.651567944267</v>
      </c>
      <c r="CE87" s="3">
        <f>AE87*保育人数!$F$6/保育人数!$F$34</f>
        <v>0</v>
      </c>
      <c r="CF87" s="3">
        <f t="shared" ref="CF87:CF89" si="52">AVERAGE(BU87:CE87)</f>
        <v>63584.700665188488</v>
      </c>
      <c r="CG87" s="216"/>
      <c r="CH87" s="3"/>
      <c r="CI87" s="4"/>
    </row>
    <row r="88" spans="1:87" ht="19">
      <c r="A88" s="32" t="s">
        <v>79</v>
      </c>
      <c r="B88" s="76" t="s">
        <v>136</v>
      </c>
      <c r="C88" s="257" t="s">
        <v>160</v>
      </c>
      <c r="D88" s="34" t="s">
        <v>161</v>
      </c>
      <c r="E88" s="38">
        <v>1420</v>
      </c>
      <c r="F88" s="36">
        <v>1450</v>
      </c>
      <c r="G88" s="36">
        <v>1470</v>
      </c>
      <c r="H88" s="36">
        <v>1470</v>
      </c>
      <c r="I88" s="36">
        <v>1490</v>
      </c>
      <c r="J88" s="36">
        <v>1490</v>
      </c>
      <c r="K88" s="36">
        <v>1470</v>
      </c>
      <c r="L88" s="36">
        <v>1490</v>
      </c>
      <c r="M88" s="39">
        <v>1510</v>
      </c>
      <c r="N88" s="39">
        <v>1580</v>
      </c>
      <c r="O88" s="40">
        <v>1720</v>
      </c>
      <c r="P88" s="111"/>
      <c r="Q88" s="111"/>
      <c r="R88" s="111"/>
      <c r="S88" s="111"/>
      <c r="T88" s="35">
        <v>152220</v>
      </c>
      <c r="U88" s="36">
        <v>156020</v>
      </c>
      <c r="V88" s="36">
        <v>157790</v>
      </c>
      <c r="W88" s="36">
        <v>159040</v>
      </c>
      <c r="X88" s="36">
        <v>160560</v>
      </c>
      <c r="Y88" s="36">
        <v>160770</v>
      </c>
      <c r="Z88" s="36">
        <v>158860</v>
      </c>
      <c r="AA88" s="36">
        <v>160720</v>
      </c>
      <c r="AB88" s="37">
        <v>162400</v>
      </c>
      <c r="AC88" s="37">
        <v>169200</v>
      </c>
      <c r="AD88" s="77">
        <v>184330</v>
      </c>
      <c r="AE88" s="111"/>
      <c r="AF88" s="4">
        <f>E88/E$520</f>
        <v>1.126984126984127</v>
      </c>
      <c r="AG88" s="4">
        <f>F88/E$520</f>
        <v>1.1507936507936507</v>
      </c>
      <c r="AH88" s="4">
        <f>G88/E$520</f>
        <v>1.1666666666666667</v>
      </c>
      <c r="AI88" s="4">
        <f>H88/E$520</f>
        <v>1.1666666666666667</v>
      </c>
      <c r="AJ88" s="4">
        <f>I88/E$520</f>
        <v>1.1825396825396826</v>
      </c>
      <c r="AK88" s="4">
        <f>J88/E$520</f>
        <v>1.1825396825396826</v>
      </c>
      <c r="AL88" s="4">
        <f>K88/E$520</f>
        <v>1.1666666666666667</v>
      </c>
      <c r="AM88" s="4">
        <f>L88/E$520</f>
        <v>1.1825396825396826</v>
      </c>
      <c r="AN88" s="4">
        <f>M88/E$520</f>
        <v>1.1984126984126984</v>
      </c>
      <c r="AO88" s="4">
        <f>N88/E$520</f>
        <v>1.253968253968254</v>
      </c>
      <c r="AP88" s="4">
        <f>O88/E$520</f>
        <v>1.3650793650793651</v>
      </c>
      <c r="AQ88" s="256"/>
      <c r="AR88" s="256"/>
      <c r="AS88" s="256"/>
      <c r="AT88" s="256"/>
      <c r="AU88" s="256"/>
      <c r="AV88" s="256"/>
      <c r="AW88" s="256"/>
      <c r="AX88" s="256"/>
      <c r="AY88" s="256"/>
      <c r="AZ88" s="256"/>
      <c r="BA88" s="256"/>
      <c r="BC88" s="3"/>
      <c r="BE88" s="3">
        <f>E88*(保育人数!$F$4+保育人数!$F$5)/保育人数!$F$34</f>
        <v>1447.2125435540072</v>
      </c>
      <c r="BF88" s="3">
        <f>F88*(保育人数!$F$4+保育人数!$F$5)/保育人数!$F$34</f>
        <v>1477.7874564459933</v>
      </c>
      <c r="BG88" s="3">
        <f>G88*(保育人数!$F$4+保育人数!$F$5)/保育人数!$F$34</f>
        <v>1498.1707317073174</v>
      </c>
      <c r="BH88" s="3">
        <f>H88*(保育人数!$F$4+保育人数!$F$5)/保育人数!$F$34</f>
        <v>1498.1707317073174</v>
      </c>
      <c r="BI88" s="3">
        <f>I88*(保育人数!$F$4+保育人数!$F$5)/保育人数!$F$34</f>
        <v>1518.5540069686413</v>
      </c>
      <c r="BJ88" s="3">
        <f>J88*(保育人数!$F$4+保育人数!$F$5)/保育人数!$F$34</f>
        <v>1518.5540069686413</v>
      </c>
      <c r="BK88" s="3">
        <f>K88*(保育人数!$F$4+保育人数!$F$5)/保育人数!$F$34</f>
        <v>1498.1707317073174</v>
      </c>
      <c r="BL88" s="3">
        <f>L88*(保育人数!$F$4+保育人数!$F$5)/保育人数!$F$34</f>
        <v>1518.5540069686413</v>
      </c>
      <c r="BM88" s="3">
        <f>M88*(保育人数!$F$4+保育人数!$F$5)/保育人数!$F$34</f>
        <v>1538.9372822299654</v>
      </c>
      <c r="BN88" s="3">
        <f>N88*(保育人数!$F$4+保育人数!$F$5)/保育人数!$F$34</f>
        <v>1610.2787456445994</v>
      </c>
      <c r="BO88" s="3">
        <f>O88*(保育人数!$F$4+保育人数!$F$5)/保育人数!$F$34</f>
        <v>1752.9616724738678</v>
      </c>
      <c r="BP88" s="3">
        <f t="shared" si="51"/>
        <v>1534.3047196705736</v>
      </c>
      <c r="BQ88" s="216"/>
      <c r="BR88" s="3"/>
      <c r="BU88" s="3">
        <f>U88*(保育人数!$F$4+保育人数!$F$5)/保育人数!$F$34</f>
        <v>159009.93031358888</v>
      </c>
      <c r="BV88" s="3">
        <f>V88*(保育人数!$F$4+保育人数!$F$5)/保育人数!$F$34</f>
        <v>160813.85017421606</v>
      </c>
      <c r="BW88" s="3">
        <f>W88*(保育人数!$F$4+保育人数!$F$5)/保育人数!$F$34</f>
        <v>162087.8048780488</v>
      </c>
      <c r="BX88" s="3">
        <f>X88*(保育人数!$F$4+保育人数!$F$5)/保育人数!$F$34</f>
        <v>163636.93379790944</v>
      </c>
      <c r="BY88" s="3">
        <f>Y88*(保育人数!$F$4+保育人数!$F$5)/保育人数!$F$34</f>
        <v>163850.95818815334</v>
      </c>
      <c r="BZ88" s="3">
        <f>Z88*(保育人数!$F$4+保育人数!$F$5)/保育人数!$F$34</f>
        <v>161904.35540069689</v>
      </c>
      <c r="CA88" s="3">
        <f>AA88*(保育人数!$F$4+保育人数!$F$5)/保育人数!$F$34</f>
        <v>163800.00000000003</v>
      </c>
      <c r="CB88" s="3">
        <f>AB88*(保育人数!$F$4+保育人数!$F$5)/保育人数!$F$34</f>
        <v>165512.19512195126</v>
      </c>
      <c r="CC88" s="3">
        <f>AC88*(保育人数!$F$4+保育人数!$F$5)/保育人数!$F$34</f>
        <v>172442.50871080143</v>
      </c>
      <c r="CD88" s="3">
        <f>AD88*(保育人数!$F$4+保育人数!$F$5)/保育人数!$F$34</f>
        <v>187862.45644599307</v>
      </c>
      <c r="CE88" s="3">
        <f>AE88*(保育人数!$F$4+保育人数!$F$5)/保育人数!$F$34</f>
        <v>0</v>
      </c>
      <c r="CF88" s="3">
        <f t="shared" si="52"/>
        <v>150992.81754830538</v>
      </c>
      <c r="CG88" s="216"/>
      <c r="CH88" s="3"/>
      <c r="CI88" s="4"/>
    </row>
    <row r="89" spans="1:87" ht="19">
      <c r="A89" s="32" t="s">
        <v>79</v>
      </c>
      <c r="B89" s="76" t="s">
        <v>136</v>
      </c>
      <c r="C89" s="257"/>
      <c r="D89" s="34" t="s">
        <v>162</v>
      </c>
      <c r="E89" s="38">
        <v>2130</v>
      </c>
      <c r="F89" s="36">
        <v>2190</v>
      </c>
      <c r="G89" s="36">
        <v>2210</v>
      </c>
      <c r="H89" s="36">
        <v>2220</v>
      </c>
      <c r="I89" s="36">
        <v>2250</v>
      </c>
      <c r="J89" s="36">
        <v>2250</v>
      </c>
      <c r="K89" s="36">
        <v>2220</v>
      </c>
      <c r="L89" s="36">
        <v>2250</v>
      </c>
      <c r="M89" s="39">
        <v>2270</v>
      </c>
      <c r="N89" s="39">
        <v>2380</v>
      </c>
      <c r="O89" s="40">
        <v>2600</v>
      </c>
      <c r="P89" s="111"/>
      <c r="Q89" s="111"/>
      <c r="R89" s="111"/>
      <c r="S89" s="111"/>
      <c r="T89" s="35">
        <v>223650</v>
      </c>
      <c r="U89" s="36">
        <v>229480</v>
      </c>
      <c r="V89" s="36">
        <v>232020</v>
      </c>
      <c r="W89" s="36">
        <v>233930</v>
      </c>
      <c r="X89" s="36">
        <v>236250</v>
      </c>
      <c r="Y89" s="36">
        <v>236560</v>
      </c>
      <c r="Z89" s="36">
        <v>233580</v>
      </c>
      <c r="AA89" s="36">
        <v>236340</v>
      </c>
      <c r="AB89" s="37">
        <v>238930</v>
      </c>
      <c r="AC89" s="37">
        <v>249410</v>
      </c>
      <c r="AD89" s="77">
        <v>272580</v>
      </c>
      <c r="AE89" s="111"/>
      <c r="AF89" s="4">
        <f>E89/E$521</f>
        <v>1.1329787234042554</v>
      </c>
      <c r="AG89" s="4">
        <f>F89/E$521</f>
        <v>1.1648936170212767</v>
      </c>
      <c r="AH89" s="4">
        <f>G89/E$521</f>
        <v>1.175531914893617</v>
      </c>
      <c r="AI89" s="4">
        <f>H89/E$521</f>
        <v>1.1808510638297873</v>
      </c>
      <c r="AJ89" s="4">
        <f>I89/E$521</f>
        <v>1.196808510638298</v>
      </c>
      <c r="AK89" s="4">
        <f>J89/E$521</f>
        <v>1.196808510638298</v>
      </c>
      <c r="AL89" s="4">
        <f>K89/E$521</f>
        <v>1.1808510638297873</v>
      </c>
      <c r="AM89" s="4">
        <f>L89/E$521</f>
        <v>1.196808510638298</v>
      </c>
      <c r="AN89" s="4">
        <f>M89/E$521</f>
        <v>1.2074468085106382</v>
      </c>
      <c r="AO89" s="4">
        <f>N89/E$521</f>
        <v>1.2659574468085106</v>
      </c>
      <c r="AP89" s="4">
        <f>O89/E$521</f>
        <v>1.3829787234042554</v>
      </c>
      <c r="AQ89" s="256"/>
      <c r="AR89" s="256"/>
      <c r="AS89" s="256"/>
      <c r="AT89" s="256"/>
      <c r="AU89" s="256"/>
      <c r="AV89" s="256"/>
      <c r="AW89" s="256"/>
      <c r="AX89" s="256"/>
      <c r="AY89" s="256"/>
      <c r="AZ89" s="256"/>
      <c r="BA89" s="256"/>
      <c r="BC89" s="3"/>
      <c r="BE89" s="3">
        <f>E89*保育人数!$F$3/保育人数!$F$34</f>
        <v>723.6062717770036</v>
      </c>
      <c r="BF89" s="3">
        <f>F89*保育人数!$F$3/保育人数!$F$34</f>
        <v>743.9895470383276</v>
      </c>
      <c r="BG89" s="3">
        <f>G89*保育人数!$F$3/保育人数!$F$34</f>
        <v>750.78397212543564</v>
      </c>
      <c r="BH89" s="3">
        <f>H89*保育人数!$F$3/保育人数!$F$34</f>
        <v>754.18118466898966</v>
      </c>
      <c r="BI89" s="3">
        <f>I89*保育人数!$F$3/保育人数!$F$34</f>
        <v>764.37282229965172</v>
      </c>
      <c r="BJ89" s="3">
        <f>J89*保育人数!$F$3/保育人数!$F$34</f>
        <v>764.37282229965172</v>
      </c>
      <c r="BK89" s="3">
        <f>K89*保育人数!$F$3/保育人数!$F$34</f>
        <v>754.18118466898966</v>
      </c>
      <c r="BL89" s="3">
        <f>L89*保育人数!$F$3/保育人数!$F$34</f>
        <v>764.37282229965172</v>
      </c>
      <c r="BM89" s="3">
        <f>M89*保育人数!$F$3/保育人数!$F$34</f>
        <v>771.16724738675964</v>
      </c>
      <c r="BN89" s="3">
        <f>N89*保育人数!$F$3/保育人数!$F$34</f>
        <v>808.53658536585374</v>
      </c>
      <c r="BO89" s="3">
        <f>O89*保育人数!$F$3/保育人数!$F$34</f>
        <v>883.27526132404194</v>
      </c>
      <c r="BP89" s="3">
        <f t="shared" si="51"/>
        <v>771.16724738675975</v>
      </c>
      <c r="BQ89" s="216"/>
      <c r="BR89" s="3"/>
      <c r="BU89" s="3">
        <f>U89*保育人数!$F$3/保育人数!$F$34</f>
        <v>77959.233449477368</v>
      </c>
      <c r="BV89" s="3">
        <f>V89*保育人数!$F$3/保育人数!$F$34</f>
        <v>78822.125435540074</v>
      </c>
      <c r="BW89" s="3">
        <f>W89*保育人数!$F$3/保育人数!$F$34</f>
        <v>79470.993031358899</v>
      </c>
      <c r="BX89" s="3">
        <f>X89*保育人数!$F$3/保育人数!$F$34</f>
        <v>80259.14634146342</v>
      </c>
      <c r="BY89" s="3">
        <f>Y89*保育人数!$F$3/保育人数!$F$34</f>
        <v>80364.459930313606</v>
      </c>
      <c r="BZ89" s="3">
        <f>Z89*保育人数!$F$3/保育人数!$F$34</f>
        <v>79352.090592334498</v>
      </c>
      <c r="CA89" s="3">
        <f>AA89*保育人数!$F$3/保育人数!$F$34</f>
        <v>80289.721254355405</v>
      </c>
      <c r="CB89" s="3">
        <f>AB89*保育人数!$F$3/保育人数!$F$34</f>
        <v>81169.599303135896</v>
      </c>
      <c r="CC89" s="3">
        <f>AC89*保育人数!$F$3/保育人数!$F$34</f>
        <v>84729.878048780505</v>
      </c>
      <c r="CD89" s="3">
        <f>AD89*保育人数!$F$3/保育人数!$F$34</f>
        <v>92601.219512195137</v>
      </c>
      <c r="CE89" s="3">
        <f>AE89*保育人数!$F$3/保育人数!$F$34</f>
        <v>0</v>
      </c>
      <c r="CF89" s="3">
        <f t="shared" si="52"/>
        <v>74092.587899904975</v>
      </c>
      <c r="CG89" s="216"/>
      <c r="CH89" s="3"/>
      <c r="CI89" s="4"/>
    </row>
    <row r="90" spans="1:87" ht="21" customHeight="1">
      <c r="A90" s="32" t="s">
        <v>79</v>
      </c>
      <c r="B90" s="33" t="s">
        <v>165</v>
      </c>
      <c r="C90" s="237" t="s">
        <v>159</v>
      </c>
      <c r="D90" s="34" t="s">
        <v>105</v>
      </c>
      <c r="E90" s="38">
        <v>680</v>
      </c>
      <c r="F90" s="36">
        <v>700</v>
      </c>
      <c r="G90" s="36">
        <v>700</v>
      </c>
      <c r="H90" s="36">
        <v>710</v>
      </c>
      <c r="I90" s="36">
        <v>710</v>
      </c>
      <c r="J90" s="36">
        <v>720</v>
      </c>
      <c r="K90" s="36">
        <v>710</v>
      </c>
      <c r="L90" s="36">
        <v>720</v>
      </c>
      <c r="M90" s="39">
        <v>730</v>
      </c>
      <c r="N90" s="39">
        <v>760</v>
      </c>
      <c r="O90" s="40">
        <v>830</v>
      </c>
      <c r="P90" s="111"/>
      <c r="Q90" s="111"/>
      <c r="R90" s="111"/>
      <c r="S90" s="111"/>
      <c r="T90" s="35">
        <v>74880</v>
      </c>
      <c r="U90" s="36">
        <v>76660</v>
      </c>
      <c r="V90" s="36">
        <v>77570</v>
      </c>
      <c r="W90" s="36">
        <v>78160</v>
      </c>
      <c r="X90" s="36">
        <v>78870</v>
      </c>
      <c r="Y90" s="36">
        <v>74490</v>
      </c>
      <c r="Z90" s="36">
        <v>73510</v>
      </c>
      <c r="AA90" s="36">
        <v>74380</v>
      </c>
      <c r="AB90" s="37">
        <v>75130</v>
      </c>
      <c r="AC90" s="37">
        <v>78170</v>
      </c>
      <c r="AD90" s="77">
        <v>85060</v>
      </c>
      <c r="AE90" s="111"/>
      <c r="AF90" s="4">
        <f>E90/E$522</f>
        <v>1.1333333333333333</v>
      </c>
      <c r="AG90" s="4">
        <f>F90/E$522</f>
        <v>1.1666666666666667</v>
      </c>
      <c r="AH90" s="4">
        <f>G90/E$522</f>
        <v>1.1666666666666667</v>
      </c>
      <c r="AI90" s="4">
        <f>H90/E$522</f>
        <v>1.1833333333333333</v>
      </c>
      <c r="AJ90" s="4">
        <f>I90/E$522</f>
        <v>1.1833333333333333</v>
      </c>
      <c r="AK90" s="4">
        <f>J90/E$522</f>
        <v>1.2</v>
      </c>
      <c r="AL90" s="4">
        <f>K90/E$522</f>
        <v>1.1833333333333333</v>
      </c>
      <c r="AM90" s="4">
        <f>L90/E$522</f>
        <v>1.2</v>
      </c>
      <c r="AN90" s="4">
        <f>M90/E$522</f>
        <v>1.2166666666666666</v>
      </c>
      <c r="AO90" s="4">
        <f>N90/E$522</f>
        <v>1.2666666666666666</v>
      </c>
      <c r="AP90" s="4">
        <f>O90/E$522</f>
        <v>1.3833333333333333</v>
      </c>
      <c r="AQ90" s="256"/>
      <c r="AR90" s="256"/>
      <c r="AS90" s="256"/>
      <c r="AT90" s="256"/>
      <c r="AU90" s="256"/>
      <c r="AV90" s="256"/>
      <c r="AW90" s="256"/>
      <c r="AX90" s="256"/>
      <c r="AY90" s="256"/>
      <c r="AZ90" s="256"/>
      <c r="BA90" s="256"/>
      <c r="BC90" s="3"/>
      <c r="BE90" s="3">
        <f>E90*(保育人数!$G$7+保育人数!$G$8)/保育人数!$G$34</f>
        <v>1098.1366459627332</v>
      </c>
      <c r="BF90" s="3">
        <f>F90*(保育人数!$G$7+保育人数!$G$8)/保育人数!$G$34</f>
        <v>1130.4347826086957</v>
      </c>
      <c r="BG90" s="3">
        <f>G90*(保育人数!$G$7+保育人数!$G$8)/保育人数!$G$34</f>
        <v>1130.4347826086957</v>
      </c>
      <c r="BH90" s="3">
        <f>H90*(保育人数!$G$7+保育人数!$G$8)/保育人数!$G$34</f>
        <v>1146.5838509316773</v>
      </c>
      <c r="BI90" s="3">
        <f>I90*(保育人数!$G$7+保育人数!$G$8)/保育人数!$G$34</f>
        <v>1146.5838509316773</v>
      </c>
      <c r="BJ90" s="3">
        <f>J90*(保育人数!$G$7+保育人数!$G$8)/保育人数!$G$34</f>
        <v>1162.7329192546586</v>
      </c>
      <c r="BK90" s="3">
        <f>K90*(保育人数!$G$7+保育人数!$G$8)/保育人数!$G$34</f>
        <v>1146.5838509316773</v>
      </c>
      <c r="BL90" s="3">
        <f>L90*(保育人数!$G$7+保育人数!$G$8)/保育人数!$G$34</f>
        <v>1162.7329192546586</v>
      </c>
      <c r="BM90" s="3">
        <f>M90*(保育人数!$G$7+保育人数!$G$8)/保育人数!$G$34</f>
        <v>1178.8819875776398</v>
      </c>
      <c r="BN90" s="3">
        <f>N90*(保育人数!$G$7+保育人数!$G$8)/保育人数!$G$34</f>
        <v>1227.329192546584</v>
      </c>
      <c r="BO90" s="3">
        <f>O90*(保育人数!$G$7+保育人数!$G$8)/保育人数!$G$34</f>
        <v>1340.3726708074537</v>
      </c>
      <c r="BP90" s="3">
        <f>AVERAGE(BE90:BO90)</f>
        <v>1170.0734048560137</v>
      </c>
      <c r="BQ90" s="216">
        <f>SUM(BP90:BP93)</f>
        <v>4265.1891586674201</v>
      </c>
      <c r="BR90" s="3"/>
      <c r="BU90" s="3">
        <f>U90*(保育人数!$G$7+保育人数!$G$8)/保育人数!$G$34</f>
        <v>123798.75776397517</v>
      </c>
      <c r="BV90" s="3">
        <f>V90*(保育人数!$G$7+保育人数!$G$8)/保育人数!$G$34</f>
        <v>125268.32298136648</v>
      </c>
      <c r="BW90" s="3">
        <f>W90*(保育人数!$G$7+保育人数!$G$8)/保育人数!$G$34</f>
        <v>126221.11801242238</v>
      </c>
      <c r="BX90" s="3">
        <f>X90*(保育人数!$G$7+保育人数!$G$8)/保育人数!$G$34</f>
        <v>127367.70186335406</v>
      </c>
      <c r="BY90" s="3">
        <f>Y90*(保育人数!$G$7+保育人数!$G$8)/保育人数!$G$34</f>
        <v>120294.40993788821</v>
      </c>
      <c r="BZ90" s="3">
        <f>Z90*(保育人数!$G$7+保育人数!$G$8)/保育人数!$G$34</f>
        <v>118711.80124223605</v>
      </c>
      <c r="CA90" s="3">
        <f>AA90*(保育人数!$G$7+保育人数!$G$8)/保育人数!$G$34</f>
        <v>120116.77018633542</v>
      </c>
      <c r="CB90" s="3">
        <f>AB90*(保育人数!$G$7+保育人数!$G$8)/保育人数!$G$34</f>
        <v>121327.95031055903</v>
      </c>
      <c r="CC90" s="3">
        <f>AC90*(保育人数!$G$7+保育人数!$G$8)/保育人数!$G$34</f>
        <v>126237.26708074535</v>
      </c>
      <c r="CD90" s="3">
        <f>AD90*(保育人数!$G$7+保育人数!$G$8)/保育人数!$G$34</f>
        <v>137363.97515527954</v>
      </c>
      <c r="CE90" s="3">
        <f>AE90*(保育人数!$G$7+保育人数!$G$8)/保育人数!$G$34</f>
        <v>0</v>
      </c>
      <c r="CF90" s="3">
        <f>AVERAGE(BU90:CE90)</f>
        <v>113337.09768492379</v>
      </c>
      <c r="CG90" s="216">
        <f>ROUNDDOWN(SUM(CF90:CF93)*$CJ$2*12/16,-2)</f>
        <v>218700</v>
      </c>
      <c r="CH90" s="3"/>
      <c r="CI90" s="4"/>
    </row>
    <row r="91" spans="1:87" ht="19">
      <c r="A91" s="32" t="s">
        <v>79</v>
      </c>
      <c r="B91" s="76" t="s">
        <v>137</v>
      </c>
      <c r="C91" s="237"/>
      <c r="D91" s="34" t="s">
        <v>106</v>
      </c>
      <c r="E91" s="38">
        <v>750</v>
      </c>
      <c r="F91" s="36">
        <v>770</v>
      </c>
      <c r="G91" s="36">
        <v>770</v>
      </c>
      <c r="H91" s="36">
        <v>780</v>
      </c>
      <c r="I91" s="36">
        <v>780</v>
      </c>
      <c r="J91" s="36">
        <v>790</v>
      </c>
      <c r="K91" s="36">
        <v>780</v>
      </c>
      <c r="L91" s="36">
        <v>790</v>
      </c>
      <c r="M91" s="39">
        <v>800</v>
      </c>
      <c r="N91" s="39">
        <v>840</v>
      </c>
      <c r="O91" s="40">
        <v>910</v>
      </c>
      <c r="P91" s="111"/>
      <c r="Q91" s="111"/>
      <c r="R91" s="111"/>
      <c r="S91" s="111"/>
      <c r="T91" s="35">
        <v>82020</v>
      </c>
      <c r="U91" s="36">
        <v>84000</v>
      </c>
      <c r="V91" s="36">
        <v>84990</v>
      </c>
      <c r="W91" s="36">
        <v>85640</v>
      </c>
      <c r="X91" s="36">
        <v>86430</v>
      </c>
      <c r="Y91" s="36">
        <v>82060</v>
      </c>
      <c r="Z91" s="36">
        <v>80980</v>
      </c>
      <c r="AA91" s="36">
        <v>81940</v>
      </c>
      <c r="AB91" s="37">
        <v>82780</v>
      </c>
      <c r="AC91" s="37">
        <v>86190</v>
      </c>
      <c r="AD91" s="77">
        <v>93880</v>
      </c>
      <c r="AE91" s="111"/>
      <c r="AF91" s="4">
        <f>E91/E$523</f>
        <v>1.1363636363636365</v>
      </c>
      <c r="AG91" s="4">
        <f>F91/E$523</f>
        <v>1.1666666666666667</v>
      </c>
      <c r="AH91" s="4">
        <f>G91/E$523</f>
        <v>1.1666666666666667</v>
      </c>
      <c r="AI91" s="4">
        <f>H91/E$523</f>
        <v>1.1818181818181819</v>
      </c>
      <c r="AJ91" s="4">
        <f>I91/E$523</f>
        <v>1.1818181818181819</v>
      </c>
      <c r="AK91" s="4">
        <f>J91/E$523</f>
        <v>1.196969696969697</v>
      </c>
      <c r="AL91" s="4">
        <f>K91/E$523</f>
        <v>1.1818181818181819</v>
      </c>
      <c r="AM91" s="4">
        <f>L91/E$523</f>
        <v>1.196969696969697</v>
      </c>
      <c r="AN91" s="4">
        <f>M91/E$523</f>
        <v>1.2121212121212122</v>
      </c>
      <c r="AO91" s="4">
        <f>N91/E$523</f>
        <v>1.2727272727272727</v>
      </c>
      <c r="AP91" s="4">
        <f>O91/E$523</f>
        <v>1.3787878787878789</v>
      </c>
      <c r="AQ91" s="256"/>
      <c r="AR91" s="256"/>
      <c r="AS91" s="256"/>
      <c r="AT91" s="256"/>
      <c r="AU91" s="256"/>
      <c r="AV91" s="256"/>
      <c r="AW91" s="256"/>
      <c r="AX91" s="256"/>
      <c r="AY91" s="256"/>
      <c r="AZ91" s="256"/>
      <c r="BA91" s="256"/>
      <c r="BC91" s="3"/>
      <c r="BE91" s="3">
        <f>E91*保育人数!$G$6/保育人数!$G$34</f>
        <v>605.59006211180133</v>
      </c>
      <c r="BF91" s="3">
        <f>F91*保育人数!$G$6/保育人数!$G$34</f>
        <v>621.73913043478274</v>
      </c>
      <c r="BG91" s="3">
        <f>G91*保育人数!$G$6/保育人数!$G$34</f>
        <v>621.73913043478274</v>
      </c>
      <c r="BH91" s="3">
        <f>H91*保育人数!$G$6/保育人数!$G$34</f>
        <v>629.81366459627338</v>
      </c>
      <c r="BI91" s="3">
        <f>I91*保育人数!$G$6/保育人数!$G$34</f>
        <v>629.81366459627338</v>
      </c>
      <c r="BJ91" s="3">
        <f>J91*保育人数!$G$6/保育人数!$G$34</f>
        <v>637.88819875776403</v>
      </c>
      <c r="BK91" s="3">
        <f>K91*保育人数!$G$6/保育人数!$G$34</f>
        <v>629.81366459627338</v>
      </c>
      <c r="BL91" s="3">
        <f>L91*保育人数!$G$6/保育人数!$G$34</f>
        <v>637.88819875776403</v>
      </c>
      <c r="BM91" s="3">
        <f>M91*保育人数!$G$6/保育人数!$G$34</f>
        <v>645.96273291925479</v>
      </c>
      <c r="BN91" s="3">
        <f>N91*保育人数!$G$6/保育人数!$G$34</f>
        <v>678.26086956521749</v>
      </c>
      <c r="BO91" s="3">
        <f>O91*保育人数!$G$6/保育人数!$G$34</f>
        <v>734.78260869565224</v>
      </c>
      <c r="BP91" s="3">
        <f t="shared" ref="BP91:BP93" si="53">AVERAGE(BE91:BO91)</f>
        <v>643.02653867871265</v>
      </c>
      <c r="BQ91" s="216"/>
      <c r="BR91" s="3"/>
      <c r="BU91" s="3">
        <f>U91*保育人数!$G$6/保育人数!$G$34</f>
        <v>67826.086956521744</v>
      </c>
      <c r="BV91" s="3">
        <f>V91*保育人数!$G$6/保育人数!$G$34</f>
        <v>68625.465838509321</v>
      </c>
      <c r="BW91" s="3">
        <f>W91*保育人数!$G$6/保育人数!$G$34</f>
        <v>69150.310559006219</v>
      </c>
      <c r="BX91" s="3">
        <f>X91*保育人数!$G$6/保育人数!$G$34</f>
        <v>69788.198757763981</v>
      </c>
      <c r="BY91" s="3">
        <f>Y91*保育人数!$G$6/保育人数!$G$34</f>
        <v>66259.627329192561</v>
      </c>
      <c r="BZ91" s="3">
        <f>Z91*保育人数!$G$6/保育人数!$G$34</f>
        <v>65387.577639751566</v>
      </c>
      <c r="CA91" s="3">
        <f>AA91*保育人数!$G$6/保育人数!$G$34</f>
        <v>66162.732919254675</v>
      </c>
      <c r="CB91" s="3">
        <f>AB91*保育人数!$G$6/保育人数!$G$34</f>
        <v>66840.993788819891</v>
      </c>
      <c r="CC91" s="3">
        <f>AC91*保育人数!$G$6/保育人数!$G$34</f>
        <v>69594.409937888209</v>
      </c>
      <c r="CD91" s="3">
        <f>AD91*保育人数!$G$6/保育人数!$G$34</f>
        <v>75803.726708074551</v>
      </c>
      <c r="CE91" s="3">
        <f>AE91*保育人数!$G$6/保育人数!$G$34</f>
        <v>0</v>
      </c>
      <c r="CF91" s="3">
        <f t="shared" ref="CF91:CF93" si="54">AVERAGE(BU91:CE91)</f>
        <v>62312.648221343879</v>
      </c>
      <c r="CG91" s="216"/>
      <c r="CH91" s="3"/>
      <c r="CI91" s="4"/>
    </row>
    <row r="92" spans="1:87" ht="19">
      <c r="A92" s="32" t="s">
        <v>79</v>
      </c>
      <c r="B92" s="76" t="s">
        <v>137</v>
      </c>
      <c r="C92" s="257" t="s">
        <v>160</v>
      </c>
      <c r="D92" s="34" t="s">
        <v>161</v>
      </c>
      <c r="E92" s="38">
        <v>1250</v>
      </c>
      <c r="F92" s="36">
        <v>1280</v>
      </c>
      <c r="G92" s="36">
        <v>1290</v>
      </c>
      <c r="H92" s="36">
        <v>1300</v>
      </c>
      <c r="I92" s="36">
        <v>1310</v>
      </c>
      <c r="J92" s="36">
        <v>1320</v>
      </c>
      <c r="K92" s="36">
        <v>1300</v>
      </c>
      <c r="L92" s="36">
        <v>1310</v>
      </c>
      <c r="M92" s="39">
        <v>1330</v>
      </c>
      <c r="N92" s="39">
        <v>1390</v>
      </c>
      <c r="O92" s="40">
        <v>1520</v>
      </c>
      <c r="P92" s="111"/>
      <c r="Q92" s="111"/>
      <c r="R92" s="111"/>
      <c r="S92" s="111"/>
      <c r="T92" s="35">
        <v>135180</v>
      </c>
      <c r="U92" s="36">
        <v>138590</v>
      </c>
      <c r="V92" s="36">
        <v>140210</v>
      </c>
      <c r="W92" s="36">
        <v>141350</v>
      </c>
      <c r="X92" s="36">
        <v>142720</v>
      </c>
      <c r="Y92" s="36">
        <v>142920</v>
      </c>
      <c r="Z92" s="36">
        <v>141230</v>
      </c>
      <c r="AA92" s="36">
        <v>142900</v>
      </c>
      <c r="AB92" s="37">
        <v>144420</v>
      </c>
      <c r="AC92" s="37">
        <v>150600</v>
      </c>
      <c r="AD92" s="77">
        <v>164220</v>
      </c>
      <c r="AE92" s="111"/>
      <c r="AF92" s="4">
        <f>E92/E$524</f>
        <v>1.1363636363636365</v>
      </c>
      <c r="AG92" s="4">
        <f>F92/E$524</f>
        <v>1.1636363636363636</v>
      </c>
      <c r="AH92" s="4">
        <f>G92/E$524</f>
        <v>1.1727272727272726</v>
      </c>
      <c r="AI92" s="4">
        <f>H92/E$524</f>
        <v>1.1818181818181819</v>
      </c>
      <c r="AJ92" s="4">
        <f>I92/E$524</f>
        <v>1.1909090909090909</v>
      </c>
      <c r="AK92" s="4">
        <f>J92/E$524</f>
        <v>1.2</v>
      </c>
      <c r="AL92" s="4">
        <f>K92/E$524</f>
        <v>1.1818181818181819</v>
      </c>
      <c r="AM92" s="4">
        <f>L92/E$524</f>
        <v>1.1909090909090909</v>
      </c>
      <c r="AN92" s="4">
        <f>M92/E$524</f>
        <v>1.209090909090909</v>
      </c>
      <c r="AO92" s="4">
        <f>N92/E$524</f>
        <v>1.2636363636363637</v>
      </c>
      <c r="AP92" s="4">
        <f>O92/E$524</f>
        <v>1.3818181818181818</v>
      </c>
      <c r="AQ92" s="256"/>
      <c r="AR92" s="256"/>
      <c r="AS92" s="256"/>
      <c r="AT92" s="256"/>
      <c r="AU92" s="256"/>
      <c r="AV92" s="256"/>
      <c r="AW92" s="256"/>
      <c r="AX92" s="256"/>
      <c r="AY92" s="256"/>
      <c r="AZ92" s="256"/>
      <c r="BA92" s="256"/>
      <c r="BC92" s="3"/>
      <c r="BE92" s="3">
        <f>E92*(保育人数!$G$4+保育人数!$G$5)/保育人数!$G$34</f>
        <v>1513.9751552795033</v>
      </c>
      <c r="BF92" s="3">
        <f>F92*(保育人数!$G$4+保育人数!$G$5)/保育人数!$G$34</f>
        <v>1550.3105590062114</v>
      </c>
      <c r="BG92" s="3">
        <f>G92*(保育人数!$G$4+保育人数!$G$5)/保育人数!$G$34</f>
        <v>1562.4223602484474</v>
      </c>
      <c r="BH92" s="3">
        <f>H92*(保育人数!$G$4+保育人数!$G$5)/保育人数!$G$34</f>
        <v>1574.5341614906836</v>
      </c>
      <c r="BI92" s="3">
        <f>I92*(保育人数!$G$4+保育人数!$G$5)/保育人数!$G$34</f>
        <v>1586.6459627329195</v>
      </c>
      <c r="BJ92" s="3">
        <f>J92*(保育人数!$G$4+保育人数!$G$5)/保育人数!$G$34</f>
        <v>1598.7577639751555</v>
      </c>
      <c r="BK92" s="3">
        <f>K92*(保育人数!$G$4+保育人数!$G$5)/保育人数!$G$34</f>
        <v>1574.5341614906836</v>
      </c>
      <c r="BL92" s="3">
        <f>L92*(保育人数!$G$4+保育人数!$G$5)/保育人数!$G$34</f>
        <v>1586.6459627329195</v>
      </c>
      <c r="BM92" s="3">
        <f>M92*(保育人数!$G$4+保育人数!$G$5)/保育人数!$G$34</f>
        <v>1610.8695652173915</v>
      </c>
      <c r="BN92" s="3">
        <f>N92*(保育人数!$G$4+保育人数!$G$5)/保育人数!$G$34</f>
        <v>1683.5403726708078</v>
      </c>
      <c r="BO92" s="3">
        <f>O92*(保育人数!$G$4+保育人数!$G$5)/保育人数!$G$34</f>
        <v>1840.993788819876</v>
      </c>
      <c r="BP92" s="3">
        <f t="shared" si="53"/>
        <v>1607.5663466967817</v>
      </c>
      <c r="BQ92" s="216"/>
      <c r="BR92" s="3"/>
      <c r="BU92" s="3">
        <f>U92*(保育人数!$G$4+保育人数!$G$5)/保育人数!$G$34</f>
        <v>167857.4534161491</v>
      </c>
      <c r="BV92" s="3">
        <f>V92*(保育人数!$G$4+保育人数!$G$5)/保育人数!$G$34</f>
        <v>169819.56521739133</v>
      </c>
      <c r="BW92" s="3">
        <f>W92*(保育人数!$G$4+保育人数!$G$5)/保育人数!$G$34</f>
        <v>171200.31055900623</v>
      </c>
      <c r="BX92" s="3">
        <f>X92*(保育人数!$G$4+保育人数!$G$5)/保育人数!$G$34</f>
        <v>172859.62732919256</v>
      </c>
      <c r="BY92" s="3">
        <f>Y92*(保育人数!$G$4+保育人数!$G$5)/保育人数!$G$34</f>
        <v>173101.86335403728</v>
      </c>
      <c r="BZ92" s="3">
        <f>Z92*(保育人数!$G$4+保育人数!$G$5)/保育人数!$G$34</f>
        <v>171054.96894409941</v>
      </c>
      <c r="CA92" s="3">
        <f>AA92*(保育人数!$G$4+保育人数!$G$5)/保育人数!$G$34</f>
        <v>173077.63975155281</v>
      </c>
      <c r="CB92" s="3">
        <f>AB92*(保育人数!$G$4+保育人数!$G$5)/保育人数!$G$34</f>
        <v>174918.63354037268</v>
      </c>
      <c r="CC92" s="3">
        <f>AC92*(保育人数!$G$4+保育人数!$G$5)/保育人数!$G$34</f>
        <v>182403.72670807457</v>
      </c>
      <c r="CD92" s="3">
        <f>AD92*(保育人数!$G$4+保育人数!$G$5)/保育人数!$G$34</f>
        <v>198900.00000000003</v>
      </c>
      <c r="CE92" s="3">
        <f>AE92*(保育人数!$G$4+保育人数!$G$5)/保育人数!$G$34</f>
        <v>0</v>
      </c>
      <c r="CF92" s="3">
        <f t="shared" si="54"/>
        <v>159563.07171089781</v>
      </c>
      <c r="CG92" s="216"/>
      <c r="CH92" s="3"/>
      <c r="CI92" s="4"/>
    </row>
    <row r="93" spans="1:87" ht="19">
      <c r="A93" s="32" t="s">
        <v>79</v>
      </c>
      <c r="B93" s="76" t="s">
        <v>137</v>
      </c>
      <c r="C93" s="257"/>
      <c r="D93" s="34" t="s">
        <v>162</v>
      </c>
      <c r="E93" s="38">
        <v>1960</v>
      </c>
      <c r="F93" s="36">
        <v>2020</v>
      </c>
      <c r="G93" s="36">
        <v>2030</v>
      </c>
      <c r="H93" s="36">
        <v>2050</v>
      </c>
      <c r="I93" s="36">
        <v>2070</v>
      </c>
      <c r="J93" s="36">
        <v>2080</v>
      </c>
      <c r="K93" s="36">
        <v>2050</v>
      </c>
      <c r="L93" s="36">
        <v>2070</v>
      </c>
      <c r="M93" s="39">
        <v>2090</v>
      </c>
      <c r="N93" s="39">
        <v>2190</v>
      </c>
      <c r="O93" s="40">
        <v>2400</v>
      </c>
      <c r="P93" s="111"/>
      <c r="Q93" s="111"/>
      <c r="R93" s="111"/>
      <c r="S93" s="111"/>
      <c r="T93" s="35">
        <v>206610</v>
      </c>
      <c r="U93" s="36">
        <v>212050</v>
      </c>
      <c r="V93" s="36">
        <v>214440</v>
      </c>
      <c r="W93" s="36">
        <v>216240</v>
      </c>
      <c r="X93" s="36">
        <v>218410</v>
      </c>
      <c r="Y93" s="36">
        <v>218710</v>
      </c>
      <c r="Z93" s="36">
        <v>215950</v>
      </c>
      <c r="AA93" s="36">
        <v>218520</v>
      </c>
      <c r="AB93" s="37">
        <v>220950</v>
      </c>
      <c r="AC93" s="37">
        <v>230810</v>
      </c>
      <c r="AD93" s="77">
        <v>252470</v>
      </c>
      <c r="AE93" s="111"/>
      <c r="AF93" s="4">
        <f>E93/E$525</f>
        <v>1.1395348837209303</v>
      </c>
      <c r="AG93" s="4">
        <f>F93/E$525</f>
        <v>1.1744186046511629</v>
      </c>
      <c r="AH93" s="4">
        <f>G93/E$525</f>
        <v>1.180232558139535</v>
      </c>
      <c r="AI93" s="4">
        <f>H93/E$525</f>
        <v>1.191860465116279</v>
      </c>
      <c r="AJ93" s="4">
        <f>I93/E$525</f>
        <v>1.2034883720930232</v>
      </c>
      <c r="AK93" s="4">
        <f>J93/E$525</f>
        <v>1.2093023255813953</v>
      </c>
      <c r="AL93" s="4">
        <f>K93/E$525</f>
        <v>1.191860465116279</v>
      </c>
      <c r="AM93" s="4">
        <f>L93/E$525</f>
        <v>1.2034883720930232</v>
      </c>
      <c r="AN93" s="4">
        <f>M93/E$525</f>
        <v>1.2151162790697674</v>
      </c>
      <c r="AO93" s="4">
        <f>N93/E$525</f>
        <v>1.2732558139534884</v>
      </c>
      <c r="AP93" s="4">
        <f>O93/E$525</f>
        <v>1.3953488372093024</v>
      </c>
      <c r="AQ93" s="256"/>
      <c r="AR93" s="256"/>
      <c r="AS93" s="256"/>
      <c r="AT93" s="256"/>
      <c r="AU93" s="256"/>
      <c r="AV93" s="256"/>
      <c r="AW93" s="256"/>
      <c r="AX93" s="256"/>
      <c r="AY93" s="256"/>
      <c r="AZ93" s="256"/>
      <c r="BA93" s="256"/>
      <c r="BC93" s="3"/>
      <c r="BE93" s="3">
        <f>E93*保育人数!$G$3/保育人数!$G$34</f>
        <v>791.30434782608711</v>
      </c>
      <c r="BF93" s="3">
        <f>F93*保育人数!$G$3/保育人数!$G$34</f>
        <v>815.52795031055916</v>
      </c>
      <c r="BG93" s="3">
        <f>G93*保育人数!$G$3/保育人数!$G$34</f>
        <v>819.56521739130449</v>
      </c>
      <c r="BH93" s="3">
        <f>H93*保育人数!$G$3/保育人数!$G$34</f>
        <v>827.63975155279513</v>
      </c>
      <c r="BI93" s="3">
        <f>I93*保育人数!$G$3/保育人数!$G$34</f>
        <v>835.71428571428589</v>
      </c>
      <c r="BJ93" s="3">
        <f>J93*保育人数!$G$3/保育人数!$G$34</f>
        <v>839.75155279503122</v>
      </c>
      <c r="BK93" s="3">
        <f>K93*保育人数!$G$3/保育人数!$G$34</f>
        <v>827.63975155279513</v>
      </c>
      <c r="BL93" s="3">
        <f>L93*保育人数!$G$3/保育人数!$G$34</f>
        <v>835.71428571428589</v>
      </c>
      <c r="BM93" s="3">
        <f>M93*保育人数!$G$3/保育人数!$G$34</f>
        <v>843.78881987577654</v>
      </c>
      <c r="BN93" s="3">
        <f>N93*保育人数!$G$3/保育人数!$G$34</f>
        <v>884.16149068323</v>
      </c>
      <c r="BO93" s="3">
        <f>O93*保育人数!$G$3/保育人数!$G$34</f>
        <v>968.94409937888213</v>
      </c>
      <c r="BP93" s="3">
        <f t="shared" si="53"/>
        <v>844.52286843591185</v>
      </c>
      <c r="BQ93" s="216"/>
      <c r="BR93" s="3"/>
      <c r="BU93" s="3">
        <f>U93*保育人数!$G$3/保育人数!$G$34</f>
        <v>85610.248447204984</v>
      </c>
      <c r="BV93" s="3">
        <f>V93*保育人数!$G$3/保育人数!$G$34</f>
        <v>86575.155279503117</v>
      </c>
      <c r="BW93" s="3">
        <f>W93*保育人数!$G$3/保育人数!$G$34</f>
        <v>87301.863354037283</v>
      </c>
      <c r="BX93" s="3">
        <f>X93*保育人数!$G$3/保育人数!$G$34</f>
        <v>88177.950310559012</v>
      </c>
      <c r="BY93" s="3">
        <f>Y93*保育人数!$G$3/保育人数!$G$34</f>
        <v>88299.068322981373</v>
      </c>
      <c r="BZ93" s="3">
        <f>Z93*保育人数!$G$3/保育人数!$G$34</f>
        <v>87184.782608695663</v>
      </c>
      <c r="CA93" s="3">
        <f>AA93*保育人数!$G$3/保育人数!$G$34</f>
        <v>88222.360248447221</v>
      </c>
      <c r="CB93" s="3">
        <f>AB93*保育人数!$G$3/保育人数!$G$34</f>
        <v>89203.416149068333</v>
      </c>
      <c r="CC93" s="3">
        <f>AC93*保育人数!$G$3/保育人数!$G$34</f>
        <v>93184.16149068324</v>
      </c>
      <c r="CD93" s="3">
        <f>AD93*保育人数!$G$3/保育人数!$G$34</f>
        <v>101928.88198757765</v>
      </c>
      <c r="CE93" s="3">
        <f>AE93*保育人数!$G$3/保育人数!$G$34</f>
        <v>0</v>
      </c>
      <c r="CF93" s="3">
        <f t="shared" si="54"/>
        <v>81426.171654432532</v>
      </c>
      <c r="CG93" s="216"/>
      <c r="CH93" s="3"/>
      <c r="CI93" s="4"/>
    </row>
    <row r="94" spans="1:87" ht="21" customHeight="1">
      <c r="A94" s="32" t="s">
        <v>79</v>
      </c>
      <c r="B94" s="33" t="s">
        <v>166</v>
      </c>
      <c r="C94" s="237" t="s">
        <v>159</v>
      </c>
      <c r="D94" s="34" t="s">
        <v>105</v>
      </c>
      <c r="E94" s="38">
        <v>630</v>
      </c>
      <c r="F94" s="36">
        <v>640</v>
      </c>
      <c r="G94" s="36">
        <v>650</v>
      </c>
      <c r="H94" s="36">
        <v>660</v>
      </c>
      <c r="I94" s="36">
        <v>660</v>
      </c>
      <c r="J94" s="36">
        <v>660</v>
      </c>
      <c r="K94" s="36">
        <v>660</v>
      </c>
      <c r="L94" s="36">
        <v>670</v>
      </c>
      <c r="M94" s="39">
        <v>680</v>
      </c>
      <c r="N94" s="39">
        <v>710</v>
      </c>
      <c r="O94" s="40">
        <v>770</v>
      </c>
      <c r="P94" s="111"/>
      <c r="Q94" s="111"/>
      <c r="R94" s="111"/>
      <c r="S94" s="111"/>
      <c r="T94" s="35">
        <v>69810</v>
      </c>
      <c r="U94" s="36">
        <v>71500</v>
      </c>
      <c r="V94" s="36">
        <v>72370</v>
      </c>
      <c r="W94" s="36">
        <v>72940</v>
      </c>
      <c r="X94" s="36">
        <v>73620</v>
      </c>
      <c r="Y94" s="36">
        <v>69230</v>
      </c>
      <c r="Z94" s="36">
        <v>68330</v>
      </c>
      <c r="AA94" s="36">
        <v>69130</v>
      </c>
      <c r="AB94" s="37">
        <v>69880</v>
      </c>
      <c r="AC94" s="37">
        <v>72910</v>
      </c>
      <c r="AD94" s="77">
        <v>79590</v>
      </c>
      <c r="AE94" s="111"/>
      <c r="AF94" s="4">
        <f>E94/E$526</f>
        <v>1.125</v>
      </c>
      <c r="AG94" s="4">
        <f>F94/E$526</f>
        <v>1.1428571428571428</v>
      </c>
      <c r="AH94" s="4">
        <f>G94/E$526</f>
        <v>1.1607142857142858</v>
      </c>
      <c r="AI94" s="4">
        <f>H94/E$526</f>
        <v>1.1785714285714286</v>
      </c>
      <c r="AJ94" s="4">
        <f>I94/E$526</f>
        <v>1.1785714285714286</v>
      </c>
      <c r="AK94" s="4">
        <f>J94/E$526</f>
        <v>1.1785714285714286</v>
      </c>
      <c r="AL94" s="4">
        <f>K94/E$526</f>
        <v>1.1785714285714286</v>
      </c>
      <c r="AM94" s="4">
        <f>L94/E$526</f>
        <v>1.1964285714285714</v>
      </c>
      <c r="AN94" s="4">
        <f>M94/E$526</f>
        <v>1.2142857142857142</v>
      </c>
      <c r="AO94" s="4">
        <f>N94/E$526</f>
        <v>1.2678571428571428</v>
      </c>
      <c r="AP94" s="4">
        <f>O94/E$526</f>
        <v>1.375</v>
      </c>
      <c r="AQ94" s="256"/>
      <c r="AR94" s="256"/>
      <c r="AS94" s="256"/>
      <c r="AT94" s="256"/>
      <c r="AU94" s="256"/>
      <c r="AV94" s="256"/>
      <c r="AW94" s="256"/>
      <c r="AX94" s="256"/>
      <c r="AY94" s="256"/>
      <c r="AZ94" s="256"/>
      <c r="BA94" s="256"/>
      <c r="BC94" s="3"/>
      <c r="BE94" s="3">
        <f>E94*(保育人数!$H$7+保育人数!$H$8)/保育人数!$H$34</f>
        <v>1047.3564320824844</v>
      </c>
      <c r="BF94" s="3">
        <f>F94*(保育人数!$H$7+保育人数!$H$8)/保育人数!$H$34</f>
        <v>1063.9811373536347</v>
      </c>
      <c r="BG94" s="3">
        <f>G94*(保育人数!$H$7+保育人数!$H$8)/保育人数!$H$34</f>
        <v>1080.6058426247853</v>
      </c>
      <c r="BH94" s="3">
        <f>H94*(保育人数!$H$7+保育人数!$H$8)/保育人数!$H$34</f>
        <v>1097.2305478959358</v>
      </c>
      <c r="BI94" s="3">
        <f>I94*(保育人数!$H$7+保育人数!$H$8)/保育人数!$H$34</f>
        <v>1097.2305478959358</v>
      </c>
      <c r="BJ94" s="3">
        <f>J94*(保育人数!$H$7+保育人数!$H$8)/保育人数!$H$34</f>
        <v>1097.2305478959358</v>
      </c>
      <c r="BK94" s="3">
        <f>K94*(保育人数!$H$7+保育人数!$H$8)/保育人数!$H$34</f>
        <v>1097.2305478959358</v>
      </c>
      <c r="BL94" s="3">
        <f>L94*(保育人数!$H$7+保育人数!$H$8)/保育人数!$H$34</f>
        <v>1113.8552531670864</v>
      </c>
      <c r="BM94" s="3">
        <f>M94*(保育人数!$H$7+保育人数!$H$8)/保育人数!$H$34</f>
        <v>1130.479958438237</v>
      </c>
      <c r="BN94" s="3">
        <f>N94*(保育人数!$H$7+保育人数!$H$8)/保育人数!$H$34</f>
        <v>1180.3540742516886</v>
      </c>
      <c r="BO94" s="3">
        <f>O94*(保育人数!$H$7+保育人数!$H$8)/保育人数!$H$34</f>
        <v>1280.102305878592</v>
      </c>
      <c r="BP94" s="3">
        <f>AVERAGE(BE94:BO94)</f>
        <v>1116.8779268527503</v>
      </c>
      <c r="BQ94" s="216">
        <f>SUM(BP94:BP97)</f>
        <v>4170.1561835838311</v>
      </c>
      <c r="BR94" s="3"/>
      <c r="BU94" s="3">
        <f>U94*(保育人数!$H$7+保育人数!$H$8)/保育人数!$H$34</f>
        <v>118866.6426887264</v>
      </c>
      <c r="BV94" s="3">
        <f>V94*(保育人数!$H$7+保育人数!$H$8)/保育人数!$H$34</f>
        <v>120312.99204731648</v>
      </c>
      <c r="BW94" s="3">
        <f>W94*(保育人数!$H$7+保育人数!$H$8)/保育人数!$H$34</f>
        <v>121260.60024777208</v>
      </c>
      <c r="BX94" s="3">
        <f>X94*(保育人数!$H$7+保育人数!$H$8)/保育人数!$H$34</f>
        <v>122391.0802062103</v>
      </c>
      <c r="BY94" s="3">
        <f>Y94*(保育人数!$H$7+保育人数!$H$8)/保育人数!$H$34</f>
        <v>115092.83459217522</v>
      </c>
      <c r="BZ94" s="3">
        <f>Z94*(保育人数!$H$7+保育人数!$H$8)/保育人数!$H$34</f>
        <v>113596.61111777167</v>
      </c>
      <c r="CA94" s="3">
        <f>AA94*(保育人数!$H$7+保育人数!$H$8)/保育人数!$H$34</f>
        <v>114926.58753946371</v>
      </c>
      <c r="CB94" s="3">
        <f>AB94*(保育人数!$H$7+保育人数!$H$8)/保育人数!$H$34</f>
        <v>116173.44043480001</v>
      </c>
      <c r="CC94" s="3">
        <f>AC94*(保育人数!$H$7+保育人数!$H$8)/保育人数!$H$34</f>
        <v>121210.72613195863</v>
      </c>
      <c r="CD94" s="3">
        <f>AD94*(保育人数!$H$7+保育人数!$H$8)/保育人数!$H$34</f>
        <v>132316.02925308718</v>
      </c>
      <c r="CE94" s="3">
        <f>AE94*(保育人数!$H$7+保育人数!$H$8)/保育人数!$H$34</f>
        <v>0</v>
      </c>
      <c r="CF94" s="3">
        <f>AVERAGE(BU94:CE94)</f>
        <v>108740.6858417529</v>
      </c>
      <c r="CG94" s="216">
        <f>ROUNDDOWN(SUM(CF94:CF97)*$CJ$2*12/16,-2)</f>
        <v>214700</v>
      </c>
      <c r="CH94" s="3"/>
      <c r="CI94" s="4"/>
    </row>
    <row r="95" spans="1:87" ht="19">
      <c r="A95" s="32" t="s">
        <v>79</v>
      </c>
      <c r="B95" s="76" t="s">
        <v>138</v>
      </c>
      <c r="C95" s="237"/>
      <c r="D95" s="34" t="s">
        <v>106</v>
      </c>
      <c r="E95" s="38">
        <v>700</v>
      </c>
      <c r="F95" s="36">
        <v>710</v>
      </c>
      <c r="G95" s="36">
        <v>720</v>
      </c>
      <c r="H95" s="36">
        <v>730</v>
      </c>
      <c r="I95" s="36">
        <v>730</v>
      </c>
      <c r="J95" s="36">
        <v>730</v>
      </c>
      <c r="K95" s="36">
        <v>730</v>
      </c>
      <c r="L95" s="36">
        <v>740</v>
      </c>
      <c r="M95" s="39">
        <v>750</v>
      </c>
      <c r="N95" s="39">
        <v>790</v>
      </c>
      <c r="O95" s="40">
        <v>850</v>
      </c>
      <c r="P95" s="111"/>
      <c r="Q95" s="111"/>
      <c r="R95" s="111"/>
      <c r="S95" s="111"/>
      <c r="T95" s="35">
        <v>76950</v>
      </c>
      <c r="U95" s="36">
        <v>78840</v>
      </c>
      <c r="V95" s="36">
        <v>79790</v>
      </c>
      <c r="W95" s="36">
        <v>80420</v>
      </c>
      <c r="X95" s="36">
        <v>81180</v>
      </c>
      <c r="Y95" s="36">
        <v>76800</v>
      </c>
      <c r="Z95" s="36">
        <v>75800</v>
      </c>
      <c r="AA95" s="36">
        <v>76690</v>
      </c>
      <c r="AB95" s="37">
        <v>77530</v>
      </c>
      <c r="AC95" s="37">
        <v>80930</v>
      </c>
      <c r="AD95" s="77">
        <v>88410</v>
      </c>
      <c r="AE95" s="111"/>
      <c r="AF95" s="4">
        <f>E95/E$527</f>
        <v>1.1290322580645162</v>
      </c>
      <c r="AG95" s="4">
        <f>F95/E$527</f>
        <v>1.1451612903225807</v>
      </c>
      <c r="AH95" s="4">
        <f>G95/E$527</f>
        <v>1.1612903225806452</v>
      </c>
      <c r="AI95" s="4">
        <f>H95/E$527</f>
        <v>1.1774193548387097</v>
      </c>
      <c r="AJ95" s="4">
        <f>I95/E$527</f>
        <v>1.1774193548387097</v>
      </c>
      <c r="AK95" s="4">
        <f>J95/E$527</f>
        <v>1.1774193548387097</v>
      </c>
      <c r="AL95" s="4">
        <f>K95/E$527</f>
        <v>1.1774193548387097</v>
      </c>
      <c r="AM95" s="4">
        <f>L95/E$527</f>
        <v>1.1935483870967742</v>
      </c>
      <c r="AN95" s="4">
        <f>M95/E$527</f>
        <v>1.2096774193548387</v>
      </c>
      <c r="AO95" s="4">
        <f>N95/E$527</f>
        <v>1.2741935483870968</v>
      </c>
      <c r="AP95" s="4">
        <f>O95/E$527</f>
        <v>1.3709677419354838</v>
      </c>
      <c r="AQ95" s="256"/>
      <c r="AR95" s="256"/>
      <c r="AS95" s="256"/>
      <c r="AT95" s="256"/>
      <c r="AU95" s="256"/>
      <c r="AV95" s="256"/>
      <c r="AW95" s="256"/>
      <c r="AX95" s="256"/>
      <c r="AY95" s="256"/>
      <c r="AZ95" s="256"/>
      <c r="BA95" s="256"/>
      <c r="BC95" s="3"/>
      <c r="BE95" s="3">
        <f>E95*保育人数!$H$6/保育人数!$H$34</f>
        <v>581.86468449026904</v>
      </c>
      <c r="BF95" s="3">
        <f>F95*保育人数!$H$6/保育人数!$H$34</f>
        <v>590.17703712584432</v>
      </c>
      <c r="BG95" s="3">
        <f>G95*保育人数!$H$6/保育人数!$H$34</f>
        <v>598.4893897614196</v>
      </c>
      <c r="BH95" s="3">
        <f>H95*保育人数!$H$6/保育人数!$H$34</f>
        <v>606.80174239699488</v>
      </c>
      <c r="BI95" s="3">
        <f>I95*保育人数!$H$6/保育人数!$H$34</f>
        <v>606.80174239699488</v>
      </c>
      <c r="BJ95" s="3">
        <f>J95*保育人数!$H$6/保育人数!$H$34</f>
        <v>606.80174239699488</v>
      </c>
      <c r="BK95" s="3">
        <f>K95*保育人数!$H$6/保育人数!$H$34</f>
        <v>606.80174239699488</v>
      </c>
      <c r="BL95" s="3">
        <f>L95*保育人数!$H$6/保育人数!$H$34</f>
        <v>615.11409503257016</v>
      </c>
      <c r="BM95" s="3">
        <f>M95*保育人数!$H$6/保育人数!$H$34</f>
        <v>623.42644766814544</v>
      </c>
      <c r="BN95" s="3">
        <f>N95*保育人数!$H$6/保育人数!$H$34</f>
        <v>656.67585821044645</v>
      </c>
      <c r="BO95" s="3">
        <f>O95*保育人数!$H$6/保育人数!$H$34</f>
        <v>706.54997402389813</v>
      </c>
      <c r="BP95" s="3">
        <f t="shared" ref="BP95:BP97" si="55">AVERAGE(BE95:BO95)</f>
        <v>618.13676871823384</v>
      </c>
      <c r="BQ95" s="216"/>
      <c r="BR95" s="3"/>
      <c r="BU95" s="3">
        <f>U95*保育人数!$H$6/保育人数!$H$34</f>
        <v>65534.588178875449</v>
      </c>
      <c r="BV95" s="3">
        <f>V95*保育人数!$H$6/保育人数!$H$34</f>
        <v>66324.261679255098</v>
      </c>
      <c r="BW95" s="3">
        <f>W95*保育人数!$H$6/保育人数!$H$34</f>
        <v>66847.939895296338</v>
      </c>
      <c r="BX95" s="3">
        <f>X95*保育人数!$H$6/保育人数!$H$34</f>
        <v>67479.678695600058</v>
      </c>
      <c r="BY95" s="3">
        <f>Y95*保育人数!$H$6/保育人数!$H$34</f>
        <v>63838.868241218093</v>
      </c>
      <c r="BZ95" s="3">
        <f>Z95*保育人数!$H$6/保育人数!$H$34</f>
        <v>63007.632977660563</v>
      </c>
      <c r="CA95" s="3">
        <f>AA95*保育人数!$H$6/保育人数!$H$34</f>
        <v>63747.432362226762</v>
      </c>
      <c r="CB95" s="3">
        <f>AB95*保育人数!$H$6/保育人数!$H$34</f>
        <v>64445.669983615087</v>
      </c>
      <c r="CC95" s="3">
        <f>AC95*保育人数!$H$6/保育人数!$H$34</f>
        <v>67271.869879710677</v>
      </c>
      <c r="CD95" s="3">
        <f>AD95*保育人数!$H$6/保育人数!$H$34</f>
        <v>73489.509651120985</v>
      </c>
      <c r="CE95" s="3">
        <f>AE95*保育人数!$H$6/保育人数!$H$34</f>
        <v>0</v>
      </c>
      <c r="CF95" s="3">
        <f t="shared" ref="CF95:CF97" si="56">AVERAGE(BU95:CE95)</f>
        <v>60180.677413143567</v>
      </c>
      <c r="CG95" s="216"/>
      <c r="CH95" s="3"/>
      <c r="CI95" s="4"/>
    </row>
    <row r="96" spans="1:87" ht="19">
      <c r="A96" s="32" t="s">
        <v>79</v>
      </c>
      <c r="B96" s="76" t="s">
        <v>138</v>
      </c>
      <c r="C96" s="257" t="s">
        <v>160</v>
      </c>
      <c r="D96" s="34" t="s">
        <v>161</v>
      </c>
      <c r="E96" s="38">
        <v>1200</v>
      </c>
      <c r="F96" s="36">
        <v>1220</v>
      </c>
      <c r="G96" s="36">
        <v>1240</v>
      </c>
      <c r="H96" s="36">
        <v>1250</v>
      </c>
      <c r="I96" s="36">
        <v>1260</v>
      </c>
      <c r="J96" s="36">
        <v>1260</v>
      </c>
      <c r="K96" s="36">
        <v>1240</v>
      </c>
      <c r="L96" s="36">
        <v>1260</v>
      </c>
      <c r="M96" s="39">
        <v>1280</v>
      </c>
      <c r="N96" s="39">
        <v>1340</v>
      </c>
      <c r="O96" s="40">
        <v>1460</v>
      </c>
      <c r="P96" s="111"/>
      <c r="Q96" s="111"/>
      <c r="R96" s="111"/>
      <c r="S96" s="111"/>
      <c r="T96" s="35">
        <v>130110</v>
      </c>
      <c r="U96" s="36">
        <v>133430</v>
      </c>
      <c r="V96" s="36">
        <v>135010</v>
      </c>
      <c r="W96" s="36">
        <v>136130</v>
      </c>
      <c r="X96" s="36">
        <v>137470</v>
      </c>
      <c r="Y96" s="36">
        <v>137660</v>
      </c>
      <c r="Z96" s="36">
        <v>136050</v>
      </c>
      <c r="AA96" s="36">
        <v>137650</v>
      </c>
      <c r="AB96" s="37">
        <v>139170</v>
      </c>
      <c r="AC96" s="37">
        <v>145340</v>
      </c>
      <c r="AD96" s="77">
        <v>158750</v>
      </c>
      <c r="AE96" s="111"/>
      <c r="AF96" s="4">
        <f>E96/E$528</f>
        <v>1.1320754716981132</v>
      </c>
      <c r="AG96" s="4">
        <f>F96/E$528</f>
        <v>1.1509433962264151</v>
      </c>
      <c r="AH96" s="4">
        <f>G96/E$528</f>
        <v>1.1698113207547169</v>
      </c>
      <c r="AI96" s="4">
        <f>H96/E$528</f>
        <v>1.179245283018868</v>
      </c>
      <c r="AJ96" s="4">
        <f>I96/E$528</f>
        <v>1.1886792452830188</v>
      </c>
      <c r="AK96" s="4">
        <f>J96/E$528</f>
        <v>1.1886792452830188</v>
      </c>
      <c r="AL96" s="4">
        <f>K96/E$528</f>
        <v>1.1698113207547169</v>
      </c>
      <c r="AM96" s="4">
        <f>L96/E$528</f>
        <v>1.1886792452830188</v>
      </c>
      <c r="AN96" s="4">
        <f>M96/E$528</f>
        <v>1.2075471698113207</v>
      </c>
      <c r="AO96" s="4">
        <f>N96/E$528</f>
        <v>1.2641509433962264</v>
      </c>
      <c r="AP96" s="4">
        <f>O96/E$528</f>
        <v>1.3773584905660377</v>
      </c>
      <c r="AQ96" s="256"/>
      <c r="AR96" s="256"/>
      <c r="AS96" s="256"/>
      <c r="AT96" s="256"/>
      <c r="AU96" s="256"/>
      <c r="AV96" s="256"/>
      <c r="AW96" s="256"/>
      <c r="AX96" s="256"/>
      <c r="AY96" s="256"/>
      <c r="AZ96" s="256"/>
      <c r="BA96" s="256"/>
      <c r="BC96" s="3"/>
      <c r="BE96" s="3">
        <f>E96*(保育人数!$H$4+保育人数!$H$5)/保育人数!$H$34</f>
        <v>1496.2234744035491</v>
      </c>
      <c r="BF96" s="3">
        <f>F96*(保育人数!$H$4+保育人数!$H$5)/保育人数!$H$34</f>
        <v>1521.1605323102749</v>
      </c>
      <c r="BG96" s="3">
        <f>G96*(保育人数!$H$4+保育人数!$H$5)/保育人数!$H$34</f>
        <v>1546.0975902170005</v>
      </c>
      <c r="BH96" s="3">
        <f>H96*(保育人数!$H$4+保育人数!$H$5)/保育人数!$H$34</f>
        <v>1558.5661191703634</v>
      </c>
      <c r="BI96" s="3">
        <f>I96*(保育人数!$H$4+保育人数!$H$5)/保育人数!$H$34</f>
        <v>1571.0346481237264</v>
      </c>
      <c r="BJ96" s="3">
        <f>J96*(保育人数!$H$4+保育人数!$H$5)/保育人数!$H$34</f>
        <v>1571.0346481237264</v>
      </c>
      <c r="BK96" s="3">
        <f>K96*(保育人数!$H$4+保育人数!$H$5)/保育人数!$H$34</f>
        <v>1546.0975902170005</v>
      </c>
      <c r="BL96" s="3">
        <f>L96*(保育人数!$H$4+保育人数!$H$5)/保育人数!$H$34</f>
        <v>1571.0346481237264</v>
      </c>
      <c r="BM96" s="3">
        <f>M96*(保育人数!$H$4+保育人数!$H$5)/保育人数!$H$34</f>
        <v>1595.9717060304522</v>
      </c>
      <c r="BN96" s="3">
        <f>N96*(保育人数!$H$4+保育人数!$H$5)/保育人数!$H$34</f>
        <v>1670.7828797506297</v>
      </c>
      <c r="BO96" s="3">
        <f>O96*(保育人数!$H$4+保育人数!$H$5)/保育人数!$H$34</f>
        <v>1820.4052271909845</v>
      </c>
      <c r="BP96" s="3">
        <f t="shared" si="55"/>
        <v>1588.0371876055849</v>
      </c>
      <c r="BQ96" s="216"/>
      <c r="BR96" s="3"/>
      <c r="BU96" s="3">
        <f>U96*(保育人数!$H$4+保育人数!$H$5)/保育人数!$H$34</f>
        <v>166367.58182472127</v>
      </c>
      <c r="BV96" s="3">
        <f>V96*(保育人数!$H$4+保育人数!$H$5)/保育人数!$H$34</f>
        <v>168337.60939935263</v>
      </c>
      <c r="BW96" s="3">
        <f>W96*(保育人数!$H$4+保育人数!$H$5)/保育人数!$H$34</f>
        <v>169734.08464212928</v>
      </c>
      <c r="BX96" s="3">
        <f>X96*(保育人数!$H$4+保育人数!$H$5)/保育人数!$H$34</f>
        <v>171404.8675218799</v>
      </c>
      <c r="BY96" s="3">
        <f>Y96*(保育人数!$H$4+保育人数!$H$5)/保育人数!$H$34</f>
        <v>171641.76957199379</v>
      </c>
      <c r="BZ96" s="3">
        <f>Z96*(保育人数!$H$4+保育人数!$H$5)/保育人数!$H$34</f>
        <v>169634.33641050238</v>
      </c>
      <c r="CA96" s="3">
        <f>AA96*(保育人数!$H$4+保育人数!$H$5)/保育人数!$H$34</f>
        <v>171629.30104304044</v>
      </c>
      <c r="CB96" s="3">
        <f>AB96*(保育人数!$H$4+保育人数!$H$5)/保育人数!$H$34</f>
        <v>173524.5174439516</v>
      </c>
      <c r="CC96" s="3">
        <f>AC96*(保育人数!$H$4+保育人数!$H$5)/保育人数!$H$34</f>
        <v>181217.59980817651</v>
      </c>
      <c r="CD96" s="3">
        <f>AD96*(保育人数!$H$4+保育人数!$H$5)/保育人数!$H$34</f>
        <v>197937.89713463618</v>
      </c>
      <c r="CE96" s="3">
        <f>AE96*(保育人数!$H$4+保育人数!$H$5)/保育人数!$H$34</f>
        <v>0</v>
      </c>
      <c r="CF96" s="3">
        <f t="shared" si="56"/>
        <v>158311.77861821672</v>
      </c>
      <c r="CG96" s="216"/>
      <c r="CH96" s="3"/>
      <c r="CI96" s="4"/>
    </row>
    <row r="97" spans="1:87" ht="19">
      <c r="A97" s="32" t="s">
        <v>79</v>
      </c>
      <c r="B97" s="76" t="s">
        <v>138</v>
      </c>
      <c r="C97" s="257"/>
      <c r="D97" s="34" t="s">
        <v>162</v>
      </c>
      <c r="E97" s="38">
        <v>1910</v>
      </c>
      <c r="F97" s="36">
        <v>1960</v>
      </c>
      <c r="G97" s="36">
        <v>1980</v>
      </c>
      <c r="H97" s="36">
        <v>2000</v>
      </c>
      <c r="I97" s="36">
        <v>2020</v>
      </c>
      <c r="J97" s="36">
        <v>2020</v>
      </c>
      <c r="K97" s="36">
        <v>1990</v>
      </c>
      <c r="L97" s="36">
        <v>2020</v>
      </c>
      <c r="M97" s="39">
        <v>2040</v>
      </c>
      <c r="N97" s="39">
        <v>2140</v>
      </c>
      <c r="O97" s="40">
        <v>2340</v>
      </c>
      <c r="P97" s="111"/>
      <c r="Q97" s="111"/>
      <c r="R97" s="111"/>
      <c r="S97" s="111"/>
      <c r="T97" s="35">
        <v>201540</v>
      </c>
      <c r="U97" s="36">
        <v>206890</v>
      </c>
      <c r="V97" s="36">
        <v>209240</v>
      </c>
      <c r="W97" s="36">
        <v>211020</v>
      </c>
      <c r="X97" s="36">
        <v>213160</v>
      </c>
      <c r="Y97" s="36">
        <v>213450</v>
      </c>
      <c r="Z97" s="36">
        <v>210770</v>
      </c>
      <c r="AA97" s="36">
        <v>213270</v>
      </c>
      <c r="AB97" s="37">
        <v>215700</v>
      </c>
      <c r="AC97" s="37">
        <v>225550</v>
      </c>
      <c r="AD97" s="77">
        <v>247000</v>
      </c>
      <c r="AE97" s="111"/>
      <c r="AF97" s="4">
        <f>E97/E$529</f>
        <v>1.1369047619047619</v>
      </c>
      <c r="AG97" s="4">
        <f>F97/E$529</f>
        <v>1.1666666666666667</v>
      </c>
      <c r="AH97" s="4">
        <f>G97/E$529</f>
        <v>1.1785714285714286</v>
      </c>
      <c r="AI97" s="4">
        <f>H97/E$529</f>
        <v>1.1904761904761905</v>
      </c>
      <c r="AJ97" s="4">
        <f>I97/E$529</f>
        <v>1.2023809523809523</v>
      </c>
      <c r="AK97" s="4">
        <f>J97/E$529</f>
        <v>1.2023809523809523</v>
      </c>
      <c r="AL97" s="4">
        <f>K97/E$529</f>
        <v>1.1845238095238095</v>
      </c>
      <c r="AM97" s="4">
        <f>L97/E$529</f>
        <v>1.2023809523809523</v>
      </c>
      <c r="AN97" s="4">
        <f>M97/E$529</f>
        <v>1.2142857142857142</v>
      </c>
      <c r="AO97" s="4">
        <f>N97/E$529</f>
        <v>1.2738095238095237</v>
      </c>
      <c r="AP97" s="4">
        <f>O97/E$529</f>
        <v>1.3928571428571428</v>
      </c>
      <c r="AQ97" s="256"/>
      <c r="AR97" s="256"/>
      <c r="AS97" s="256"/>
      <c r="AT97" s="256"/>
      <c r="AU97" s="256"/>
      <c r="AV97" s="256"/>
      <c r="AW97" s="256"/>
      <c r="AX97" s="256"/>
      <c r="AY97" s="256"/>
      <c r="AZ97" s="256"/>
      <c r="BA97" s="256"/>
      <c r="BC97" s="3"/>
      <c r="BE97" s="3">
        <f>E97*保育人数!$H$3/保育人数!$H$34</f>
        <v>793.82967669743846</v>
      </c>
      <c r="BF97" s="3">
        <f>F97*保育人数!$H$3/保育人数!$H$34</f>
        <v>814.61055828637666</v>
      </c>
      <c r="BG97" s="3">
        <f>G97*保育人数!$H$3/保育人数!$H$34</f>
        <v>822.92291092195194</v>
      </c>
      <c r="BH97" s="3">
        <f>H97*保育人数!$H$3/保育人数!$H$34</f>
        <v>831.23526355752722</v>
      </c>
      <c r="BI97" s="3">
        <f>I97*保育人数!$H$3/保育人数!$H$34</f>
        <v>839.5476161931025</v>
      </c>
      <c r="BJ97" s="3">
        <f>J97*保育人数!$H$3/保育人数!$H$34</f>
        <v>839.5476161931025</v>
      </c>
      <c r="BK97" s="3">
        <f>K97*保育人数!$H$3/保育人数!$H$34</f>
        <v>827.07908723973958</v>
      </c>
      <c r="BL97" s="3">
        <f>L97*保育人数!$H$3/保育人数!$H$34</f>
        <v>839.5476161931025</v>
      </c>
      <c r="BM97" s="3">
        <f>M97*保育人数!$H$3/保育人数!$H$34</f>
        <v>847.85996882867778</v>
      </c>
      <c r="BN97" s="3">
        <f>N97*保育人数!$H$3/保育人数!$H$34</f>
        <v>889.42173200655407</v>
      </c>
      <c r="BO97" s="3">
        <f>O97*保育人数!$H$3/保育人数!$H$34</f>
        <v>972.54525836230687</v>
      </c>
      <c r="BP97" s="3">
        <f t="shared" si="55"/>
        <v>847.1043004072618</v>
      </c>
      <c r="BQ97" s="216"/>
      <c r="BR97" s="3"/>
      <c r="BU97" s="3">
        <f>U97*保育人数!$H$3/保育人数!$H$34</f>
        <v>85987.131838708403</v>
      </c>
      <c r="BV97" s="3">
        <f>V97*保育人数!$H$3/保育人数!$H$34</f>
        <v>86963.833273388504</v>
      </c>
      <c r="BW97" s="3">
        <f>W97*保育人数!$H$3/保育人数!$H$34</f>
        <v>87703.632657954702</v>
      </c>
      <c r="BX97" s="3">
        <f>X97*保育人数!$H$3/保育人数!$H$34</f>
        <v>88593.054389961253</v>
      </c>
      <c r="BY97" s="3">
        <f>Y97*保育人数!$H$3/保育人数!$H$34</f>
        <v>88713.583503177098</v>
      </c>
      <c r="BZ97" s="3">
        <f>Z97*保育人数!$H$3/保育人数!$H$34</f>
        <v>87599.728250010012</v>
      </c>
      <c r="CA97" s="3">
        <f>AA97*保育人数!$H$3/保育人数!$H$34</f>
        <v>88638.772329456915</v>
      </c>
      <c r="CB97" s="3">
        <f>AB97*保育人数!$H$3/保育人数!$H$34</f>
        <v>89648.723174679311</v>
      </c>
      <c r="CC97" s="3">
        <f>AC97*保育人数!$H$3/保育人数!$H$34</f>
        <v>93742.556847700136</v>
      </c>
      <c r="CD97" s="3">
        <f>AD97*保育人数!$H$3/保育人数!$H$34</f>
        <v>102657.55504935462</v>
      </c>
      <c r="CE97" s="3">
        <f>AE97*保育人数!$H$3/保育人数!$H$34</f>
        <v>0</v>
      </c>
      <c r="CF97" s="3">
        <f t="shared" si="56"/>
        <v>81840.779210399181</v>
      </c>
      <c r="CG97" s="216"/>
      <c r="CH97" s="3"/>
      <c r="CI97" s="4"/>
    </row>
    <row r="98" spans="1:87" ht="21" customHeight="1">
      <c r="A98" s="32" t="s">
        <v>79</v>
      </c>
      <c r="B98" s="33" t="s">
        <v>167</v>
      </c>
      <c r="C98" s="237" t="s">
        <v>159</v>
      </c>
      <c r="D98" s="34" t="s">
        <v>105</v>
      </c>
      <c r="E98" s="38">
        <v>540</v>
      </c>
      <c r="F98" s="36">
        <v>560</v>
      </c>
      <c r="G98" s="36">
        <v>560</v>
      </c>
      <c r="H98" s="36">
        <v>570</v>
      </c>
      <c r="I98" s="36">
        <v>580</v>
      </c>
      <c r="J98" s="36">
        <v>580</v>
      </c>
      <c r="K98" s="36">
        <v>570</v>
      </c>
      <c r="L98" s="36">
        <v>580</v>
      </c>
      <c r="M98" s="39">
        <v>590</v>
      </c>
      <c r="N98" s="39">
        <v>610</v>
      </c>
      <c r="O98" s="40">
        <v>670</v>
      </c>
      <c r="P98" s="111"/>
      <c r="Q98" s="111"/>
      <c r="R98" s="111"/>
      <c r="S98" s="111"/>
      <c r="T98" s="35">
        <v>61580</v>
      </c>
      <c r="U98" s="36">
        <v>63050</v>
      </c>
      <c r="V98" s="36">
        <v>63840</v>
      </c>
      <c r="W98" s="36">
        <v>64340</v>
      </c>
      <c r="X98" s="36">
        <v>64940</v>
      </c>
      <c r="Y98" s="36">
        <v>60540</v>
      </c>
      <c r="Z98" s="36">
        <v>59760</v>
      </c>
      <c r="AA98" s="36">
        <v>60460</v>
      </c>
      <c r="AB98" s="37">
        <v>61120</v>
      </c>
      <c r="AC98" s="37">
        <v>63760</v>
      </c>
      <c r="AD98" s="77">
        <v>69610</v>
      </c>
      <c r="AE98" s="111"/>
      <c r="AF98" s="4">
        <f>E98/E$530</f>
        <v>1.125</v>
      </c>
      <c r="AG98" s="4">
        <f>F98/E$530</f>
        <v>1.1666666666666667</v>
      </c>
      <c r="AH98" s="4">
        <f>G98/E$530</f>
        <v>1.1666666666666667</v>
      </c>
      <c r="AI98" s="4">
        <f>H98/E$530</f>
        <v>1.1875</v>
      </c>
      <c r="AJ98" s="4">
        <f>I98/E$530</f>
        <v>1.2083333333333333</v>
      </c>
      <c r="AK98" s="4">
        <f>J98/E$530</f>
        <v>1.2083333333333333</v>
      </c>
      <c r="AL98" s="4">
        <f>K98/E$530</f>
        <v>1.1875</v>
      </c>
      <c r="AM98" s="4">
        <f>L98/E$530</f>
        <v>1.2083333333333333</v>
      </c>
      <c r="AN98" s="4">
        <f>M98/E$530</f>
        <v>1.2291666666666667</v>
      </c>
      <c r="AO98" s="4">
        <f>N98/E$530</f>
        <v>1.2708333333333333</v>
      </c>
      <c r="AP98" s="4">
        <f>O98/E$530</f>
        <v>1.3958333333333333</v>
      </c>
      <c r="AQ98" s="256"/>
      <c r="AR98" s="256"/>
      <c r="AS98" s="256"/>
      <c r="AT98" s="256"/>
      <c r="AU98" s="256"/>
      <c r="AV98" s="256"/>
      <c r="AW98" s="256"/>
      <c r="AX98" s="256"/>
      <c r="AY98" s="256"/>
      <c r="AZ98" s="256"/>
      <c r="BA98" s="256"/>
      <c r="BC98" s="3"/>
      <c r="BE98" s="3">
        <f>E98*(保育人数!$I$7+保育人数!$I$8)/保育人数!$I$34</f>
        <v>988.76866082236018</v>
      </c>
      <c r="BF98" s="3">
        <f>F98*(保育人数!$I$7+保育人数!$I$8)/保育人数!$I$34</f>
        <v>1025.3897223342994</v>
      </c>
      <c r="BG98" s="3">
        <f>G98*(保育人数!$I$7+保育人数!$I$8)/保育人数!$I$34</f>
        <v>1025.3897223342994</v>
      </c>
      <c r="BH98" s="3">
        <f>H98*(保育人数!$I$7+保育人数!$I$8)/保育人数!$I$34</f>
        <v>1043.7002530902691</v>
      </c>
      <c r="BI98" s="3">
        <f>I98*(保育人数!$I$7+保育人数!$I$8)/保育人数!$I$34</f>
        <v>1062.0107838462386</v>
      </c>
      <c r="BJ98" s="3">
        <f>J98*(保育人数!$I$7+保育人数!$I$8)/保育人数!$I$34</f>
        <v>1062.0107838462386</v>
      </c>
      <c r="BK98" s="3">
        <f>K98*(保育人数!$I$7+保育人数!$I$8)/保育人数!$I$34</f>
        <v>1043.7002530902691</v>
      </c>
      <c r="BL98" s="3">
        <f>L98*(保育人数!$I$7+保育人数!$I$8)/保育人数!$I$34</f>
        <v>1062.0107838462386</v>
      </c>
      <c r="BM98" s="3">
        <f>M98*(保育人数!$I$7+保育人数!$I$8)/保育人数!$I$34</f>
        <v>1080.3213146022083</v>
      </c>
      <c r="BN98" s="3">
        <f>N98*(保育人数!$I$7+保育人数!$I$8)/保育人数!$I$34</f>
        <v>1116.9423761141475</v>
      </c>
      <c r="BO98" s="3">
        <f>O98*(保育人数!$I$7+保育人数!$I$8)/保育人数!$I$34</f>
        <v>1226.8055606499654</v>
      </c>
      <c r="BP98" s="3">
        <f>AVERAGE(BE98:BO98)</f>
        <v>1067.0045649615031</v>
      </c>
      <c r="BQ98" s="216">
        <f>SUM(BP98:BP101)</f>
        <v>4190.1985041331409</v>
      </c>
      <c r="BR98" s="3"/>
      <c r="BU98" s="3">
        <f>U98*(保育人数!$I$7+保育人数!$I$8)/保育人数!$I$34</f>
        <v>115447.89641638852</v>
      </c>
      <c r="BV98" s="3">
        <f>V98*(保育人数!$I$7+保育人数!$I$8)/保育人数!$I$34</f>
        <v>116894.42834611013</v>
      </c>
      <c r="BW98" s="3">
        <f>W98*(保育人数!$I$7+保育人数!$I$8)/保育人数!$I$34</f>
        <v>117809.95488390862</v>
      </c>
      <c r="BX98" s="3">
        <f>X98*(保育人数!$I$7+保育人数!$I$8)/保育人数!$I$34</f>
        <v>118908.5867292668</v>
      </c>
      <c r="BY98" s="3">
        <f>Y98*(保育人数!$I$7+保育人数!$I$8)/保育人数!$I$34</f>
        <v>110851.95319664016</v>
      </c>
      <c r="BZ98" s="3">
        <f>Z98*(保育人数!$I$7+保育人数!$I$8)/保育人数!$I$34</f>
        <v>109423.73179767453</v>
      </c>
      <c r="CA98" s="3">
        <f>AA98*(保育人数!$I$7+保育人数!$I$8)/保育人数!$I$34</f>
        <v>110705.4689505924</v>
      </c>
      <c r="CB98" s="3">
        <f>AB98*(保育人数!$I$7+保育人数!$I$8)/保育人数!$I$34</f>
        <v>111913.9639804864</v>
      </c>
      <c r="CC98" s="3">
        <f>AC98*(保育人数!$I$7+保育人数!$I$8)/保育人数!$I$34</f>
        <v>116747.94410006238</v>
      </c>
      <c r="CD98" s="3">
        <f>AD98*(保育人数!$I$7+保育人数!$I$8)/保育人数!$I$34</f>
        <v>127459.6045923046</v>
      </c>
      <c r="CE98" s="3">
        <f>AE98*(保育人数!$I$7+保育人数!$I$8)/保育人数!$I$34</f>
        <v>0</v>
      </c>
      <c r="CF98" s="3">
        <f>AVERAGE(BU98:CE98)</f>
        <v>105105.77572667589</v>
      </c>
      <c r="CG98" s="216">
        <f>ROUNDDOWN(SUM(CF98:CF101)*$CJ$2*12/16,-2)</f>
        <v>217200</v>
      </c>
      <c r="CH98" s="3"/>
      <c r="CI98" s="4"/>
    </row>
    <row r="99" spans="1:87" ht="19">
      <c r="A99" s="32" t="s">
        <v>79</v>
      </c>
      <c r="B99" s="76" t="s">
        <v>139</v>
      </c>
      <c r="C99" s="237"/>
      <c r="D99" s="34" t="s">
        <v>106</v>
      </c>
      <c r="E99" s="38">
        <v>610</v>
      </c>
      <c r="F99" s="36">
        <v>630</v>
      </c>
      <c r="G99" s="36">
        <v>630</v>
      </c>
      <c r="H99" s="36">
        <v>640</v>
      </c>
      <c r="I99" s="36">
        <v>650</v>
      </c>
      <c r="J99" s="36">
        <v>650</v>
      </c>
      <c r="K99" s="36">
        <v>640</v>
      </c>
      <c r="L99" s="36">
        <v>650</v>
      </c>
      <c r="M99" s="39">
        <v>660</v>
      </c>
      <c r="N99" s="39">
        <v>690</v>
      </c>
      <c r="O99" s="40">
        <v>750</v>
      </c>
      <c r="P99" s="111"/>
      <c r="Q99" s="111"/>
      <c r="R99" s="111"/>
      <c r="S99" s="111"/>
      <c r="T99" s="35">
        <v>68720</v>
      </c>
      <c r="U99" s="36">
        <v>70390</v>
      </c>
      <c r="V99" s="36">
        <v>71260</v>
      </c>
      <c r="W99" s="36">
        <v>71820</v>
      </c>
      <c r="X99" s="36">
        <v>72500</v>
      </c>
      <c r="Y99" s="36">
        <v>68110</v>
      </c>
      <c r="Z99" s="36">
        <v>67230</v>
      </c>
      <c r="AA99" s="36">
        <v>68020</v>
      </c>
      <c r="AB99" s="37">
        <v>68770</v>
      </c>
      <c r="AC99" s="37">
        <v>71780</v>
      </c>
      <c r="AD99" s="77">
        <v>78430</v>
      </c>
      <c r="AE99" s="111"/>
      <c r="AF99" s="4">
        <f>E99/E$531</f>
        <v>1.1296296296296295</v>
      </c>
      <c r="AG99" s="4">
        <f>F99/E$531</f>
        <v>1.1666666666666667</v>
      </c>
      <c r="AH99" s="4">
        <f>G99/E$531</f>
        <v>1.1666666666666667</v>
      </c>
      <c r="AI99" s="4">
        <f>H99/E$531</f>
        <v>1.1851851851851851</v>
      </c>
      <c r="AJ99" s="4">
        <f>I99/E$531</f>
        <v>1.2037037037037037</v>
      </c>
      <c r="AK99" s="4">
        <f>J99/E$531</f>
        <v>1.2037037037037037</v>
      </c>
      <c r="AL99" s="4">
        <f>K99/E$531</f>
        <v>1.1851851851851851</v>
      </c>
      <c r="AM99" s="4">
        <f>L99/E$531</f>
        <v>1.2037037037037037</v>
      </c>
      <c r="AN99" s="4">
        <f>M99/E$531</f>
        <v>1.2222222222222223</v>
      </c>
      <c r="AO99" s="4">
        <f>N99/E$531</f>
        <v>1.2777777777777777</v>
      </c>
      <c r="AP99" s="4">
        <f>O99/E$531</f>
        <v>1.3888888888888888</v>
      </c>
      <c r="AQ99" s="256"/>
      <c r="AR99" s="256"/>
      <c r="AS99" s="256"/>
      <c r="AT99" s="256"/>
      <c r="AU99" s="256"/>
      <c r="AV99" s="256"/>
      <c r="AW99" s="256"/>
      <c r="AX99" s="256"/>
      <c r="AY99" s="256"/>
      <c r="AZ99" s="256"/>
      <c r="BA99" s="256"/>
      <c r="BC99" s="3"/>
      <c r="BE99" s="3">
        <f>E99*保育人数!$I$6/保育人数!$I$34</f>
        <v>558.47118805707373</v>
      </c>
      <c r="BF99" s="3">
        <f>F99*保育人数!$I$6/保育人数!$I$34</f>
        <v>576.78171881304343</v>
      </c>
      <c r="BG99" s="3">
        <f>G99*保育人数!$I$6/保育人数!$I$34</f>
        <v>576.78171881304343</v>
      </c>
      <c r="BH99" s="3">
        <f>H99*保育人数!$I$6/保育人数!$I$34</f>
        <v>585.93698419102827</v>
      </c>
      <c r="BI99" s="3">
        <f>I99*保育人数!$I$6/保育人数!$I$34</f>
        <v>595.09224956901301</v>
      </c>
      <c r="BJ99" s="3">
        <f>J99*保育人数!$I$6/保育人数!$I$34</f>
        <v>595.09224956901301</v>
      </c>
      <c r="BK99" s="3">
        <f>K99*保育人数!$I$6/保育人数!$I$34</f>
        <v>585.93698419102827</v>
      </c>
      <c r="BL99" s="3">
        <f>L99*保育人数!$I$6/保育人数!$I$34</f>
        <v>595.09224956901301</v>
      </c>
      <c r="BM99" s="3">
        <f>M99*保育人数!$I$6/保育人数!$I$34</f>
        <v>604.24751494699785</v>
      </c>
      <c r="BN99" s="3">
        <f>N99*保育人数!$I$6/保育人数!$I$34</f>
        <v>631.71331108095228</v>
      </c>
      <c r="BO99" s="3">
        <f>O99*保育人数!$I$6/保育人数!$I$34</f>
        <v>686.64490334886125</v>
      </c>
      <c r="BP99" s="3">
        <f t="shared" ref="BP99:BP101" si="57">AVERAGE(BE99:BO99)</f>
        <v>599.25373383173337</v>
      </c>
      <c r="BQ99" s="216"/>
      <c r="BR99" s="3"/>
      <c r="BU99" s="3">
        <f>U99*保育人数!$I$6/保育人数!$I$34</f>
        <v>64443.912995635124</v>
      </c>
      <c r="BV99" s="3">
        <f>V99*保育人数!$I$6/保育人数!$I$34</f>
        <v>65240.421083519803</v>
      </c>
      <c r="BW99" s="3">
        <f>W99*保育人数!$I$6/保育人数!$I$34</f>
        <v>65753.115944686957</v>
      </c>
      <c r="BX99" s="3">
        <f>X99*保育人数!$I$6/保育人数!$I$34</f>
        <v>66375.673990389914</v>
      </c>
      <c r="BY99" s="3">
        <f>Y99*保育人数!$I$6/保育人数!$I$34</f>
        <v>62356.512489454581</v>
      </c>
      <c r="BZ99" s="3">
        <f>Z99*保育人数!$I$6/保育人数!$I$34</f>
        <v>61550.849136191922</v>
      </c>
      <c r="CA99" s="3">
        <f>AA99*保育人数!$I$6/保育人数!$I$34</f>
        <v>62274.115101052717</v>
      </c>
      <c r="CB99" s="3">
        <f>AB99*保育人数!$I$6/保育人数!$I$34</f>
        <v>62960.760004401578</v>
      </c>
      <c r="CC99" s="3">
        <f>AC99*保育人数!$I$6/保育人数!$I$34</f>
        <v>65716.494883175008</v>
      </c>
      <c r="CD99" s="3">
        <f>AD99*保育人数!$I$6/保育人数!$I$34</f>
        <v>71804.746359534911</v>
      </c>
      <c r="CE99" s="3">
        <f>AE99*保育人数!$I$6/保育人数!$I$34</f>
        <v>0</v>
      </c>
      <c r="CF99" s="3">
        <f t="shared" ref="CF99:CF101" si="58">AVERAGE(BU99:CE99)</f>
        <v>58952.418362549324</v>
      </c>
      <c r="CG99" s="216"/>
      <c r="CH99" s="3"/>
      <c r="CI99" s="4"/>
    </row>
    <row r="100" spans="1:87" ht="19">
      <c r="A100" s="32" t="s">
        <v>79</v>
      </c>
      <c r="B100" s="76" t="s">
        <v>139</v>
      </c>
      <c r="C100" s="257" t="s">
        <v>160</v>
      </c>
      <c r="D100" s="34" t="s">
        <v>161</v>
      </c>
      <c r="E100" s="38">
        <v>1110</v>
      </c>
      <c r="F100" s="36">
        <v>1140</v>
      </c>
      <c r="G100" s="36">
        <v>1150</v>
      </c>
      <c r="H100" s="36">
        <v>1160</v>
      </c>
      <c r="I100" s="36">
        <v>1180</v>
      </c>
      <c r="J100" s="36">
        <v>1180</v>
      </c>
      <c r="K100" s="36">
        <v>1160</v>
      </c>
      <c r="L100" s="36">
        <v>1170</v>
      </c>
      <c r="M100" s="39">
        <v>1190</v>
      </c>
      <c r="N100" s="39">
        <v>1250</v>
      </c>
      <c r="O100" s="40">
        <v>1370</v>
      </c>
      <c r="P100" s="111"/>
      <c r="Q100" s="111"/>
      <c r="R100" s="111"/>
      <c r="S100" s="111"/>
      <c r="T100" s="35">
        <v>121880</v>
      </c>
      <c r="U100" s="36">
        <v>124980</v>
      </c>
      <c r="V100" s="36">
        <v>126480</v>
      </c>
      <c r="W100" s="36">
        <v>127530</v>
      </c>
      <c r="X100" s="36">
        <v>128790</v>
      </c>
      <c r="Y100" s="36">
        <v>128970</v>
      </c>
      <c r="Z100" s="36">
        <v>127480</v>
      </c>
      <c r="AA100" s="36">
        <v>128980</v>
      </c>
      <c r="AB100" s="37">
        <v>130410</v>
      </c>
      <c r="AC100" s="37">
        <v>136190</v>
      </c>
      <c r="AD100" s="77">
        <v>148770</v>
      </c>
      <c r="AE100" s="111"/>
      <c r="AF100" s="4">
        <f>E100/E$532</f>
        <v>1.1326530612244898</v>
      </c>
      <c r="AG100" s="4">
        <f>F100/E$532</f>
        <v>1.1632653061224489</v>
      </c>
      <c r="AH100" s="4">
        <f>G100/E$532</f>
        <v>1.1734693877551021</v>
      </c>
      <c r="AI100" s="4">
        <f>H100/E$532</f>
        <v>1.1836734693877551</v>
      </c>
      <c r="AJ100" s="4">
        <f>I100/E$532</f>
        <v>1.2040816326530612</v>
      </c>
      <c r="AK100" s="4">
        <f>J100/E$532</f>
        <v>1.2040816326530612</v>
      </c>
      <c r="AL100" s="4">
        <f>K100/E$532</f>
        <v>1.1836734693877551</v>
      </c>
      <c r="AM100" s="4">
        <f>L100/E$532</f>
        <v>1.1938775510204083</v>
      </c>
      <c r="AN100" s="4">
        <f>M100/E$532</f>
        <v>1.2142857142857142</v>
      </c>
      <c r="AO100" s="4">
        <f>N100/E$532</f>
        <v>1.2755102040816326</v>
      </c>
      <c r="AP100" s="4">
        <f>O100/E$532</f>
        <v>1.3979591836734695</v>
      </c>
      <c r="AQ100" s="256"/>
      <c r="AR100" s="256"/>
      <c r="AS100" s="256"/>
      <c r="AT100" s="256"/>
      <c r="AU100" s="256"/>
      <c r="AV100" s="256"/>
      <c r="AW100" s="256"/>
      <c r="AX100" s="256"/>
      <c r="AY100" s="256"/>
      <c r="AZ100" s="256"/>
      <c r="BA100" s="256"/>
      <c r="BC100" s="3"/>
      <c r="BE100" s="3">
        <f>E100*(保育人数!$I$4+保育人数!$I$5)/保育人数!$I$34</f>
        <v>1524.3516854344718</v>
      </c>
      <c r="BF100" s="3">
        <f>F100*(保育人数!$I$4+保育人数!$I$5)/保育人数!$I$34</f>
        <v>1565.5503796354035</v>
      </c>
      <c r="BG100" s="3">
        <f>G100*(保育人数!$I$4+保育人数!$I$5)/保育人数!$I$34</f>
        <v>1579.2832777023807</v>
      </c>
      <c r="BH100" s="3">
        <f>H100*(保育人数!$I$4+保育人数!$I$5)/保育人数!$I$34</f>
        <v>1593.0161757693579</v>
      </c>
      <c r="BI100" s="3">
        <f>I100*(保育人数!$I$4+保育人数!$I$5)/保育人数!$I$34</f>
        <v>1620.4819719033126</v>
      </c>
      <c r="BJ100" s="3">
        <f>J100*(保育人数!$I$4+保育人数!$I$5)/保育人数!$I$34</f>
        <v>1620.4819719033126</v>
      </c>
      <c r="BK100" s="3">
        <f>K100*(保育人数!$I$4+保育人数!$I$5)/保育人数!$I$34</f>
        <v>1593.0161757693579</v>
      </c>
      <c r="BL100" s="3">
        <f>L100*(保育人数!$I$4+保育人数!$I$5)/保育人数!$I$34</f>
        <v>1606.7490738363351</v>
      </c>
      <c r="BM100" s="3">
        <f>M100*(保育人数!$I$4+保育人数!$I$5)/保育人数!$I$34</f>
        <v>1634.2148699702898</v>
      </c>
      <c r="BN100" s="3">
        <f>N100*(保育人数!$I$4+保育人数!$I$5)/保育人数!$I$34</f>
        <v>1716.6122583721531</v>
      </c>
      <c r="BO100" s="3">
        <f>O100*(保育人数!$I$4+保育人数!$I$5)/保育人数!$I$34</f>
        <v>1881.4070351758796</v>
      </c>
      <c r="BP100" s="3">
        <f t="shared" si="57"/>
        <v>1630.4695341338413</v>
      </c>
      <c r="BQ100" s="216"/>
      <c r="BR100" s="3"/>
      <c r="BU100" s="3">
        <f>U100*(保育人数!$I$4+保育人数!$I$5)/保育人数!$I$34</f>
        <v>171633.76004108135</v>
      </c>
      <c r="BV100" s="3">
        <f>V100*(保育人数!$I$4+保育人数!$I$5)/保育人数!$I$34</f>
        <v>173693.69475112794</v>
      </c>
      <c r="BW100" s="3">
        <f>W100*(保育人数!$I$4+保育人数!$I$5)/保育人数!$I$34</f>
        <v>175135.64904816053</v>
      </c>
      <c r="BX100" s="3">
        <f>X100*(保育人数!$I$4+保育人数!$I$5)/保育人数!$I$34</f>
        <v>176865.99420459967</v>
      </c>
      <c r="BY100" s="3">
        <f>Y100*(保育人数!$I$4+保育人数!$I$5)/保育人数!$I$34</f>
        <v>177113.18636980525</v>
      </c>
      <c r="BZ100" s="3">
        <f>Z100*(保育人数!$I$4+保育人数!$I$5)/保育人数!$I$34</f>
        <v>175066.98455782566</v>
      </c>
      <c r="CA100" s="3">
        <f>AA100*(保育人数!$I$4+保育人数!$I$5)/保育人数!$I$34</f>
        <v>177126.91926787223</v>
      </c>
      <c r="CB100" s="3">
        <f>AB100*(保育人数!$I$4+保育人数!$I$5)/保育人数!$I$34</f>
        <v>179090.72369145</v>
      </c>
      <c r="CC100" s="3">
        <f>AC100*(保育人数!$I$4+保育人数!$I$5)/保育人数!$I$34</f>
        <v>187028.33877416281</v>
      </c>
      <c r="CD100" s="3">
        <f>AD100*(保育人数!$I$4+保育人数!$I$5)/保育人数!$I$34</f>
        <v>204304.32454242016</v>
      </c>
      <c r="CE100" s="3">
        <f>AE100*(保育人数!$I$4+保育人数!$I$5)/保育人数!$I$34</f>
        <v>0</v>
      </c>
      <c r="CF100" s="3">
        <f t="shared" si="58"/>
        <v>163369.05229531869</v>
      </c>
      <c r="CG100" s="216"/>
      <c r="CH100" s="3"/>
      <c r="CI100" s="4"/>
    </row>
    <row r="101" spans="1:87" ht="19">
      <c r="A101" s="32" t="s">
        <v>79</v>
      </c>
      <c r="B101" s="76" t="s">
        <v>139</v>
      </c>
      <c r="C101" s="257"/>
      <c r="D101" s="34" t="s">
        <v>162</v>
      </c>
      <c r="E101" s="38">
        <v>1820</v>
      </c>
      <c r="F101" s="36">
        <v>1880</v>
      </c>
      <c r="G101" s="36">
        <v>1890</v>
      </c>
      <c r="H101" s="36">
        <v>1910</v>
      </c>
      <c r="I101" s="36">
        <v>1940</v>
      </c>
      <c r="J101" s="36">
        <v>1940</v>
      </c>
      <c r="K101" s="36">
        <v>1910</v>
      </c>
      <c r="L101" s="36">
        <v>1930</v>
      </c>
      <c r="M101" s="39">
        <v>1950</v>
      </c>
      <c r="N101" s="39">
        <v>2050</v>
      </c>
      <c r="O101" s="40">
        <v>2250</v>
      </c>
      <c r="P101" s="111"/>
      <c r="Q101" s="111"/>
      <c r="R101" s="111"/>
      <c r="S101" s="111"/>
      <c r="T101" s="35">
        <v>193310</v>
      </c>
      <c r="U101" s="36">
        <v>198440</v>
      </c>
      <c r="V101" s="36">
        <v>200710</v>
      </c>
      <c r="W101" s="36">
        <v>202420</v>
      </c>
      <c r="X101" s="36">
        <v>204480</v>
      </c>
      <c r="Y101" s="36">
        <v>204760</v>
      </c>
      <c r="Z101" s="36">
        <v>202200</v>
      </c>
      <c r="AA101" s="36">
        <v>204600</v>
      </c>
      <c r="AB101" s="37">
        <v>206940</v>
      </c>
      <c r="AC101" s="37">
        <v>216400</v>
      </c>
      <c r="AD101" s="77">
        <v>237020</v>
      </c>
      <c r="AE101" s="111"/>
      <c r="AF101" s="4">
        <f>E101/E$533</f>
        <v>1.1375</v>
      </c>
      <c r="AG101" s="4">
        <f>F101/E$533</f>
        <v>1.175</v>
      </c>
      <c r="AH101" s="4">
        <f>G101/E$533</f>
        <v>1.1812499999999999</v>
      </c>
      <c r="AI101" s="4">
        <f>H101/E$533</f>
        <v>1.1937500000000001</v>
      </c>
      <c r="AJ101" s="4">
        <f>I101/E$533</f>
        <v>1.2124999999999999</v>
      </c>
      <c r="AK101" s="4">
        <f>J101/E$533</f>
        <v>1.2124999999999999</v>
      </c>
      <c r="AL101" s="4">
        <f>K101/E$533</f>
        <v>1.1937500000000001</v>
      </c>
      <c r="AM101" s="4">
        <f>L101/E$533</f>
        <v>1.20625</v>
      </c>
      <c r="AN101" s="4">
        <f>M101/E$533</f>
        <v>1.21875</v>
      </c>
      <c r="AO101" s="4">
        <f>N101/E$533</f>
        <v>1.28125</v>
      </c>
      <c r="AP101" s="4">
        <f>O101/E$533</f>
        <v>1.40625</v>
      </c>
      <c r="AQ101" s="256"/>
      <c r="AR101" s="256"/>
      <c r="AS101" s="256"/>
      <c r="AT101" s="256"/>
      <c r="AU101" s="256"/>
      <c r="AV101" s="256"/>
      <c r="AW101" s="256"/>
      <c r="AX101" s="256"/>
      <c r="AY101" s="256"/>
      <c r="AZ101" s="256"/>
      <c r="BA101" s="256"/>
      <c r="BC101" s="3"/>
      <c r="BE101" s="3">
        <f>E101*保育人数!$I$3/保育人数!$I$34</f>
        <v>833.12914939661823</v>
      </c>
      <c r="BF101" s="3">
        <f>F101*保育人数!$I$3/保育人数!$I$34</f>
        <v>860.59494553057277</v>
      </c>
      <c r="BG101" s="3">
        <f>G101*保育人数!$I$3/保育人数!$I$34</f>
        <v>865.17257821956514</v>
      </c>
      <c r="BH101" s="3">
        <f>H101*保育人数!$I$3/保育人数!$I$34</f>
        <v>874.32784359754999</v>
      </c>
      <c r="BI101" s="3">
        <f>I101*保育人数!$I$3/保育人数!$I$34</f>
        <v>888.0607416645272</v>
      </c>
      <c r="BJ101" s="3">
        <f>J101*保育人数!$I$3/保育人数!$I$34</f>
        <v>888.0607416645272</v>
      </c>
      <c r="BK101" s="3">
        <f>K101*保育人数!$I$3/保育人数!$I$34</f>
        <v>874.32784359754999</v>
      </c>
      <c r="BL101" s="3">
        <f>L101*保育人数!$I$3/保育人数!$I$34</f>
        <v>883.48310897553472</v>
      </c>
      <c r="BM101" s="3">
        <f>M101*保育人数!$I$3/保育人数!$I$34</f>
        <v>892.63837435351957</v>
      </c>
      <c r="BN101" s="3">
        <f>N101*保育人数!$I$3/保育人数!$I$34</f>
        <v>938.41470124344369</v>
      </c>
      <c r="BO101" s="3">
        <f>O101*保育人数!$I$3/保育人数!$I$34</f>
        <v>1029.9673550232919</v>
      </c>
      <c r="BP101" s="3">
        <f t="shared" si="57"/>
        <v>893.47067120606346</v>
      </c>
      <c r="BQ101" s="216"/>
      <c r="BR101" s="3"/>
      <c r="BU101" s="3">
        <f>U101*保育人数!$I$3/保育人数!$I$34</f>
        <v>90838.543080365343</v>
      </c>
      <c r="BV101" s="3">
        <f>V101*保育人数!$I$3/保育人数!$I$34</f>
        <v>91877.665700766622</v>
      </c>
      <c r="BW101" s="3">
        <f>W101*保育人数!$I$3/保育人数!$I$34</f>
        <v>92660.44089058433</v>
      </c>
      <c r="BX101" s="3">
        <f>X101*保育人数!$I$3/保育人数!$I$34</f>
        <v>93603.433224516761</v>
      </c>
      <c r="BY101" s="3">
        <f>Y101*保育人数!$I$3/保育人数!$I$34</f>
        <v>93731.606939808553</v>
      </c>
      <c r="BZ101" s="3">
        <f>Z101*保育人数!$I$3/保育人数!$I$34</f>
        <v>92559.732971426492</v>
      </c>
      <c r="CA101" s="3">
        <f>AA101*保育人数!$I$3/保育人数!$I$34</f>
        <v>93658.36481678467</v>
      </c>
      <c r="CB101" s="3">
        <f>AB101*保育人数!$I$3/保育人数!$I$34</f>
        <v>94729.530866008892</v>
      </c>
      <c r="CC101" s="3">
        <f>AC101*保育人数!$I$3/保育人数!$I$34</f>
        <v>99059.971389795712</v>
      </c>
      <c r="CD101" s="3">
        <f>AD101*保育人数!$I$3/保育人数!$I$34</f>
        <v>108499.04999449805</v>
      </c>
      <c r="CE101" s="3">
        <f>AE101*保育人数!$I$3/保育人数!$I$34</f>
        <v>0</v>
      </c>
      <c r="CF101" s="3">
        <f t="shared" si="58"/>
        <v>86474.394534050472</v>
      </c>
      <c r="CG101" s="216"/>
      <c r="CH101" s="3"/>
      <c r="CI101" s="4"/>
    </row>
    <row r="102" spans="1:87" ht="21" customHeight="1">
      <c r="A102" s="32" t="s">
        <v>79</v>
      </c>
      <c r="B102" s="33" t="s">
        <v>168</v>
      </c>
      <c r="C102" s="237" t="s">
        <v>159</v>
      </c>
      <c r="D102" s="34" t="s">
        <v>105</v>
      </c>
      <c r="E102" s="38">
        <v>490</v>
      </c>
      <c r="F102" s="36">
        <v>500</v>
      </c>
      <c r="G102" s="36">
        <v>500</v>
      </c>
      <c r="H102" s="36">
        <v>510</v>
      </c>
      <c r="I102" s="36">
        <v>510</v>
      </c>
      <c r="J102" s="36">
        <v>510</v>
      </c>
      <c r="K102" s="36">
        <v>510</v>
      </c>
      <c r="L102" s="36">
        <v>520</v>
      </c>
      <c r="M102" s="39">
        <v>530</v>
      </c>
      <c r="N102" s="39">
        <v>550</v>
      </c>
      <c r="O102" s="40">
        <v>600</v>
      </c>
      <c r="P102" s="111"/>
      <c r="Q102" s="111"/>
      <c r="R102" s="111"/>
      <c r="S102" s="111"/>
      <c r="T102" s="35">
        <v>55770</v>
      </c>
      <c r="U102" s="36">
        <v>57100</v>
      </c>
      <c r="V102" s="36">
        <v>57820</v>
      </c>
      <c r="W102" s="36">
        <v>58270</v>
      </c>
      <c r="X102" s="36">
        <v>58810</v>
      </c>
      <c r="Y102" s="36">
        <v>54410</v>
      </c>
      <c r="Z102" s="36">
        <v>53710</v>
      </c>
      <c r="AA102" s="36">
        <v>54340</v>
      </c>
      <c r="AB102" s="37">
        <v>54930</v>
      </c>
      <c r="AC102" s="37">
        <v>57310</v>
      </c>
      <c r="AD102" s="77">
        <v>62560</v>
      </c>
      <c r="AE102" s="111"/>
      <c r="AF102" s="4">
        <f>E102/E$534</f>
        <v>1.1395348837209303</v>
      </c>
      <c r="AG102" s="4">
        <f>F102/E$534</f>
        <v>1.1627906976744187</v>
      </c>
      <c r="AH102" s="4">
        <f>G102/E$534</f>
        <v>1.1627906976744187</v>
      </c>
      <c r="AI102" s="4">
        <f>H102/E$534</f>
        <v>1.1860465116279071</v>
      </c>
      <c r="AJ102" s="4">
        <f>I102/E$534</f>
        <v>1.1860465116279071</v>
      </c>
      <c r="AK102" s="4">
        <f>J102/E$534</f>
        <v>1.1860465116279071</v>
      </c>
      <c r="AL102" s="4">
        <f>K102/E$534</f>
        <v>1.1860465116279071</v>
      </c>
      <c r="AM102" s="4">
        <f>L102/E$534</f>
        <v>1.2093023255813953</v>
      </c>
      <c r="AN102" s="4">
        <f>M102/E$534</f>
        <v>1.2325581395348837</v>
      </c>
      <c r="AO102" s="4">
        <f>N102/E$534</f>
        <v>1.2790697674418605</v>
      </c>
      <c r="AP102" s="4">
        <f>O102/E$534</f>
        <v>1.3953488372093024</v>
      </c>
      <c r="AQ102" s="256"/>
      <c r="AR102" s="256"/>
      <c r="AS102" s="256"/>
      <c r="AT102" s="256"/>
      <c r="AU102" s="256"/>
      <c r="AV102" s="256"/>
      <c r="AW102" s="256"/>
      <c r="AX102" s="256"/>
      <c r="AY102" s="256"/>
      <c r="AZ102" s="256"/>
      <c r="BA102" s="256"/>
      <c r="BC102" s="3"/>
      <c r="BE102" s="3">
        <f>E102*(保育人数!$J$7+保育人数!$J$8)/保育人数!$J$34</f>
        <v>961.34748189321203</v>
      </c>
      <c r="BF102" s="3">
        <f>F102*(保育人数!$J$7+保育人数!$J$8)/保育人数!$J$34</f>
        <v>980.9668182583797</v>
      </c>
      <c r="BG102" s="3">
        <f>G102*(保育人数!$J$7+保育人数!$J$8)/保育人数!$J$34</f>
        <v>980.9668182583797</v>
      </c>
      <c r="BH102" s="3">
        <f>H102*(保育人数!$J$7+保育人数!$J$8)/保育人数!$J$34</f>
        <v>1000.5861546235473</v>
      </c>
      <c r="BI102" s="3">
        <f>I102*(保育人数!$J$7+保育人数!$J$8)/保育人数!$J$34</f>
        <v>1000.5861546235473</v>
      </c>
      <c r="BJ102" s="3">
        <f>J102*(保育人数!$J$7+保育人数!$J$8)/保育人数!$J$34</f>
        <v>1000.5861546235473</v>
      </c>
      <c r="BK102" s="3">
        <f>K102*(保育人数!$J$7+保育人数!$J$8)/保育人数!$J$34</f>
        <v>1000.5861546235473</v>
      </c>
      <c r="BL102" s="3">
        <f>L102*(保育人数!$J$7+保育人数!$J$8)/保育人数!$J$34</f>
        <v>1020.2054909887148</v>
      </c>
      <c r="BM102" s="3">
        <f>M102*(保育人数!$J$7+保育人数!$J$8)/保育人数!$J$34</f>
        <v>1039.8248273538825</v>
      </c>
      <c r="BN102" s="3">
        <f>N102*(保育人数!$J$7+保育人数!$J$8)/保育人数!$J$34</f>
        <v>1079.0635000842176</v>
      </c>
      <c r="BO102" s="3">
        <f>O102*(保育人数!$J$7+保育人数!$J$8)/保育人数!$J$34</f>
        <v>1177.1601819100556</v>
      </c>
      <c r="BP102" s="3">
        <f>AVERAGE(BE102:BO102)</f>
        <v>1021.989067021912</v>
      </c>
      <c r="BQ102" s="216">
        <f>SUM(BP102:BP105)</f>
        <v>4182.9316918553914</v>
      </c>
      <c r="BR102" s="3"/>
      <c r="BU102" s="3">
        <f>U102*(保育人数!$J$7+保育人数!$J$8)/保育人数!$J$34</f>
        <v>112026.41064510695</v>
      </c>
      <c r="BV102" s="3">
        <f>V102*(保育人数!$J$7+保育人数!$J$8)/保育人数!$J$34</f>
        <v>113439.00286339903</v>
      </c>
      <c r="BW102" s="3">
        <f>W102*(保育人数!$J$7+保育人数!$J$8)/保育人数!$J$34</f>
        <v>114321.87299983157</v>
      </c>
      <c r="BX102" s="3">
        <f>X102*(保育人数!$J$7+保育人数!$J$8)/保育人数!$J$34</f>
        <v>115381.31716355062</v>
      </c>
      <c r="BY102" s="3">
        <f>Y102*(保育人数!$J$7+保育人数!$J$8)/保育人数!$J$34</f>
        <v>106748.80916287687</v>
      </c>
      <c r="BZ102" s="3">
        <f>Z102*(保育人数!$J$7+保育人数!$J$8)/保育人数!$J$34</f>
        <v>105375.45561731515</v>
      </c>
      <c r="CA102" s="3">
        <f>AA102*(保育人数!$J$7+保育人数!$J$8)/保育人数!$J$34</f>
        <v>106611.4738083207</v>
      </c>
      <c r="CB102" s="3">
        <f>AB102*(保育人数!$J$7+保育人数!$J$8)/保育人数!$J$34</f>
        <v>107769.0146538656</v>
      </c>
      <c r="CC102" s="3">
        <f>AC102*(保育人数!$J$7+保育人数!$J$8)/保育人数!$J$34</f>
        <v>112438.41670877548</v>
      </c>
      <c r="CD102" s="3">
        <f>AD102*(保育人数!$J$7+保育人数!$J$8)/保育人数!$J$34</f>
        <v>122738.56830048846</v>
      </c>
      <c r="CE102" s="3">
        <f>AE102*(保育人数!$J$7+保育人数!$J$8)/保育人数!$J$34</f>
        <v>0</v>
      </c>
      <c r="CF102" s="3">
        <f>AVERAGE(BU102:CE102)</f>
        <v>101531.8492657755</v>
      </c>
      <c r="CG102" s="216">
        <f>ROUNDDOWN(SUM(CF102:CF105)*$CJ$2*12/16,-2)</f>
        <v>218200</v>
      </c>
      <c r="CH102" s="3"/>
      <c r="CI102" s="4"/>
    </row>
    <row r="103" spans="1:87" ht="19">
      <c r="A103" s="32" t="s">
        <v>79</v>
      </c>
      <c r="B103" s="76" t="s">
        <v>140</v>
      </c>
      <c r="C103" s="237"/>
      <c r="D103" s="34" t="s">
        <v>106</v>
      </c>
      <c r="E103" s="38">
        <v>560</v>
      </c>
      <c r="F103" s="36">
        <v>570</v>
      </c>
      <c r="G103" s="36">
        <v>570</v>
      </c>
      <c r="H103" s="36">
        <v>580</v>
      </c>
      <c r="I103" s="36">
        <v>580</v>
      </c>
      <c r="J103" s="36">
        <v>580</v>
      </c>
      <c r="K103" s="36">
        <v>580</v>
      </c>
      <c r="L103" s="36">
        <v>590</v>
      </c>
      <c r="M103" s="39">
        <v>600</v>
      </c>
      <c r="N103" s="39">
        <v>630</v>
      </c>
      <c r="O103" s="40">
        <v>680</v>
      </c>
      <c r="P103" s="111"/>
      <c r="Q103" s="111"/>
      <c r="R103" s="111"/>
      <c r="S103" s="111"/>
      <c r="T103" s="35">
        <v>62910</v>
      </c>
      <c r="U103" s="36">
        <v>64440</v>
      </c>
      <c r="V103" s="36">
        <v>65240</v>
      </c>
      <c r="W103" s="36">
        <v>65750</v>
      </c>
      <c r="X103" s="36">
        <v>66370</v>
      </c>
      <c r="Y103" s="36">
        <v>61980</v>
      </c>
      <c r="Z103" s="36">
        <v>61180</v>
      </c>
      <c r="AA103" s="36">
        <v>61900</v>
      </c>
      <c r="AB103" s="37">
        <v>62580</v>
      </c>
      <c r="AC103" s="37">
        <v>65330</v>
      </c>
      <c r="AD103" s="77">
        <v>71380</v>
      </c>
      <c r="AE103" s="111"/>
      <c r="AF103" s="4">
        <f>E103/E$535</f>
        <v>1.1428571428571428</v>
      </c>
      <c r="AG103" s="4">
        <f>F103/E$535</f>
        <v>1.1632653061224489</v>
      </c>
      <c r="AH103" s="4">
        <f>G103/E$535</f>
        <v>1.1632653061224489</v>
      </c>
      <c r="AI103" s="4">
        <f>H103/E$535</f>
        <v>1.1836734693877551</v>
      </c>
      <c r="AJ103" s="4">
        <f>I103/E$535</f>
        <v>1.1836734693877551</v>
      </c>
      <c r="AK103" s="4">
        <f>J103/E$535</f>
        <v>1.1836734693877551</v>
      </c>
      <c r="AL103" s="4">
        <f>K103/E$535</f>
        <v>1.1836734693877551</v>
      </c>
      <c r="AM103" s="4">
        <f>L103/E$535</f>
        <v>1.2040816326530612</v>
      </c>
      <c r="AN103" s="4">
        <f>M103/E$535</f>
        <v>1.2244897959183674</v>
      </c>
      <c r="AO103" s="4">
        <f>N103/E$535</f>
        <v>1.2857142857142858</v>
      </c>
      <c r="AP103" s="4">
        <f>O103/E$535</f>
        <v>1.3877551020408163</v>
      </c>
      <c r="AQ103" s="256"/>
      <c r="AR103" s="256"/>
      <c r="AS103" s="256"/>
      <c r="AT103" s="256"/>
      <c r="AU103" s="256"/>
      <c r="AV103" s="256"/>
      <c r="AW103" s="256"/>
      <c r="AX103" s="256"/>
      <c r="AY103" s="256"/>
      <c r="AZ103" s="256"/>
      <c r="BA103" s="256"/>
      <c r="BC103" s="3"/>
      <c r="BE103" s="3">
        <f>E103*保育人数!$J$6/保育人数!$J$34</f>
        <v>549.34141822469257</v>
      </c>
      <c r="BF103" s="3">
        <f>F103*保育人数!$J$6/保育人数!$J$34</f>
        <v>559.15108640727647</v>
      </c>
      <c r="BG103" s="3">
        <f>G103*保育人数!$J$6/保育人数!$J$34</f>
        <v>559.15108640727647</v>
      </c>
      <c r="BH103" s="3">
        <f>H103*保育人数!$J$6/保育人数!$J$34</f>
        <v>568.96075458986024</v>
      </c>
      <c r="BI103" s="3">
        <f>I103*保育人数!$J$6/保育人数!$J$34</f>
        <v>568.96075458986024</v>
      </c>
      <c r="BJ103" s="3">
        <f>J103*保育人数!$J$6/保育人数!$J$34</f>
        <v>568.96075458986024</v>
      </c>
      <c r="BK103" s="3">
        <f>K103*保育人数!$J$6/保育人数!$J$34</f>
        <v>568.96075458986024</v>
      </c>
      <c r="BL103" s="3">
        <f>L103*保育人数!$J$6/保育人数!$J$34</f>
        <v>578.77042277244402</v>
      </c>
      <c r="BM103" s="3">
        <f>M103*保育人数!$J$6/保育人数!$J$34</f>
        <v>588.5800909550278</v>
      </c>
      <c r="BN103" s="3">
        <f>N103*保育人数!$J$6/保育人数!$J$34</f>
        <v>618.00909550277925</v>
      </c>
      <c r="BO103" s="3">
        <f>O103*保育人数!$J$6/保育人数!$J$34</f>
        <v>667.05743641569813</v>
      </c>
      <c r="BP103" s="3">
        <f t="shared" ref="BP103:BP105" si="59">AVERAGE(BE103:BO103)</f>
        <v>581.44578682223971</v>
      </c>
      <c r="BQ103" s="216"/>
      <c r="BR103" s="3"/>
      <c r="BU103" s="3">
        <f>U103*保育人数!$J$6/保育人数!$J$34</f>
        <v>63213.501768569986</v>
      </c>
      <c r="BV103" s="3">
        <f>V103*保育人数!$J$6/保育人数!$J$34</f>
        <v>63998.275223176694</v>
      </c>
      <c r="BW103" s="3">
        <f>W103*保育人数!$J$6/保育人数!$J$34</f>
        <v>64498.568300488463</v>
      </c>
      <c r="BX103" s="3">
        <f>X103*保育人数!$J$6/保育人数!$J$34</f>
        <v>65106.767727808663</v>
      </c>
      <c r="BY103" s="3">
        <f>Y103*保育人数!$J$6/保育人数!$J$34</f>
        <v>60800.32339565437</v>
      </c>
      <c r="BZ103" s="3">
        <f>Z103*保育人数!$J$6/保育人数!$J$34</f>
        <v>60015.54994104767</v>
      </c>
      <c r="CA103" s="3">
        <f>AA103*保育人数!$J$6/保育人数!$J$34</f>
        <v>60721.846050193701</v>
      </c>
      <c r="CB103" s="3">
        <f>AB103*保育人数!$J$6/保育人数!$J$34</f>
        <v>61388.903486609401</v>
      </c>
      <c r="CC103" s="3">
        <f>AC103*保育人数!$J$6/保育人数!$J$34</f>
        <v>64086.562236819947</v>
      </c>
      <c r="CD103" s="3">
        <f>AD103*保育人数!$J$6/保育人数!$J$34</f>
        <v>70021.411487283141</v>
      </c>
      <c r="CE103" s="3">
        <f>AE103*保育人数!$J$6/保育人数!$J$34</f>
        <v>0</v>
      </c>
      <c r="CF103" s="3">
        <f t="shared" ref="CF103:CF105" si="60">AVERAGE(BU103:CE103)</f>
        <v>57622.882692513827</v>
      </c>
      <c r="CG103" s="216"/>
      <c r="CH103" s="3"/>
      <c r="CI103" s="4"/>
    </row>
    <row r="104" spans="1:87" ht="19">
      <c r="A104" s="32" t="s">
        <v>79</v>
      </c>
      <c r="B104" s="76" t="s">
        <v>140</v>
      </c>
      <c r="C104" s="257" t="s">
        <v>160</v>
      </c>
      <c r="D104" s="34" t="s">
        <v>161</v>
      </c>
      <c r="E104" s="38">
        <v>1060</v>
      </c>
      <c r="F104" s="36">
        <v>1080</v>
      </c>
      <c r="G104" s="36">
        <v>1090</v>
      </c>
      <c r="H104" s="36">
        <v>1100</v>
      </c>
      <c r="I104" s="36">
        <v>1110</v>
      </c>
      <c r="J104" s="36">
        <v>1110</v>
      </c>
      <c r="K104" s="36">
        <v>1100</v>
      </c>
      <c r="L104" s="36">
        <v>1110</v>
      </c>
      <c r="M104" s="39">
        <v>1130</v>
      </c>
      <c r="N104" s="39">
        <v>1180</v>
      </c>
      <c r="O104" s="40">
        <v>1290</v>
      </c>
      <c r="P104" s="111"/>
      <c r="Q104" s="111"/>
      <c r="R104" s="111"/>
      <c r="S104" s="111"/>
      <c r="T104" s="35">
        <v>116070</v>
      </c>
      <c r="U104" s="36">
        <v>119030</v>
      </c>
      <c r="V104" s="36">
        <v>120460</v>
      </c>
      <c r="W104" s="36">
        <v>121460</v>
      </c>
      <c r="X104" s="36">
        <v>122660</v>
      </c>
      <c r="Y104" s="36">
        <v>122840</v>
      </c>
      <c r="Z104" s="36">
        <v>121430</v>
      </c>
      <c r="AA104" s="36">
        <v>122860</v>
      </c>
      <c r="AB104" s="37">
        <v>124220</v>
      </c>
      <c r="AC104" s="37">
        <v>129740</v>
      </c>
      <c r="AD104" s="77">
        <v>141720</v>
      </c>
      <c r="AE104" s="111"/>
      <c r="AF104" s="4">
        <f>E104/E$536</f>
        <v>1.1397849462365592</v>
      </c>
      <c r="AG104" s="4">
        <f>F104/E$536</f>
        <v>1.1612903225806452</v>
      </c>
      <c r="AH104" s="4">
        <f>G104/E$536</f>
        <v>1.1720430107526882</v>
      </c>
      <c r="AI104" s="4">
        <f>H104/E$536</f>
        <v>1.1827956989247312</v>
      </c>
      <c r="AJ104" s="4">
        <f>I104/E$536</f>
        <v>1.1935483870967742</v>
      </c>
      <c r="AK104" s="4">
        <f>J104/E$536</f>
        <v>1.1935483870967742</v>
      </c>
      <c r="AL104" s="4">
        <f>K104/E$536</f>
        <v>1.1827956989247312</v>
      </c>
      <c r="AM104" s="4">
        <f>L104/E$536</f>
        <v>1.1935483870967742</v>
      </c>
      <c r="AN104" s="4">
        <f>M104/E$536</f>
        <v>1.2150537634408602</v>
      </c>
      <c r="AO104" s="4">
        <f>N104/E$536</f>
        <v>1.2688172043010753</v>
      </c>
      <c r="AP104" s="4">
        <f>O104/E$536</f>
        <v>1.3870967741935485</v>
      </c>
      <c r="AQ104" s="256"/>
      <c r="AR104" s="256"/>
      <c r="AS104" s="256"/>
      <c r="AT104" s="256"/>
      <c r="AU104" s="256"/>
      <c r="AV104" s="256"/>
      <c r="AW104" s="256"/>
      <c r="AX104" s="256"/>
      <c r="AY104" s="256"/>
      <c r="AZ104" s="256"/>
      <c r="BA104" s="256"/>
      <c r="BC104" s="3"/>
      <c r="BE104" s="3">
        <f>E104*(保育人数!$J$4+保育人数!$J$5)/保育人数!$J$34</f>
        <v>1559.7372410308237</v>
      </c>
      <c r="BF104" s="3">
        <f>F104*(保育人数!$J$4+保育人数!$J$5)/保育人数!$J$34</f>
        <v>1589.1662455785752</v>
      </c>
      <c r="BG104" s="3">
        <f>G104*(保育人数!$J$4+保育人数!$J$5)/保育人数!$J$34</f>
        <v>1603.8807478524507</v>
      </c>
      <c r="BH104" s="3">
        <f>H104*(保育人数!$J$4+保育人数!$J$5)/保育人数!$J$34</f>
        <v>1618.5952501263264</v>
      </c>
      <c r="BI104" s="3">
        <f>I104*(保育人数!$J$4+保育人数!$J$5)/保育人数!$J$34</f>
        <v>1633.3097524002021</v>
      </c>
      <c r="BJ104" s="3">
        <f>J104*(保育人数!$J$4+保育人数!$J$5)/保育人数!$J$34</f>
        <v>1633.3097524002021</v>
      </c>
      <c r="BK104" s="3">
        <f>K104*(保育人数!$J$4+保育人数!$J$5)/保育人数!$J$34</f>
        <v>1618.5952501263264</v>
      </c>
      <c r="BL104" s="3">
        <f>L104*(保育人数!$J$4+保育人数!$J$5)/保育人数!$J$34</f>
        <v>1633.3097524002021</v>
      </c>
      <c r="BM104" s="3">
        <f>M104*(保育人数!$J$4+保育人数!$J$5)/保育人数!$J$34</f>
        <v>1662.7387569479536</v>
      </c>
      <c r="BN104" s="3">
        <f>N104*(保育人数!$J$4+保育人数!$J$5)/保育人数!$J$34</f>
        <v>1736.311268317332</v>
      </c>
      <c r="BO104" s="3">
        <f>O104*(保育人数!$J$4+保育人数!$J$5)/保育人数!$J$34</f>
        <v>1898.1707933299647</v>
      </c>
      <c r="BP104" s="3">
        <f t="shared" si="59"/>
        <v>1653.374982773669</v>
      </c>
      <c r="BQ104" s="216"/>
      <c r="BR104" s="3"/>
      <c r="BU104" s="3">
        <f>U104*(保育人数!$J$4+保育人数!$J$5)/保育人数!$J$34</f>
        <v>175146.72056594241</v>
      </c>
      <c r="BV104" s="3">
        <f>V104*(保育人数!$J$4+保育人数!$J$5)/保育人数!$J$34</f>
        <v>177250.89439110662</v>
      </c>
      <c r="BW104" s="3">
        <f>W104*(保育人数!$J$4+保育人数!$J$5)/保育人数!$J$34</f>
        <v>178722.34461849419</v>
      </c>
      <c r="BX104" s="3">
        <f>X104*(保育人数!$J$4+保育人数!$J$5)/保育人数!$J$34</f>
        <v>180488.08489135926</v>
      </c>
      <c r="BY104" s="3">
        <f>Y104*(保育人数!$J$4+保育人数!$J$5)/保育人数!$J$34</f>
        <v>180752.94593228903</v>
      </c>
      <c r="BZ104" s="3">
        <f>Z104*(保育人数!$J$4+保育人数!$J$5)/保育人数!$J$34</f>
        <v>178678.20111167256</v>
      </c>
      <c r="CA104" s="3">
        <f>AA104*(保育人数!$J$4+保育人数!$J$5)/保育人数!$J$34</f>
        <v>180782.3749368368</v>
      </c>
      <c r="CB104" s="3">
        <f>AB104*(保育人数!$J$4+保育人数!$J$5)/保育人数!$J$34</f>
        <v>182783.54724608388</v>
      </c>
      <c r="CC104" s="3">
        <f>AC104*(保育人数!$J$4+保育人数!$J$5)/保育人数!$J$34</f>
        <v>190905.95250126327</v>
      </c>
      <c r="CD104" s="3">
        <f>AD104*(保育人数!$J$4+保育人数!$J$5)/保育人数!$J$34</f>
        <v>208533.92622536636</v>
      </c>
      <c r="CE104" s="3">
        <f>AE104*(保育人数!$J$4+保育人数!$J$5)/保育人数!$J$34</f>
        <v>0</v>
      </c>
      <c r="CF104" s="3">
        <f t="shared" si="60"/>
        <v>166731.36294731038</v>
      </c>
      <c r="CG104" s="216"/>
      <c r="CH104" s="3"/>
      <c r="CI104" s="4"/>
    </row>
    <row r="105" spans="1:87" ht="19">
      <c r="A105" s="32" t="s">
        <v>79</v>
      </c>
      <c r="B105" s="76" t="s">
        <v>140</v>
      </c>
      <c r="C105" s="257"/>
      <c r="D105" s="34" t="s">
        <v>162</v>
      </c>
      <c r="E105" s="38">
        <v>1770</v>
      </c>
      <c r="F105" s="36">
        <v>1820</v>
      </c>
      <c r="G105" s="36">
        <v>1830</v>
      </c>
      <c r="H105" s="36">
        <v>1850</v>
      </c>
      <c r="I105" s="36">
        <v>1870</v>
      </c>
      <c r="J105" s="36">
        <v>1870</v>
      </c>
      <c r="K105" s="36">
        <v>1850</v>
      </c>
      <c r="L105" s="36">
        <v>1870</v>
      </c>
      <c r="M105" s="39">
        <v>1890</v>
      </c>
      <c r="N105" s="39">
        <v>1980</v>
      </c>
      <c r="O105" s="40">
        <v>2170</v>
      </c>
      <c r="P105" s="111"/>
      <c r="Q105" s="111"/>
      <c r="R105" s="111"/>
      <c r="S105" s="111"/>
      <c r="T105" s="35">
        <v>187500</v>
      </c>
      <c r="U105" s="36">
        <v>192490</v>
      </c>
      <c r="V105" s="36">
        <v>194690</v>
      </c>
      <c r="W105" s="36">
        <v>196350</v>
      </c>
      <c r="X105" s="36">
        <v>198350</v>
      </c>
      <c r="Y105" s="36">
        <v>198630</v>
      </c>
      <c r="Z105" s="36">
        <v>196150</v>
      </c>
      <c r="AA105" s="36">
        <v>198480</v>
      </c>
      <c r="AB105" s="37">
        <v>200750</v>
      </c>
      <c r="AC105" s="37">
        <v>209950</v>
      </c>
      <c r="AD105" s="77">
        <v>229970</v>
      </c>
      <c r="AE105" s="111"/>
      <c r="AF105" s="4">
        <f>E105/E$537</f>
        <v>1.1419354838709677</v>
      </c>
      <c r="AG105" s="4">
        <f>F105/E$537</f>
        <v>1.1741935483870967</v>
      </c>
      <c r="AH105" s="4">
        <f>G105/E$537</f>
        <v>1.1806451612903226</v>
      </c>
      <c r="AI105" s="4">
        <f>H105/E$537</f>
        <v>1.1935483870967742</v>
      </c>
      <c r="AJ105" s="4">
        <f>I105/E$537</f>
        <v>1.2064516129032259</v>
      </c>
      <c r="AK105" s="4">
        <f>J105/E$537</f>
        <v>1.2064516129032259</v>
      </c>
      <c r="AL105" s="4">
        <f>K105/E$537</f>
        <v>1.1935483870967742</v>
      </c>
      <c r="AM105" s="4">
        <f>L105/E$537</f>
        <v>1.2064516129032259</v>
      </c>
      <c r="AN105" s="4">
        <f>M105/E$537</f>
        <v>1.2193548387096773</v>
      </c>
      <c r="AO105" s="4">
        <f>N105/E$537</f>
        <v>1.2774193548387096</v>
      </c>
      <c r="AP105" s="4">
        <f>O105/E$537</f>
        <v>1.4</v>
      </c>
      <c r="AQ105" s="256"/>
      <c r="AR105" s="256"/>
      <c r="AS105" s="256"/>
      <c r="AT105" s="256"/>
      <c r="AU105" s="256"/>
      <c r="AV105" s="256"/>
      <c r="AW105" s="256"/>
      <c r="AX105" s="256"/>
      <c r="AY105" s="256"/>
      <c r="AZ105" s="256"/>
      <c r="BA105" s="256"/>
      <c r="BC105" s="3"/>
      <c r="BE105" s="3">
        <f>E105*保育人数!$J$3/保育人数!$J$34</f>
        <v>868.15563415866598</v>
      </c>
      <c r="BF105" s="3">
        <f>F105*保育人数!$J$3/保育人数!$J$34</f>
        <v>892.67980461512548</v>
      </c>
      <c r="BG105" s="3">
        <f>G105*保育人数!$J$3/保育人数!$J$34</f>
        <v>897.58463870641742</v>
      </c>
      <c r="BH105" s="3">
        <f>H105*保育人数!$J$3/保育人数!$J$34</f>
        <v>907.3943068890012</v>
      </c>
      <c r="BI105" s="3">
        <f>I105*保育人数!$J$3/保育人数!$J$34</f>
        <v>917.20397507158498</v>
      </c>
      <c r="BJ105" s="3">
        <f>J105*保育人数!$J$3/保育人数!$J$34</f>
        <v>917.20397507158498</v>
      </c>
      <c r="BK105" s="3">
        <f>K105*保育人数!$J$3/保育人数!$J$34</f>
        <v>907.3943068890012</v>
      </c>
      <c r="BL105" s="3">
        <f>L105*保育人数!$J$3/保育人数!$J$34</f>
        <v>917.20397507158498</v>
      </c>
      <c r="BM105" s="3">
        <f>M105*保育人数!$J$3/保育人数!$J$34</f>
        <v>927.01364325416876</v>
      </c>
      <c r="BN105" s="3">
        <f>N105*保育人数!$J$3/保育人数!$J$34</f>
        <v>971.15715007579593</v>
      </c>
      <c r="BO105" s="3">
        <f>O105*保育人数!$J$3/保育人数!$J$34</f>
        <v>1064.3489978103419</v>
      </c>
      <c r="BP105" s="3">
        <f t="shared" si="59"/>
        <v>926.12185523757034</v>
      </c>
      <c r="BQ105" s="216"/>
      <c r="BR105" s="3"/>
      <c r="BU105" s="3">
        <f>U105*保育人数!$J$3/保育人数!$J$34</f>
        <v>94413.151423277755</v>
      </c>
      <c r="BV105" s="3">
        <f>V105*保育人数!$J$3/保育人数!$J$34</f>
        <v>95492.214923361971</v>
      </c>
      <c r="BW105" s="3">
        <f>W105*保育人数!$J$3/保育人数!$J$34</f>
        <v>96306.417382516418</v>
      </c>
      <c r="BX105" s="3">
        <f>X105*保育人数!$J$3/保育人数!$J$34</f>
        <v>97287.384200774803</v>
      </c>
      <c r="BY105" s="3">
        <f>Y105*保育人数!$J$3/保育人数!$J$34</f>
        <v>97424.719555330972</v>
      </c>
      <c r="BZ105" s="3">
        <f>Z105*保育人数!$J$3/保育人数!$J$34</f>
        <v>96208.320700690587</v>
      </c>
      <c r="CA105" s="3">
        <f>AA105*保育人数!$J$3/保育人数!$J$34</f>
        <v>97351.147043961595</v>
      </c>
      <c r="CB105" s="3">
        <f>AB105*保育人数!$J$3/保育人数!$J$34</f>
        <v>98464.544382684864</v>
      </c>
      <c r="CC105" s="3">
        <f>AC105*保育人数!$J$3/保育人数!$J$34</f>
        <v>102976.9917466734</v>
      </c>
      <c r="CD105" s="3">
        <f>AD105*保育人数!$J$3/保育人数!$J$34</f>
        <v>112796.46959743979</v>
      </c>
      <c r="CE105" s="3">
        <f>AE105*保育人数!$J$3/保育人数!$J$34</f>
        <v>0</v>
      </c>
      <c r="CF105" s="3">
        <f t="shared" si="60"/>
        <v>89883.760086973823</v>
      </c>
      <c r="CG105" s="216"/>
      <c r="CH105" s="3"/>
      <c r="CI105" s="4"/>
    </row>
    <row r="106" spans="1:87" ht="21" customHeight="1">
      <c r="A106" s="32" t="s">
        <v>79</v>
      </c>
      <c r="B106" s="33" t="s">
        <v>169</v>
      </c>
      <c r="C106" s="237" t="s">
        <v>159</v>
      </c>
      <c r="D106" s="34" t="s">
        <v>105</v>
      </c>
      <c r="E106" s="38">
        <v>440</v>
      </c>
      <c r="F106" s="36">
        <v>460</v>
      </c>
      <c r="G106" s="36">
        <v>460</v>
      </c>
      <c r="H106" s="36">
        <v>460</v>
      </c>
      <c r="I106" s="36">
        <v>470</v>
      </c>
      <c r="J106" s="36">
        <v>470</v>
      </c>
      <c r="K106" s="36">
        <v>470</v>
      </c>
      <c r="L106" s="36">
        <v>470</v>
      </c>
      <c r="M106" s="39">
        <v>480</v>
      </c>
      <c r="N106" s="39">
        <v>500</v>
      </c>
      <c r="O106" s="40">
        <v>550</v>
      </c>
      <c r="P106" s="111"/>
      <c r="Q106" s="111"/>
      <c r="R106" s="111"/>
      <c r="S106" s="111"/>
      <c r="T106" s="35">
        <v>51470</v>
      </c>
      <c r="U106" s="36">
        <v>52680</v>
      </c>
      <c r="V106" s="36">
        <v>53360</v>
      </c>
      <c r="W106" s="36">
        <v>53780</v>
      </c>
      <c r="X106" s="36">
        <v>54270</v>
      </c>
      <c r="Y106" s="36">
        <v>49870</v>
      </c>
      <c r="Z106" s="36">
        <v>49230</v>
      </c>
      <c r="AA106" s="36">
        <v>49810</v>
      </c>
      <c r="AB106" s="37">
        <v>50350</v>
      </c>
      <c r="AC106" s="37">
        <v>52530</v>
      </c>
      <c r="AD106" s="77">
        <v>57330</v>
      </c>
      <c r="AE106" s="111"/>
      <c r="AF106" s="4">
        <f>E106/E$538</f>
        <v>1.1282051282051282</v>
      </c>
      <c r="AG106" s="4">
        <f>F106/E$538</f>
        <v>1.1794871794871795</v>
      </c>
      <c r="AH106" s="4">
        <f>G106/E$538</f>
        <v>1.1794871794871795</v>
      </c>
      <c r="AI106" s="4">
        <f>H106/E$538</f>
        <v>1.1794871794871795</v>
      </c>
      <c r="AJ106" s="4">
        <f>I106/E$538</f>
        <v>1.2051282051282051</v>
      </c>
      <c r="AK106" s="4">
        <f>J106/E$538</f>
        <v>1.2051282051282051</v>
      </c>
      <c r="AL106" s="4">
        <f>K106/E$538</f>
        <v>1.2051282051282051</v>
      </c>
      <c r="AM106" s="4">
        <f>L106/E$538</f>
        <v>1.2051282051282051</v>
      </c>
      <c r="AN106" s="4">
        <f>M106/E$538</f>
        <v>1.2307692307692308</v>
      </c>
      <c r="AO106" s="4">
        <f>N106/E$538</f>
        <v>1.2820512820512822</v>
      </c>
      <c r="AP106" s="4">
        <f>O106/E$538</f>
        <v>1.4102564102564104</v>
      </c>
      <c r="AQ106" s="256"/>
      <c r="AR106" s="256"/>
      <c r="AS106" s="256"/>
      <c r="AT106" s="256"/>
      <c r="AU106" s="256"/>
      <c r="AV106" s="256"/>
      <c r="AW106" s="256"/>
      <c r="AX106" s="256"/>
      <c r="AY106" s="256"/>
      <c r="AZ106" s="256"/>
      <c r="BA106" s="256"/>
      <c r="BC106" s="3"/>
      <c r="BE106" s="3">
        <f>E106*(保育人数!$K$7+保育人数!$K$8)/保育人数!$K$34</f>
        <v>917.35003915426785</v>
      </c>
      <c r="BF106" s="3">
        <f>F106*(保育人数!$K$7+保育人数!$K$8)/保育人数!$K$34</f>
        <v>959.04776820673453</v>
      </c>
      <c r="BG106" s="3">
        <f>G106*(保育人数!$K$7+保育人数!$K$8)/保育人数!$K$34</f>
        <v>959.04776820673453</v>
      </c>
      <c r="BH106" s="3">
        <f>H106*(保育人数!$K$7+保育人数!$K$8)/保育人数!$K$34</f>
        <v>959.04776820673453</v>
      </c>
      <c r="BI106" s="3">
        <f>I106*(保育人数!$K$7+保育人数!$K$8)/保育人数!$K$34</f>
        <v>979.89663273296799</v>
      </c>
      <c r="BJ106" s="3">
        <f>J106*(保育人数!$K$7+保育人数!$K$8)/保育人数!$K$34</f>
        <v>979.89663273296799</v>
      </c>
      <c r="BK106" s="3">
        <f>K106*(保育人数!$K$7+保育人数!$K$8)/保育人数!$K$34</f>
        <v>979.89663273296799</v>
      </c>
      <c r="BL106" s="3">
        <f>L106*(保育人数!$K$7+保育人数!$K$8)/保育人数!$K$34</f>
        <v>979.89663273296799</v>
      </c>
      <c r="BM106" s="3">
        <f>M106*(保育人数!$K$7+保育人数!$K$8)/保育人数!$K$34</f>
        <v>1000.7454972592013</v>
      </c>
      <c r="BN106" s="3">
        <f>N106*(保育人数!$K$7+保育人数!$K$8)/保育人数!$K$34</f>
        <v>1042.443226311668</v>
      </c>
      <c r="BO106" s="3">
        <f>O106*(保育人数!$K$7+保育人数!$K$8)/保育人数!$K$34</f>
        <v>1146.6875489428348</v>
      </c>
      <c r="BP106" s="3">
        <f>AVERAGE(BE106:BO106)</f>
        <v>991.26874065636798</v>
      </c>
      <c r="BQ106" s="216">
        <f>SUM(BP106:BP109)</f>
        <v>4208.1537694881481</v>
      </c>
      <c r="BR106" s="3"/>
      <c r="BU106" s="3">
        <f>U106*(保育人数!$K$7+保育人数!$K$8)/保育人数!$K$34</f>
        <v>109831.81832419735</v>
      </c>
      <c r="BV106" s="3">
        <f>V106*(保育人数!$K$7+保育人数!$K$8)/保育人数!$K$34</f>
        <v>111249.54111198121</v>
      </c>
      <c r="BW106" s="3">
        <f>W106*(保育人数!$K$7+保育人数!$K$8)/保育人数!$K$34</f>
        <v>112125.19342208302</v>
      </c>
      <c r="BX106" s="3">
        <f>X106*(保育人数!$K$7+保育人数!$K$8)/保育人数!$K$34</f>
        <v>113146.78778386845</v>
      </c>
      <c r="BY106" s="3">
        <f>Y106*(保育人数!$K$7+保育人数!$K$8)/保育人数!$K$34</f>
        <v>103973.28739232577</v>
      </c>
      <c r="BZ106" s="3">
        <f>Z106*(保育人数!$K$7+保育人数!$K$8)/保育人数!$K$34</f>
        <v>102638.96006264683</v>
      </c>
      <c r="CA106" s="3">
        <f>AA106*(保育人数!$K$7+保育人数!$K$8)/保育人数!$K$34</f>
        <v>103848.19420516837</v>
      </c>
      <c r="CB106" s="3">
        <f>AB106*(保育人数!$K$7+保育人数!$K$8)/保育人数!$K$34</f>
        <v>104974.03288958497</v>
      </c>
      <c r="CC106" s="3">
        <f>AC106*(保育人数!$K$7+保育人数!$K$8)/保育人数!$K$34</f>
        <v>109519.08535630384</v>
      </c>
      <c r="CD106" s="3">
        <f>AD106*(保育人数!$K$7+保育人数!$K$8)/保育人数!$K$34</f>
        <v>119526.54032889585</v>
      </c>
      <c r="CE106" s="3">
        <f>AE106*(保育人数!$K$7+保育人数!$K$8)/保育人数!$K$34</f>
        <v>0</v>
      </c>
      <c r="CF106" s="3">
        <f>AVERAGE(BU106:CE106)</f>
        <v>99166.676443368706</v>
      </c>
      <c r="CG106" s="216">
        <f>ROUNDDOWN(SUM(CF106:CF109)*$CJ$2*12/16,-2)</f>
        <v>220500</v>
      </c>
      <c r="CH106" s="3"/>
      <c r="CI106" s="4"/>
    </row>
    <row r="107" spans="1:87" ht="19">
      <c r="A107" s="32" t="s">
        <v>79</v>
      </c>
      <c r="B107" s="76" t="s">
        <v>141</v>
      </c>
      <c r="C107" s="237"/>
      <c r="D107" s="34" t="s">
        <v>106</v>
      </c>
      <c r="E107" s="38">
        <v>510</v>
      </c>
      <c r="F107" s="36">
        <v>530</v>
      </c>
      <c r="G107" s="36">
        <v>530</v>
      </c>
      <c r="H107" s="36">
        <v>530</v>
      </c>
      <c r="I107" s="36">
        <v>540</v>
      </c>
      <c r="J107" s="36">
        <v>540</v>
      </c>
      <c r="K107" s="36">
        <v>540</v>
      </c>
      <c r="L107" s="36">
        <v>540</v>
      </c>
      <c r="M107" s="39">
        <v>550</v>
      </c>
      <c r="N107" s="39">
        <v>580</v>
      </c>
      <c r="O107" s="40">
        <v>630</v>
      </c>
      <c r="P107" s="111"/>
      <c r="Q107" s="111"/>
      <c r="R107" s="111"/>
      <c r="S107" s="111"/>
      <c r="T107" s="35">
        <v>58610</v>
      </c>
      <c r="U107" s="36">
        <v>60020</v>
      </c>
      <c r="V107" s="36">
        <v>60780</v>
      </c>
      <c r="W107" s="36">
        <v>61260</v>
      </c>
      <c r="X107" s="36">
        <v>61830</v>
      </c>
      <c r="Y107" s="36">
        <v>57440</v>
      </c>
      <c r="Z107" s="36">
        <v>56700</v>
      </c>
      <c r="AA107" s="36">
        <v>57370</v>
      </c>
      <c r="AB107" s="37">
        <v>58000</v>
      </c>
      <c r="AC107" s="37">
        <v>60550</v>
      </c>
      <c r="AD107" s="77">
        <v>66150</v>
      </c>
      <c r="AE107" s="111"/>
      <c r="AF107" s="4">
        <f>E107/E$539</f>
        <v>1.1333333333333333</v>
      </c>
      <c r="AG107" s="4">
        <f>F107/E$539</f>
        <v>1.1777777777777778</v>
      </c>
      <c r="AH107" s="4">
        <f>G107/E$539</f>
        <v>1.1777777777777778</v>
      </c>
      <c r="AI107" s="4">
        <f>H107/E$539</f>
        <v>1.1777777777777778</v>
      </c>
      <c r="AJ107" s="4">
        <f>I107/E$539</f>
        <v>1.2</v>
      </c>
      <c r="AK107" s="4">
        <f>J107/E$539</f>
        <v>1.2</v>
      </c>
      <c r="AL107" s="4">
        <f>K107/E$539</f>
        <v>1.2</v>
      </c>
      <c r="AM107" s="4">
        <f>L107/E$539</f>
        <v>1.2</v>
      </c>
      <c r="AN107" s="4">
        <f>M107/E$539</f>
        <v>1.2222222222222223</v>
      </c>
      <c r="AO107" s="4">
        <f>N107/E$539</f>
        <v>1.288888888888889</v>
      </c>
      <c r="AP107" s="4">
        <f>O107/E$539</f>
        <v>1.4</v>
      </c>
      <c r="AQ107" s="256"/>
      <c r="AR107" s="256"/>
      <c r="AS107" s="256"/>
      <c r="AT107" s="256"/>
      <c r="AU107" s="256"/>
      <c r="AV107" s="256"/>
      <c r="AW107" s="256"/>
      <c r="AX107" s="256"/>
      <c r="AY107" s="256"/>
      <c r="AZ107" s="256"/>
      <c r="BA107" s="256"/>
      <c r="BC107" s="3"/>
      <c r="BE107" s="3">
        <f>E107*保育人数!$K$6/保育人数!$K$34</f>
        <v>531.64604541895073</v>
      </c>
      <c r="BF107" s="3">
        <f>F107*保育人数!$K$6/保育人数!$K$34</f>
        <v>552.49490994518408</v>
      </c>
      <c r="BG107" s="3">
        <f>G107*保育人数!$K$6/保育人数!$K$34</f>
        <v>552.49490994518408</v>
      </c>
      <c r="BH107" s="3">
        <f>H107*保育人数!$K$6/保育人数!$K$34</f>
        <v>552.49490994518408</v>
      </c>
      <c r="BI107" s="3">
        <f>I107*保育人数!$K$6/保育人数!$K$34</f>
        <v>562.91934220830069</v>
      </c>
      <c r="BJ107" s="3">
        <f>J107*保育人数!$K$6/保育人数!$K$34</f>
        <v>562.91934220830069</v>
      </c>
      <c r="BK107" s="3">
        <f>K107*保育人数!$K$6/保育人数!$K$34</f>
        <v>562.91934220830069</v>
      </c>
      <c r="BL107" s="3">
        <f>L107*保育人数!$K$6/保育人数!$K$34</f>
        <v>562.91934220830069</v>
      </c>
      <c r="BM107" s="3">
        <f>M107*保育人数!$K$6/保育人数!$K$34</f>
        <v>573.34377447141742</v>
      </c>
      <c r="BN107" s="3">
        <f>N107*保育人数!$K$6/保育人数!$K$34</f>
        <v>604.61707126076749</v>
      </c>
      <c r="BO107" s="3">
        <f>O107*保育人数!$K$6/保育人数!$K$34</f>
        <v>656.7392325763509</v>
      </c>
      <c r="BP107" s="3">
        <f t="shared" ref="BP107:BP109" si="61">AVERAGE(BE107:BO107)</f>
        <v>570.50074749056739</v>
      </c>
      <c r="BQ107" s="216"/>
      <c r="BR107" s="3"/>
      <c r="BU107" s="3">
        <f>U107*保育人数!$K$6/保育人数!$K$34</f>
        <v>62567.442443226311</v>
      </c>
      <c r="BV107" s="3">
        <f>V107*保育人数!$K$6/保育人数!$K$34</f>
        <v>63359.699295223181</v>
      </c>
      <c r="BW107" s="3">
        <f>W107*保育人数!$K$6/保育人数!$K$34</f>
        <v>63860.072043852786</v>
      </c>
      <c r="BX107" s="3">
        <f>X107*保育人数!$K$6/保育人数!$K$34</f>
        <v>64454.264682850437</v>
      </c>
      <c r="BY107" s="3">
        <f>Y107*保育人数!$K$6/保育人数!$K$34</f>
        <v>59877.93891934221</v>
      </c>
      <c r="BZ107" s="3">
        <f>Z107*保育人数!$K$6/保育人数!$K$34</f>
        <v>59106.530931871574</v>
      </c>
      <c r="CA107" s="3">
        <f>AA107*保育人数!$K$6/保育人数!$K$34</f>
        <v>59804.967893500398</v>
      </c>
      <c r="CB107" s="3">
        <f>AB107*保育人数!$K$6/保育人数!$K$34</f>
        <v>60461.707126076748</v>
      </c>
      <c r="CC107" s="3">
        <f>AC107*保育人数!$K$6/保育人数!$K$34</f>
        <v>63119.937353171495</v>
      </c>
      <c r="CD107" s="3">
        <f>AD107*保育人数!$K$6/保育人数!$K$34</f>
        <v>68957.619420516843</v>
      </c>
      <c r="CE107" s="3">
        <f>AE107*保育人数!$K$6/保育人数!$K$34</f>
        <v>0</v>
      </c>
      <c r="CF107" s="3">
        <f t="shared" ref="CF107:CF109" si="62">AVERAGE(BU107:CE107)</f>
        <v>56870.016373602906</v>
      </c>
      <c r="CG107" s="216"/>
      <c r="CH107" s="3"/>
      <c r="CI107" s="4"/>
    </row>
    <row r="108" spans="1:87" ht="19">
      <c r="A108" s="32" t="s">
        <v>79</v>
      </c>
      <c r="B108" s="76" t="s">
        <v>141</v>
      </c>
      <c r="C108" s="257" t="s">
        <v>160</v>
      </c>
      <c r="D108" s="34" t="s">
        <v>161</v>
      </c>
      <c r="E108" s="38">
        <v>1010</v>
      </c>
      <c r="F108" s="36">
        <v>1040</v>
      </c>
      <c r="G108" s="36">
        <v>1050</v>
      </c>
      <c r="H108" s="36">
        <v>1050</v>
      </c>
      <c r="I108" s="36">
        <v>1070</v>
      </c>
      <c r="J108" s="36">
        <v>1070</v>
      </c>
      <c r="K108" s="36">
        <v>1050</v>
      </c>
      <c r="L108" s="36">
        <v>1070</v>
      </c>
      <c r="M108" s="39">
        <v>1080</v>
      </c>
      <c r="N108" s="39">
        <v>1130</v>
      </c>
      <c r="O108" s="40">
        <v>1240</v>
      </c>
      <c r="P108" s="111"/>
      <c r="Q108" s="111"/>
      <c r="R108" s="111"/>
      <c r="S108" s="111"/>
      <c r="T108" s="35">
        <v>111770</v>
      </c>
      <c r="U108" s="36">
        <v>114610</v>
      </c>
      <c r="V108" s="36">
        <v>116000</v>
      </c>
      <c r="W108" s="36">
        <v>116970</v>
      </c>
      <c r="X108" s="36">
        <v>118120</v>
      </c>
      <c r="Y108" s="36">
        <v>118300</v>
      </c>
      <c r="Z108" s="36">
        <v>116950</v>
      </c>
      <c r="AA108" s="36">
        <v>118330</v>
      </c>
      <c r="AB108" s="37">
        <v>119640</v>
      </c>
      <c r="AC108" s="37">
        <v>124960</v>
      </c>
      <c r="AD108" s="77">
        <v>136490</v>
      </c>
      <c r="AE108" s="111"/>
      <c r="AF108" s="4">
        <f>E108/E$540</f>
        <v>1.1348314606741574</v>
      </c>
      <c r="AG108" s="4">
        <f>F108/E$540</f>
        <v>1.1685393258426966</v>
      </c>
      <c r="AH108" s="4">
        <f>G108/E$540</f>
        <v>1.1797752808988764</v>
      </c>
      <c r="AI108" s="4">
        <f>H108/E$540</f>
        <v>1.1797752808988764</v>
      </c>
      <c r="AJ108" s="4">
        <f>I108/E$540</f>
        <v>1.202247191011236</v>
      </c>
      <c r="AK108" s="4">
        <f>J108/E$540</f>
        <v>1.202247191011236</v>
      </c>
      <c r="AL108" s="4">
        <f>K108/E$540</f>
        <v>1.1797752808988764</v>
      </c>
      <c r="AM108" s="4">
        <f>L108/E$540</f>
        <v>1.202247191011236</v>
      </c>
      <c r="AN108" s="4">
        <f>M108/E$540</f>
        <v>1.2134831460674158</v>
      </c>
      <c r="AO108" s="4">
        <f>N108/E$540</f>
        <v>1.2696629213483146</v>
      </c>
      <c r="AP108" s="4">
        <f>O108/E$540</f>
        <v>1.3932584269662922</v>
      </c>
      <c r="AQ108" s="256"/>
      <c r="AR108" s="256"/>
      <c r="AS108" s="256"/>
      <c r="AT108" s="256"/>
      <c r="AU108" s="256"/>
      <c r="AV108" s="256"/>
      <c r="AW108" s="256"/>
      <c r="AX108" s="256"/>
      <c r="AY108" s="256"/>
      <c r="AZ108" s="256"/>
      <c r="BA108" s="256"/>
      <c r="BC108" s="3"/>
      <c r="BE108" s="3">
        <f>E108*(保育人数!$K$4+保育人数!$K$5)/保育人数!$K$34</f>
        <v>1579.3014878621771</v>
      </c>
      <c r="BF108" s="3">
        <f>F108*(保育人数!$K$4+保育人数!$K$5)/保育人数!$K$34</f>
        <v>1626.211433046202</v>
      </c>
      <c r="BG108" s="3">
        <f>G108*(保育人数!$K$4+保育人数!$K$5)/保育人数!$K$34</f>
        <v>1641.8480814408772</v>
      </c>
      <c r="BH108" s="3">
        <f>H108*(保育人数!$K$4+保育人数!$K$5)/保育人数!$K$34</f>
        <v>1641.8480814408772</v>
      </c>
      <c r="BI108" s="3">
        <f>I108*(保育人数!$K$4+保育人数!$K$5)/保育人数!$K$34</f>
        <v>1673.1213782302273</v>
      </c>
      <c r="BJ108" s="3">
        <f>J108*(保育人数!$K$4+保育人数!$K$5)/保育人数!$K$34</f>
        <v>1673.1213782302273</v>
      </c>
      <c r="BK108" s="3">
        <f>K108*(保育人数!$K$4+保育人数!$K$5)/保育人数!$K$34</f>
        <v>1641.8480814408772</v>
      </c>
      <c r="BL108" s="3">
        <f>L108*(保育人数!$K$4+保育人数!$K$5)/保育人数!$K$34</f>
        <v>1673.1213782302273</v>
      </c>
      <c r="BM108" s="3">
        <f>M108*(保育人数!$K$4+保育人数!$K$5)/保育人数!$K$34</f>
        <v>1688.7580266249022</v>
      </c>
      <c r="BN108" s="3">
        <f>N108*(保育人数!$K$4+保育人数!$K$5)/保育人数!$K$34</f>
        <v>1766.9412685982772</v>
      </c>
      <c r="BO108" s="3">
        <f>O108*(保育人数!$K$4+保育人数!$K$5)/保育人数!$K$34</f>
        <v>1938.9444009397025</v>
      </c>
      <c r="BP108" s="3">
        <f t="shared" si="61"/>
        <v>1685.9149996440524</v>
      </c>
      <c r="BQ108" s="216"/>
      <c r="BR108" s="3"/>
      <c r="BU108" s="3">
        <f>U108*(保育人数!$K$4+保育人数!$K$5)/保育人数!$K$34</f>
        <v>179211.6272513704</v>
      </c>
      <c r="BV108" s="3">
        <f>V108*(保育人数!$K$4+保育人数!$K$5)/保育人数!$K$34</f>
        <v>181385.12137823022</v>
      </c>
      <c r="BW108" s="3">
        <f>W108*(保育人数!$K$4+保育人数!$K$5)/保育人数!$K$34</f>
        <v>182901.87627251371</v>
      </c>
      <c r="BX108" s="3">
        <f>X108*(保育人数!$K$4+保育人数!$K$5)/保育人数!$K$34</f>
        <v>184700.09083790134</v>
      </c>
      <c r="BY108" s="3">
        <f>Y108*(保育人数!$K$4+保育人数!$K$5)/保育人数!$K$34</f>
        <v>184981.55050900549</v>
      </c>
      <c r="BZ108" s="3">
        <f>Z108*(保育人数!$K$4+保育人数!$K$5)/保育人数!$K$34</f>
        <v>182870.60297572435</v>
      </c>
      <c r="CA108" s="3">
        <f>AA108*(保育人数!$K$4+保育人数!$K$5)/保育人数!$K$34</f>
        <v>185028.46045418951</v>
      </c>
      <c r="CB108" s="3">
        <f>AB108*(保育人数!$K$4+保育人数!$K$5)/保育人数!$K$34</f>
        <v>187076.86139389194</v>
      </c>
      <c r="CC108" s="3">
        <f>AC108*(保育人数!$K$4+保育人数!$K$5)/保育人数!$K$34</f>
        <v>195395.55833985904</v>
      </c>
      <c r="CD108" s="3">
        <f>AD108*(保育人数!$K$4+保育人数!$K$5)/保育人数!$K$34</f>
        <v>213424.61393891936</v>
      </c>
      <c r="CE108" s="3">
        <f>AE108*(保育人数!$K$4+保育人数!$K$5)/保育人数!$K$34</f>
        <v>0</v>
      </c>
      <c r="CF108" s="3">
        <f t="shared" si="62"/>
        <v>170634.21485014592</v>
      </c>
      <c r="CG108" s="216"/>
      <c r="CH108" s="3"/>
      <c r="CI108" s="4"/>
    </row>
    <row r="109" spans="1:87" ht="19">
      <c r="A109" s="32" t="s">
        <v>79</v>
      </c>
      <c r="B109" s="76" t="s">
        <v>141</v>
      </c>
      <c r="C109" s="257"/>
      <c r="D109" s="34" t="s">
        <v>162</v>
      </c>
      <c r="E109" s="38">
        <v>1720</v>
      </c>
      <c r="F109" s="36">
        <v>1780</v>
      </c>
      <c r="G109" s="36">
        <v>1790</v>
      </c>
      <c r="H109" s="36">
        <v>1800</v>
      </c>
      <c r="I109" s="36">
        <v>1830</v>
      </c>
      <c r="J109" s="36">
        <v>1830</v>
      </c>
      <c r="K109" s="36">
        <v>1800</v>
      </c>
      <c r="L109" s="36">
        <v>1830</v>
      </c>
      <c r="M109" s="39">
        <v>1840</v>
      </c>
      <c r="N109" s="39">
        <v>1930</v>
      </c>
      <c r="O109" s="40">
        <v>2120</v>
      </c>
      <c r="P109" s="111"/>
      <c r="Q109" s="111"/>
      <c r="R109" s="111"/>
      <c r="S109" s="111"/>
      <c r="T109" s="35">
        <v>183200</v>
      </c>
      <c r="U109" s="36">
        <v>188070</v>
      </c>
      <c r="V109" s="36">
        <v>190230</v>
      </c>
      <c r="W109" s="36">
        <v>191860</v>
      </c>
      <c r="X109" s="36">
        <v>193810</v>
      </c>
      <c r="Y109" s="36">
        <v>194090</v>
      </c>
      <c r="Z109" s="36">
        <v>191670</v>
      </c>
      <c r="AA109" s="36">
        <v>193950</v>
      </c>
      <c r="AB109" s="37">
        <v>196170</v>
      </c>
      <c r="AC109" s="37">
        <v>205170</v>
      </c>
      <c r="AD109" s="77">
        <v>224740</v>
      </c>
      <c r="AE109" s="111"/>
      <c r="AF109" s="4">
        <f>E109/E$541</f>
        <v>1.1390728476821192</v>
      </c>
      <c r="AG109" s="4">
        <f>F109/E$541</f>
        <v>1.1788079470198676</v>
      </c>
      <c r="AH109" s="4">
        <f>G109/E$541</f>
        <v>1.185430463576159</v>
      </c>
      <c r="AI109" s="4">
        <f>H109/E$541</f>
        <v>1.1920529801324504</v>
      </c>
      <c r="AJ109" s="4">
        <f>I109/E$541</f>
        <v>1.2119205298013245</v>
      </c>
      <c r="AK109" s="4">
        <f>J109/E$541</f>
        <v>1.2119205298013245</v>
      </c>
      <c r="AL109" s="4">
        <f>K109/E$541</f>
        <v>1.1920529801324504</v>
      </c>
      <c r="AM109" s="4">
        <f>L109/E$541</f>
        <v>1.2119205298013245</v>
      </c>
      <c r="AN109" s="4">
        <f>M109/E$541</f>
        <v>1.2185430463576159</v>
      </c>
      <c r="AO109" s="4">
        <f>N109/E$541</f>
        <v>1.2781456953642385</v>
      </c>
      <c r="AP109" s="4">
        <f>O109/E$541</f>
        <v>1.4039735099337749</v>
      </c>
      <c r="AQ109" s="256"/>
      <c r="AR109" s="256"/>
      <c r="AS109" s="256"/>
      <c r="AT109" s="256"/>
      <c r="AU109" s="256"/>
      <c r="AV109" s="256"/>
      <c r="AW109" s="256"/>
      <c r="AX109" s="256"/>
      <c r="AY109" s="256"/>
      <c r="AZ109" s="256"/>
      <c r="BA109" s="256"/>
      <c r="BC109" s="3"/>
      <c r="BE109" s="3">
        <f>E109*保育人数!$K$3/保育人数!$K$34</f>
        <v>896.50117462803451</v>
      </c>
      <c r="BF109" s="3">
        <f>F109*保育人数!$K$3/保育人数!$K$34</f>
        <v>927.77447141738458</v>
      </c>
      <c r="BG109" s="3">
        <f>G109*保育人数!$K$3/保育人数!$K$34</f>
        <v>932.98668754894288</v>
      </c>
      <c r="BH109" s="3">
        <f>H109*保育人数!$K$3/保育人数!$K$34</f>
        <v>938.19890368050119</v>
      </c>
      <c r="BI109" s="3">
        <f>I109*保育人数!$K$3/保育人数!$K$34</f>
        <v>953.83555207517622</v>
      </c>
      <c r="BJ109" s="3">
        <f>J109*保育人数!$K$3/保育人数!$K$34</f>
        <v>953.83555207517622</v>
      </c>
      <c r="BK109" s="3">
        <f>K109*保育人数!$K$3/保育人数!$K$34</f>
        <v>938.19890368050119</v>
      </c>
      <c r="BL109" s="3">
        <f>L109*保育人数!$K$3/保育人数!$K$34</f>
        <v>953.83555207517622</v>
      </c>
      <c r="BM109" s="3">
        <f>M109*保育人数!$K$3/保育人数!$K$34</f>
        <v>959.04776820673453</v>
      </c>
      <c r="BN109" s="3">
        <f>N109*保育人数!$K$3/保育人数!$K$34</f>
        <v>1005.9577133907596</v>
      </c>
      <c r="BO109" s="3">
        <f>O109*保育人数!$K$3/保育人数!$K$34</f>
        <v>1104.9898198903682</v>
      </c>
      <c r="BP109" s="3">
        <f t="shared" si="61"/>
        <v>960.46928169715966</v>
      </c>
      <c r="BQ109" s="216"/>
      <c r="BR109" s="3"/>
      <c r="BU109" s="3">
        <f>U109*保育人数!$K$3/保育人数!$K$34</f>
        <v>98026.148786217702</v>
      </c>
      <c r="BV109" s="3">
        <f>V109*保育人数!$K$3/保育人数!$K$34</f>
        <v>99151.987470634311</v>
      </c>
      <c r="BW109" s="3">
        <f>W109*保育人数!$K$3/保育人数!$K$34</f>
        <v>100001.57870007832</v>
      </c>
      <c r="BX109" s="3">
        <f>X109*保育人数!$K$3/保育人数!$K$34</f>
        <v>101017.96084573219</v>
      </c>
      <c r="BY109" s="3">
        <f>Y109*保育人数!$K$3/保育人数!$K$34</f>
        <v>101163.90289741583</v>
      </c>
      <c r="BZ109" s="3">
        <f>Z109*保育人数!$K$3/保育人数!$K$34</f>
        <v>99902.546593578707</v>
      </c>
      <c r="CA109" s="3">
        <f>AA109*保育人数!$K$3/保育人数!$K$34</f>
        <v>101090.93187157401</v>
      </c>
      <c r="CB109" s="3">
        <f>AB109*保育人数!$K$3/保育人数!$K$34</f>
        <v>102248.04385277996</v>
      </c>
      <c r="CC109" s="3">
        <f>AC109*保育人数!$K$3/保育人数!$K$34</f>
        <v>106939.03837118247</v>
      </c>
      <c r="CD109" s="3">
        <f>AD109*保育人数!$K$3/保育人数!$K$34</f>
        <v>117139.34534064213</v>
      </c>
      <c r="CE109" s="3">
        <f>AE109*保育人数!$K$3/保育人数!$K$34</f>
        <v>0</v>
      </c>
      <c r="CF109" s="3">
        <f t="shared" si="62"/>
        <v>93334.680429985048</v>
      </c>
      <c r="CG109" s="216"/>
      <c r="CH109" s="3"/>
      <c r="CI109" s="4"/>
    </row>
    <row r="110" spans="1:87" ht="21" customHeight="1">
      <c r="A110" s="32" t="s">
        <v>79</v>
      </c>
      <c r="B110" s="33" t="s">
        <v>170</v>
      </c>
      <c r="C110" s="237" t="s">
        <v>159</v>
      </c>
      <c r="D110" s="34" t="s">
        <v>105</v>
      </c>
      <c r="E110" s="38">
        <v>410</v>
      </c>
      <c r="F110" s="36">
        <v>420</v>
      </c>
      <c r="G110" s="36">
        <v>420</v>
      </c>
      <c r="H110" s="36">
        <v>430</v>
      </c>
      <c r="I110" s="36">
        <v>430</v>
      </c>
      <c r="J110" s="36">
        <v>430</v>
      </c>
      <c r="K110" s="36">
        <v>430</v>
      </c>
      <c r="L110" s="36">
        <v>440</v>
      </c>
      <c r="M110" s="39">
        <v>440</v>
      </c>
      <c r="N110" s="39">
        <v>460</v>
      </c>
      <c r="O110" s="40">
        <v>510</v>
      </c>
      <c r="P110" s="111"/>
      <c r="Q110" s="111"/>
      <c r="R110" s="111"/>
      <c r="S110" s="111"/>
      <c r="T110" s="35">
        <v>48080</v>
      </c>
      <c r="U110" s="36">
        <v>49200</v>
      </c>
      <c r="V110" s="36">
        <v>49850</v>
      </c>
      <c r="W110" s="36">
        <v>50230</v>
      </c>
      <c r="X110" s="36">
        <v>50700</v>
      </c>
      <c r="Y110" s="36">
        <v>46280</v>
      </c>
      <c r="Z110" s="36">
        <v>45700</v>
      </c>
      <c r="AA110" s="36">
        <v>46240</v>
      </c>
      <c r="AB110" s="37">
        <v>46740</v>
      </c>
      <c r="AC110" s="37">
        <v>48760</v>
      </c>
      <c r="AD110" s="77">
        <v>53220</v>
      </c>
      <c r="AE110" s="111"/>
      <c r="AF110" s="4">
        <f>E110/E$542</f>
        <v>1.1388888888888888</v>
      </c>
      <c r="AG110" s="4">
        <f>F110/E$542</f>
        <v>1.1666666666666667</v>
      </c>
      <c r="AH110" s="4">
        <f>G110/E$542</f>
        <v>1.1666666666666667</v>
      </c>
      <c r="AI110" s="4">
        <f>H110/E$542</f>
        <v>1.1944444444444444</v>
      </c>
      <c r="AJ110" s="4">
        <f>I110/E$542</f>
        <v>1.1944444444444444</v>
      </c>
      <c r="AK110" s="4">
        <f>J110/E$542</f>
        <v>1.1944444444444444</v>
      </c>
      <c r="AL110" s="4">
        <f>K110/E$542</f>
        <v>1.1944444444444444</v>
      </c>
      <c r="AM110" s="4">
        <f>L110/E$542</f>
        <v>1.2222222222222223</v>
      </c>
      <c r="AN110" s="4">
        <f>M110/E$542</f>
        <v>1.2222222222222223</v>
      </c>
      <c r="AO110" s="4">
        <f>N110/E$542</f>
        <v>1.2777777777777777</v>
      </c>
      <c r="AP110" s="4">
        <f>O110/E$542</f>
        <v>1.4166666666666667</v>
      </c>
      <c r="AQ110" s="256"/>
      <c r="AR110" s="256"/>
      <c r="AS110" s="256"/>
      <c r="AT110" s="256"/>
      <c r="AU110" s="256"/>
      <c r="AV110" s="256"/>
      <c r="AW110" s="256"/>
      <c r="AX110" s="256"/>
      <c r="AY110" s="256"/>
      <c r="AZ110" s="256"/>
      <c r="BA110" s="256"/>
      <c r="BC110" s="3"/>
      <c r="BE110" s="3">
        <f>E110*(保育人数!$L$7+保育人数!$L$8)/保育人数!$L$34</f>
        <v>840.61113849186791</v>
      </c>
      <c r="BF110" s="3">
        <f>F110*(保育人数!$L$7+保育人数!$L$8)/保育人数!$L$34</f>
        <v>861.11384918679153</v>
      </c>
      <c r="BG110" s="3">
        <f>G110*(保育人数!$L$7+保育人数!$L$8)/保育人数!$L$34</f>
        <v>861.11384918679153</v>
      </c>
      <c r="BH110" s="3">
        <f>H110*(保育人数!$L$7+保育人数!$L$8)/保育人数!$L$34</f>
        <v>881.61655988171515</v>
      </c>
      <c r="BI110" s="3">
        <f>I110*(保育人数!$L$7+保育人数!$L$8)/保育人数!$L$34</f>
        <v>881.61655988171515</v>
      </c>
      <c r="BJ110" s="3">
        <f>J110*(保育人数!$L$7+保育人数!$L$8)/保育人数!$L$34</f>
        <v>881.61655988171515</v>
      </c>
      <c r="BK110" s="3">
        <f>K110*(保育人数!$L$7+保育人数!$L$8)/保育人数!$L$34</f>
        <v>881.61655988171515</v>
      </c>
      <c r="BL110" s="3">
        <f>L110*(保育人数!$L$7+保育人数!$L$8)/保育人数!$L$34</f>
        <v>902.11927057663877</v>
      </c>
      <c r="BM110" s="3">
        <f>M110*(保育人数!$L$7+保育人数!$L$8)/保育人数!$L$34</f>
        <v>902.11927057663877</v>
      </c>
      <c r="BN110" s="3">
        <f>N110*(保育人数!$L$7+保育人数!$L$8)/保育人数!$L$34</f>
        <v>943.12469196648601</v>
      </c>
      <c r="BO110" s="3">
        <f>O110*(保育人数!$L$7+保育人数!$L$8)/保育人数!$L$34</f>
        <v>1045.6382454411041</v>
      </c>
      <c r="BP110" s="3">
        <f>AVERAGE(BE110:BO110)</f>
        <v>898.3915049957435</v>
      </c>
      <c r="BQ110" s="216">
        <f>SUM(BP110:BP113)</f>
        <v>3950.9655450513019</v>
      </c>
      <c r="BR110" s="3"/>
      <c r="BU110" s="3">
        <f>U110*(保育人数!$L$7+保育人数!$L$8)/保育人数!$L$34</f>
        <v>100873.33661902415</v>
      </c>
      <c r="BV110" s="3">
        <f>V110*(保育人数!$L$7+保育人数!$L$8)/保育人数!$L$34</f>
        <v>102206.01281419418</v>
      </c>
      <c r="BW110" s="3">
        <f>W110*(保育人数!$L$7+保育人数!$L$8)/保育人数!$L$34</f>
        <v>102985.11582060129</v>
      </c>
      <c r="BX110" s="3">
        <f>X110*(保育人数!$L$7+保育人数!$L$8)/保育人数!$L$34</f>
        <v>103948.7432232627</v>
      </c>
      <c r="BY110" s="3">
        <f>Y110*(保育人数!$L$7+保育人数!$L$8)/保育人数!$L$34</f>
        <v>94886.545096106463</v>
      </c>
      <c r="BZ110" s="3">
        <f>Z110*(保育人数!$L$7+保育人数!$L$8)/保育人数!$L$34</f>
        <v>93697.387875800894</v>
      </c>
      <c r="CA110" s="3">
        <f>AA110*(保育人数!$L$7+保育人数!$L$8)/保育人数!$L$34</f>
        <v>94804.534253326769</v>
      </c>
      <c r="CB110" s="3">
        <f>AB110*(保育人数!$L$7+保育人数!$L$8)/保育人数!$L$34</f>
        <v>95829.669788072948</v>
      </c>
      <c r="CC110" s="3">
        <f>AC110*(保育人数!$L$7+保育人数!$L$8)/保育人数!$L$34</f>
        <v>99971.217348447521</v>
      </c>
      <c r="CD110" s="3">
        <f>AD110*(保育人数!$L$7+保育人数!$L$8)/保育人数!$L$34</f>
        <v>109115.42631838344</v>
      </c>
      <c r="CE110" s="3">
        <f>AE110*(保育人数!$L$7+保育人数!$L$8)/保育人数!$L$34</f>
        <v>0</v>
      </c>
      <c r="CF110" s="3">
        <f>AVERAGE(BU110:CE110)</f>
        <v>90756.18083247458</v>
      </c>
      <c r="CG110" s="216">
        <f>ROUNDDOWN(SUM(CF110:CF113)*$CJ$2*12/16,-2)</f>
        <v>207900</v>
      </c>
      <c r="CH110" s="3"/>
      <c r="CI110" s="4"/>
    </row>
    <row r="111" spans="1:87" ht="19">
      <c r="A111" s="32" t="s">
        <v>79</v>
      </c>
      <c r="B111" s="76" t="s">
        <v>142</v>
      </c>
      <c r="C111" s="237"/>
      <c r="D111" s="34" t="s">
        <v>106</v>
      </c>
      <c r="E111" s="38">
        <v>480</v>
      </c>
      <c r="F111" s="36">
        <v>490</v>
      </c>
      <c r="G111" s="36">
        <v>490</v>
      </c>
      <c r="H111" s="36">
        <v>500</v>
      </c>
      <c r="I111" s="36">
        <v>500</v>
      </c>
      <c r="J111" s="36">
        <v>500</v>
      </c>
      <c r="K111" s="36">
        <v>500</v>
      </c>
      <c r="L111" s="36">
        <v>510</v>
      </c>
      <c r="M111" s="39">
        <v>510</v>
      </c>
      <c r="N111" s="39">
        <v>540</v>
      </c>
      <c r="O111" s="40">
        <v>590</v>
      </c>
      <c r="P111" s="111"/>
      <c r="Q111" s="111"/>
      <c r="R111" s="111"/>
      <c r="S111" s="111"/>
      <c r="T111" s="35">
        <v>55220</v>
      </c>
      <c r="U111" s="36">
        <v>56540</v>
      </c>
      <c r="V111" s="36">
        <v>57270</v>
      </c>
      <c r="W111" s="36">
        <v>57710</v>
      </c>
      <c r="X111" s="36">
        <v>58260</v>
      </c>
      <c r="Y111" s="36">
        <v>53850</v>
      </c>
      <c r="Z111" s="36">
        <v>53170</v>
      </c>
      <c r="AA111" s="36">
        <v>53800</v>
      </c>
      <c r="AB111" s="37">
        <v>54390</v>
      </c>
      <c r="AC111" s="37">
        <v>56780</v>
      </c>
      <c r="AD111" s="77">
        <v>62040</v>
      </c>
      <c r="AE111" s="111"/>
      <c r="AF111" s="4">
        <f>E111/E$543</f>
        <v>1.1428571428571428</v>
      </c>
      <c r="AG111" s="4">
        <f>F111/E$543</f>
        <v>1.1666666666666667</v>
      </c>
      <c r="AH111" s="4">
        <f>G111/E$543</f>
        <v>1.1666666666666667</v>
      </c>
      <c r="AI111" s="4">
        <f>H111/E$543</f>
        <v>1.1904761904761905</v>
      </c>
      <c r="AJ111" s="4">
        <f>I111/E$543</f>
        <v>1.1904761904761905</v>
      </c>
      <c r="AK111" s="4">
        <f>J111/E$543</f>
        <v>1.1904761904761905</v>
      </c>
      <c r="AL111" s="4">
        <f>K111/E$543</f>
        <v>1.1904761904761905</v>
      </c>
      <c r="AM111" s="4">
        <f>L111/E$543</f>
        <v>1.2142857142857142</v>
      </c>
      <c r="AN111" s="4">
        <f>M111/E$543</f>
        <v>1.2142857142857142</v>
      </c>
      <c r="AO111" s="4">
        <f>N111/E$543</f>
        <v>1.2857142857142858</v>
      </c>
      <c r="AP111" s="4">
        <f>O111/E$543</f>
        <v>1.4047619047619047</v>
      </c>
      <c r="AQ111" s="256"/>
      <c r="AR111" s="256"/>
      <c r="AS111" s="256"/>
      <c r="AT111" s="256"/>
      <c r="AU111" s="256"/>
      <c r="AV111" s="256"/>
      <c r="AW111" s="256"/>
      <c r="AX111" s="256"/>
      <c r="AY111" s="256"/>
      <c r="AZ111" s="256"/>
      <c r="BA111" s="256"/>
      <c r="BC111" s="3"/>
      <c r="BE111" s="3">
        <f>E111*保育人数!$L$6/保育人数!$L$34</f>
        <v>492.06505667816663</v>
      </c>
      <c r="BF111" s="3">
        <f>F111*保育人数!$L$6/保育人数!$L$34</f>
        <v>502.31641202562844</v>
      </c>
      <c r="BG111" s="3">
        <f>G111*保育人数!$L$6/保育人数!$L$34</f>
        <v>502.31641202562844</v>
      </c>
      <c r="BH111" s="3">
        <f>H111*保育人数!$L$6/保育人数!$L$34</f>
        <v>512.56776737309019</v>
      </c>
      <c r="BI111" s="3">
        <f>I111*保育人数!$L$6/保育人数!$L$34</f>
        <v>512.56776737309019</v>
      </c>
      <c r="BJ111" s="3">
        <f>J111*保育人数!$L$6/保育人数!$L$34</f>
        <v>512.56776737309019</v>
      </c>
      <c r="BK111" s="3">
        <f>K111*保育人数!$L$6/保育人数!$L$34</f>
        <v>512.56776737309019</v>
      </c>
      <c r="BL111" s="3">
        <f>L111*保育人数!$L$6/保育人数!$L$34</f>
        <v>522.81912272055206</v>
      </c>
      <c r="BM111" s="3">
        <f>M111*保育人数!$L$6/保育人数!$L$34</f>
        <v>522.81912272055206</v>
      </c>
      <c r="BN111" s="3">
        <f>N111*保育人数!$L$6/保育人数!$L$34</f>
        <v>553.57318876293743</v>
      </c>
      <c r="BO111" s="3">
        <f>O111*保育人数!$L$6/保育人数!$L$34</f>
        <v>604.82996550024643</v>
      </c>
      <c r="BP111" s="3">
        <f t="shared" ref="BP111:BP113" si="63">AVERAGE(BE111:BO111)</f>
        <v>522.81912272055206</v>
      </c>
      <c r="BQ111" s="216"/>
      <c r="BR111" s="3"/>
      <c r="BU111" s="3">
        <f>U111*保育人数!$L$6/保育人数!$L$34</f>
        <v>57961.163134549039</v>
      </c>
      <c r="BV111" s="3">
        <f>V111*保育人数!$L$6/保育人数!$L$34</f>
        <v>58709.512074913757</v>
      </c>
      <c r="BW111" s="3">
        <f>W111*保育人数!$L$6/保育人数!$L$34</f>
        <v>59160.571710202072</v>
      </c>
      <c r="BX111" s="3">
        <f>X111*保育人数!$L$6/保育人数!$L$34</f>
        <v>59724.396254312473</v>
      </c>
      <c r="BY111" s="3">
        <f>Y111*保育人数!$L$6/保育人数!$L$34</f>
        <v>55203.548546081816</v>
      </c>
      <c r="BZ111" s="3">
        <f>Z111*保育人数!$L$6/保育人数!$L$34</f>
        <v>54506.456382454417</v>
      </c>
      <c r="CA111" s="3">
        <f>AA111*保育人数!$L$6/保育人数!$L$34</f>
        <v>55152.291769344505</v>
      </c>
      <c r="CB111" s="3">
        <f>AB111*保育人数!$L$6/保育人数!$L$34</f>
        <v>55757.121734844754</v>
      </c>
      <c r="CC111" s="3">
        <f>AC111*保育人数!$L$6/保育人数!$L$34</f>
        <v>58207.195662888123</v>
      </c>
      <c r="CD111" s="3">
        <f>AD111*保育人数!$L$6/保育人数!$L$34</f>
        <v>63599.408575653033</v>
      </c>
      <c r="CE111" s="3">
        <f>AE111*保育人数!$L$6/保育人数!$L$34</f>
        <v>0</v>
      </c>
      <c r="CF111" s="3">
        <f t="shared" ref="CF111:CF113" si="64">AVERAGE(BU111:CE111)</f>
        <v>52543.78780411309</v>
      </c>
      <c r="CG111" s="216"/>
      <c r="CH111" s="3"/>
      <c r="CI111" s="4"/>
    </row>
    <row r="112" spans="1:87" ht="19">
      <c r="A112" s="32" t="s">
        <v>79</v>
      </c>
      <c r="B112" s="76" t="s">
        <v>142</v>
      </c>
      <c r="C112" s="257" t="s">
        <v>160</v>
      </c>
      <c r="D112" s="34" t="s">
        <v>161</v>
      </c>
      <c r="E112" s="38">
        <v>980</v>
      </c>
      <c r="F112" s="36">
        <v>1000</v>
      </c>
      <c r="G112" s="36">
        <v>1010</v>
      </c>
      <c r="H112" s="36">
        <v>1020</v>
      </c>
      <c r="I112" s="36">
        <v>1030</v>
      </c>
      <c r="J112" s="36">
        <v>1030</v>
      </c>
      <c r="K112" s="36">
        <v>1020</v>
      </c>
      <c r="L112" s="36">
        <v>1030</v>
      </c>
      <c r="M112" s="39">
        <v>1050</v>
      </c>
      <c r="N112" s="39">
        <v>1100</v>
      </c>
      <c r="O112" s="40">
        <v>1200</v>
      </c>
      <c r="P112" s="111"/>
      <c r="Q112" s="111"/>
      <c r="R112" s="111"/>
      <c r="S112" s="111"/>
      <c r="T112" s="35">
        <v>108380</v>
      </c>
      <c r="U112" s="36">
        <v>111130</v>
      </c>
      <c r="V112" s="36">
        <v>112490</v>
      </c>
      <c r="W112" s="36">
        <v>113420</v>
      </c>
      <c r="X112" s="36">
        <v>114550</v>
      </c>
      <c r="Y112" s="36">
        <v>114710</v>
      </c>
      <c r="Z112" s="36">
        <v>113420</v>
      </c>
      <c r="AA112" s="36">
        <v>114760</v>
      </c>
      <c r="AB112" s="37">
        <v>116030</v>
      </c>
      <c r="AC112" s="37">
        <v>121190</v>
      </c>
      <c r="AD112" s="77">
        <v>132380</v>
      </c>
      <c r="AE112" s="111"/>
      <c r="AF112" s="4">
        <f>E112/E$544</f>
        <v>1.1395348837209303</v>
      </c>
      <c r="AG112" s="4">
        <f>F112/E$544</f>
        <v>1.1627906976744187</v>
      </c>
      <c r="AH112" s="4">
        <f>G112/E$544</f>
        <v>1.1744186046511629</v>
      </c>
      <c r="AI112" s="4">
        <f>H112/E$544</f>
        <v>1.1860465116279071</v>
      </c>
      <c r="AJ112" s="4">
        <f>I112/E$544</f>
        <v>1.1976744186046511</v>
      </c>
      <c r="AK112" s="4">
        <f>J112/E$544</f>
        <v>1.1976744186046511</v>
      </c>
      <c r="AL112" s="4">
        <f>K112/E$544</f>
        <v>1.1860465116279071</v>
      </c>
      <c r="AM112" s="4">
        <f>L112/E$544</f>
        <v>1.1976744186046511</v>
      </c>
      <c r="AN112" s="4">
        <f>M112/E$544</f>
        <v>1.2209302325581395</v>
      </c>
      <c r="AO112" s="4">
        <f>N112/E$544</f>
        <v>1.2790697674418605</v>
      </c>
      <c r="AP112" s="4">
        <f>O112/E$544</f>
        <v>1.3953488372093024</v>
      </c>
      <c r="AQ112" s="256"/>
      <c r="AR112" s="256"/>
      <c r="AS112" s="256"/>
      <c r="AT112" s="256"/>
      <c r="AU112" s="256"/>
      <c r="AV112" s="256"/>
      <c r="AW112" s="256"/>
      <c r="AX112" s="256"/>
      <c r="AY112" s="256"/>
      <c r="AZ112" s="256"/>
      <c r="BA112" s="256"/>
      <c r="BC112" s="3"/>
      <c r="BE112" s="3">
        <f>E112*(保育人数!$L$4+保育人数!$L$5)/保育人数!$L$34</f>
        <v>1506.9492360768852</v>
      </c>
      <c r="BF112" s="3">
        <f>F112*(保育人数!$L$4+保育人数!$L$5)/保育人数!$L$34</f>
        <v>1537.7033021192706</v>
      </c>
      <c r="BG112" s="3">
        <f>G112*(保育人数!$L$4+保育人数!$L$5)/保育人数!$L$34</f>
        <v>1553.0803351404634</v>
      </c>
      <c r="BH112" s="3">
        <f>H112*(保育人数!$L$4+保育人数!$L$5)/保育人数!$L$34</f>
        <v>1568.4573681616562</v>
      </c>
      <c r="BI112" s="3">
        <f>I112*(保育人数!$L$4+保育人数!$L$5)/保育人数!$L$34</f>
        <v>1583.8344011828488</v>
      </c>
      <c r="BJ112" s="3">
        <f>J112*(保育人数!$L$4+保育人数!$L$5)/保育人数!$L$34</f>
        <v>1583.8344011828488</v>
      </c>
      <c r="BK112" s="3">
        <f>K112*(保育人数!$L$4+保育人数!$L$5)/保育人数!$L$34</f>
        <v>1568.4573681616562</v>
      </c>
      <c r="BL112" s="3">
        <f>L112*(保育人数!$L$4+保育人数!$L$5)/保育人数!$L$34</f>
        <v>1583.8344011828488</v>
      </c>
      <c r="BM112" s="3">
        <f>M112*(保育人数!$L$4+保育人数!$L$5)/保育人数!$L$34</f>
        <v>1614.5884672252341</v>
      </c>
      <c r="BN112" s="3">
        <f>N112*(保育人数!$L$4+保育人数!$L$5)/保育人数!$L$34</f>
        <v>1691.4736323311977</v>
      </c>
      <c r="BO112" s="3">
        <f>O112*(保育人数!$L$4+保育人数!$L$5)/保育人数!$L$34</f>
        <v>1845.2439625431248</v>
      </c>
      <c r="BP112" s="3">
        <f t="shared" si="63"/>
        <v>1603.4051704825486</v>
      </c>
      <c r="BQ112" s="216"/>
      <c r="BR112" s="3"/>
      <c r="BU112" s="3">
        <f>U112*(保育人数!$L$4+保育人数!$L$5)/保育人数!$L$34</f>
        <v>170884.96796451454</v>
      </c>
      <c r="BV112" s="3">
        <f>V112*(保育人数!$L$4+保育人数!$L$5)/保育人数!$L$34</f>
        <v>172976.24445539675</v>
      </c>
      <c r="BW112" s="3">
        <f>W112*(保育人数!$L$4+保育人数!$L$5)/保育人数!$L$34</f>
        <v>174406.30852636768</v>
      </c>
      <c r="BX112" s="3">
        <f>X112*(保育人数!$L$4+保育人数!$L$5)/保育人数!$L$34</f>
        <v>176143.91325776244</v>
      </c>
      <c r="BY112" s="3">
        <f>Y112*(保育人数!$L$4+保育人数!$L$5)/保育人数!$L$34</f>
        <v>176389.94578610154</v>
      </c>
      <c r="BZ112" s="3">
        <f>Z112*(保育人数!$L$4+保育人数!$L$5)/保育人数!$L$34</f>
        <v>174406.30852636768</v>
      </c>
      <c r="CA112" s="3">
        <f>AA112*(保育人数!$L$4+保育人数!$L$5)/保育人数!$L$34</f>
        <v>176466.83095120749</v>
      </c>
      <c r="CB112" s="3">
        <f>AB112*(保育人数!$L$4+保育人数!$L$5)/保育人数!$L$34</f>
        <v>178419.71414489899</v>
      </c>
      <c r="CC112" s="3">
        <f>AC112*(保育人数!$L$4+保育人数!$L$5)/保育人数!$L$34</f>
        <v>186354.26318383441</v>
      </c>
      <c r="CD112" s="3">
        <f>AD112*(保育人数!$L$4+保育人数!$L$5)/保育人数!$L$34</f>
        <v>203561.16313454905</v>
      </c>
      <c r="CE112" s="3">
        <f>AE112*(保育人数!$L$4+保育人数!$L$5)/保育人数!$L$34</f>
        <v>0</v>
      </c>
      <c r="CF112" s="3">
        <f t="shared" si="64"/>
        <v>162728.15090281822</v>
      </c>
      <c r="CG112" s="216"/>
      <c r="CH112" s="3"/>
      <c r="CI112" s="4"/>
    </row>
    <row r="113" spans="1:87" ht="19">
      <c r="A113" s="32" t="s">
        <v>79</v>
      </c>
      <c r="B113" s="76" t="s">
        <v>142</v>
      </c>
      <c r="C113" s="257"/>
      <c r="D113" s="34" t="s">
        <v>162</v>
      </c>
      <c r="E113" s="38">
        <v>1690</v>
      </c>
      <c r="F113" s="36">
        <v>1740</v>
      </c>
      <c r="G113" s="36">
        <v>1750</v>
      </c>
      <c r="H113" s="36">
        <v>1770</v>
      </c>
      <c r="I113" s="36">
        <v>1790</v>
      </c>
      <c r="J113" s="36">
        <v>1790</v>
      </c>
      <c r="K113" s="36">
        <v>1770</v>
      </c>
      <c r="L113" s="36">
        <v>1790</v>
      </c>
      <c r="M113" s="39">
        <v>1810</v>
      </c>
      <c r="N113" s="39">
        <v>1900</v>
      </c>
      <c r="O113" s="40">
        <v>2080</v>
      </c>
      <c r="P113" s="111"/>
      <c r="Q113" s="111"/>
      <c r="R113" s="111"/>
      <c r="S113" s="111"/>
      <c r="T113" s="35">
        <v>179810</v>
      </c>
      <c r="U113" s="36">
        <v>184590</v>
      </c>
      <c r="V113" s="36">
        <v>186720</v>
      </c>
      <c r="W113" s="36">
        <v>188310</v>
      </c>
      <c r="X113" s="36">
        <v>190240</v>
      </c>
      <c r="Y113" s="36">
        <v>190500</v>
      </c>
      <c r="Z113" s="36">
        <v>188140</v>
      </c>
      <c r="AA113" s="36">
        <v>190380</v>
      </c>
      <c r="AB113" s="37">
        <v>192560</v>
      </c>
      <c r="AC113" s="37">
        <v>201400</v>
      </c>
      <c r="AD113" s="77">
        <v>220630</v>
      </c>
      <c r="AE113" s="111"/>
      <c r="AF113" s="4">
        <f>E113/E$545</f>
        <v>1.1418918918918919</v>
      </c>
      <c r="AG113" s="4">
        <f>F113/E$545</f>
        <v>1.1756756756756757</v>
      </c>
      <c r="AH113" s="4">
        <f>G113/E$545</f>
        <v>1.1824324324324325</v>
      </c>
      <c r="AI113" s="4">
        <f>H113/E$545</f>
        <v>1.1959459459459461</v>
      </c>
      <c r="AJ113" s="4">
        <f>I113/E$545</f>
        <v>1.2094594594594594</v>
      </c>
      <c r="AK113" s="4">
        <f>J113/E$545</f>
        <v>1.2094594594594594</v>
      </c>
      <c r="AL113" s="4">
        <f>K113/E$545</f>
        <v>1.1959459459459461</v>
      </c>
      <c r="AM113" s="4">
        <f>L113/E$545</f>
        <v>1.2094594594594594</v>
      </c>
      <c r="AN113" s="4">
        <f>M113/E$545</f>
        <v>1.222972972972973</v>
      </c>
      <c r="AO113" s="4">
        <f>N113/E$545</f>
        <v>1.2837837837837838</v>
      </c>
      <c r="AP113" s="4">
        <f>O113/E$545</f>
        <v>1.4054054054054055</v>
      </c>
      <c r="AQ113" s="256"/>
      <c r="AR113" s="256"/>
      <c r="AS113" s="256"/>
      <c r="AT113" s="256"/>
      <c r="AU113" s="256"/>
      <c r="AV113" s="256"/>
      <c r="AW113" s="256"/>
      <c r="AX113" s="256"/>
      <c r="AY113" s="256"/>
      <c r="AZ113" s="256"/>
      <c r="BA113" s="256"/>
      <c r="BC113" s="3"/>
      <c r="BE113" s="3">
        <f>E113*保育人数!$L$3/保育人数!$L$34</f>
        <v>866.23952686052246</v>
      </c>
      <c r="BF113" s="3">
        <f>F113*保育人数!$L$3/保育人数!$L$34</f>
        <v>891.86791522917702</v>
      </c>
      <c r="BG113" s="3">
        <f>G113*保育人数!$L$3/保育人数!$L$34</f>
        <v>896.99359290290784</v>
      </c>
      <c r="BH113" s="3">
        <f>H113*保育人数!$L$3/保育人数!$L$34</f>
        <v>907.2449482503697</v>
      </c>
      <c r="BI113" s="3">
        <f>I113*保育人数!$L$3/保育人数!$L$34</f>
        <v>917.49630359783146</v>
      </c>
      <c r="BJ113" s="3">
        <f>J113*保育人数!$L$3/保育人数!$L$34</f>
        <v>917.49630359783146</v>
      </c>
      <c r="BK113" s="3">
        <f>K113*保育人数!$L$3/保育人数!$L$34</f>
        <v>907.2449482503697</v>
      </c>
      <c r="BL113" s="3">
        <f>L113*保育人数!$L$3/保育人数!$L$34</f>
        <v>917.49630359783146</v>
      </c>
      <c r="BM113" s="3">
        <f>M113*保育人数!$L$3/保育人数!$L$34</f>
        <v>927.74765894529332</v>
      </c>
      <c r="BN113" s="3">
        <f>N113*保育人数!$L$3/保育人数!$L$34</f>
        <v>973.87875800887139</v>
      </c>
      <c r="BO113" s="3">
        <f>O113*保育人数!$L$3/保育人数!$L$34</f>
        <v>1066.1409561360276</v>
      </c>
      <c r="BP113" s="3">
        <f t="shared" si="63"/>
        <v>926.34974685245766</v>
      </c>
      <c r="BQ113" s="216"/>
      <c r="BR113" s="3"/>
      <c r="BU113" s="3">
        <f>U113*保育人数!$L$3/保育人数!$L$34</f>
        <v>94614.884179398723</v>
      </c>
      <c r="BV113" s="3">
        <f>V113*保育人数!$L$3/保育人数!$L$34</f>
        <v>95706.653523903398</v>
      </c>
      <c r="BW113" s="3">
        <f>W113*保育人数!$L$3/保育人数!$L$34</f>
        <v>96521.63627402662</v>
      </c>
      <c r="BX113" s="3">
        <f>X113*保育人数!$L$3/保育人数!$L$34</f>
        <v>97510.892065056687</v>
      </c>
      <c r="BY113" s="3">
        <f>Y113*保育人数!$L$3/保育人数!$L$34</f>
        <v>97644.159684573693</v>
      </c>
      <c r="BZ113" s="3">
        <f>Z113*保育人数!$L$3/保育人数!$L$34</f>
        <v>96434.499753573196</v>
      </c>
      <c r="CA113" s="3">
        <f>AA113*保育人数!$L$3/保育人数!$L$34</f>
        <v>97582.651552488911</v>
      </c>
      <c r="CB113" s="3">
        <f>AB113*保育人数!$L$3/保育人数!$L$34</f>
        <v>98700.049285362256</v>
      </c>
      <c r="CC113" s="3">
        <f>AC113*保育人数!$L$3/保育人数!$L$34</f>
        <v>103231.14834894038</v>
      </c>
      <c r="CD113" s="3">
        <f>AD113*保育人数!$L$3/保育人数!$L$34</f>
        <v>113087.8265155249</v>
      </c>
      <c r="CE113" s="3">
        <f>AE113*保育人数!$L$3/保育人数!$L$34</f>
        <v>0</v>
      </c>
      <c r="CF113" s="3">
        <f t="shared" si="64"/>
        <v>90094.03647116806</v>
      </c>
      <c r="CG113" s="216"/>
      <c r="CH113" s="3"/>
      <c r="CI113" s="4"/>
    </row>
    <row r="114" spans="1:87" ht="21" customHeight="1">
      <c r="A114" s="32" t="s">
        <v>79</v>
      </c>
      <c r="B114" s="33" t="s">
        <v>171</v>
      </c>
      <c r="C114" s="237" t="s">
        <v>159</v>
      </c>
      <c r="D114" s="34" t="s">
        <v>105</v>
      </c>
      <c r="E114" s="38">
        <v>350</v>
      </c>
      <c r="F114" s="36">
        <v>360</v>
      </c>
      <c r="G114" s="36">
        <v>360</v>
      </c>
      <c r="H114" s="36">
        <v>370</v>
      </c>
      <c r="I114" s="36">
        <v>370</v>
      </c>
      <c r="J114" s="36">
        <v>370</v>
      </c>
      <c r="K114" s="36">
        <v>370</v>
      </c>
      <c r="L114" s="36">
        <v>380</v>
      </c>
      <c r="M114" s="39">
        <v>380</v>
      </c>
      <c r="N114" s="39">
        <v>400</v>
      </c>
      <c r="O114" s="40">
        <v>430</v>
      </c>
      <c r="P114" s="111"/>
      <c r="Q114" s="111"/>
      <c r="R114" s="111"/>
      <c r="S114" s="111"/>
      <c r="T114" s="35">
        <v>42260</v>
      </c>
      <c r="U114" s="36">
        <v>43190</v>
      </c>
      <c r="V114" s="36">
        <v>43760</v>
      </c>
      <c r="W114" s="36">
        <v>44080</v>
      </c>
      <c r="X114" s="36">
        <v>44470</v>
      </c>
      <c r="Y114" s="36">
        <v>40050</v>
      </c>
      <c r="Z114" s="36">
        <v>39570</v>
      </c>
      <c r="AA114" s="36">
        <v>40020</v>
      </c>
      <c r="AB114" s="37">
        <v>40430</v>
      </c>
      <c r="AC114" s="37">
        <v>42110</v>
      </c>
      <c r="AD114" s="77">
        <v>45850</v>
      </c>
      <c r="AE114" s="111"/>
      <c r="AF114" s="4">
        <f>E114/E$546</f>
        <v>1.1290322580645162</v>
      </c>
      <c r="AG114" s="4">
        <f>F114/E$546</f>
        <v>1.1612903225806452</v>
      </c>
      <c r="AH114" s="4">
        <f>G114/E$546</f>
        <v>1.1612903225806452</v>
      </c>
      <c r="AI114" s="4">
        <f>H114/E$546</f>
        <v>1.1935483870967742</v>
      </c>
      <c r="AJ114" s="4">
        <f>I114/E$546</f>
        <v>1.1935483870967742</v>
      </c>
      <c r="AK114" s="4">
        <f>J114/E$546</f>
        <v>1.1935483870967742</v>
      </c>
      <c r="AL114" s="4">
        <f>K114/E$546</f>
        <v>1.1935483870967742</v>
      </c>
      <c r="AM114" s="4">
        <f>L114/E$546</f>
        <v>1.2258064516129032</v>
      </c>
      <c r="AN114" s="4">
        <f>M114/E$546</f>
        <v>1.2258064516129032</v>
      </c>
      <c r="AO114" s="4">
        <f>N114/E$546</f>
        <v>1.2903225806451613</v>
      </c>
      <c r="AP114" s="4">
        <f>O114/E$546</f>
        <v>1.3870967741935485</v>
      </c>
      <c r="AQ114" s="256"/>
      <c r="AR114" s="256"/>
      <c r="AS114" s="256"/>
      <c r="AT114" s="256"/>
      <c r="AU114" s="256"/>
      <c r="AV114" s="256"/>
      <c r="AW114" s="256"/>
      <c r="AX114" s="256"/>
      <c r="AY114" s="256"/>
      <c r="AZ114" s="256"/>
      <c r="BA114" s="256"/>
      <c r="BC114" s="3"/>
      <c r="BE114" s="3">
        <f>E114*(保育人数!$M$7+保育人数!$M$8)/保育人数!$M$34</f>
        <v>795.91111597015333</v>
      </c>
      <c r="BF114" s="3">
        <f>F114*(保育人数!$M$7+保育人数!$M$8)/保育人数!$M$34</f>
        <v>818.65143356930059</v>
      </c>
      <c r="BG114" s="3">
        <f>G114*(保育人数!$M$7+保育人数!$M$8)/保育人数!$M$34</f>
        <v>818.65143356930059</v>
      </c>
      <c r="BH114" s="3">
        <f>H114*(保育人数!$M$7+保育人数!$M$8)/保育人数!$M$34</f>
        <v>841.39175116844785</v>
      </c>
      <c r="BI114" s="3">
        <f>I114*(保育人数!$M$7+保育人数!$M$8)/保育人数!$M$34</f>
        <v>841.39175116844785</v>
      </c>
      <c r="BJ114" s="3">
        <f>J114*(保育人数!$M$7+保育人数!$M$8)/保育人数!$M$34</f>
        <v>841.39175116844785</v>
      </c>
      <c r="BK114" s="3">
        <f>K114*(保育人数!$M$7+保育人数!$M$8)/保育人数!$M$34</f>
        <v>841.39175116844785</v>
      </c>
      <c r="BL114" s="3">
        <f>L114*(保育人数!$M$7+保育人数!$M$8)/保育人数!$M$34</f>
        <v>864.13206876759511</v>
      </c>
      <c r="BM114" s="3">
        <f>M114*(保育人数!$M$7+保育人数!$M$8)/保育人数!$M$34</f>
        <v>864.13206876759511</v>
      </c>
      <c r="BN114" s="3">
        <f>N114*(保育人数!$M$7+保育人数!$M$8)/保育人数!$M$34</f>
        <v>909.61270396588952</v>
      </c>
      <c r="BO114" s="3">
        <f>O114*(保育人数!$M$7+保育人数!$M$8)/保育人数!$M$34</f>
        <v>977.83365676333131</v>
      </c>
      <c r="BP114" s="3">
        <f>AVERAGE(BE114:BO114)</f>
        <v>855.862862367905</v>
      </c>
      <c r="BQ114" s="216">
        <f>SUM(BP114:BP117)</f>
        <v>4028.6539928489256</v>
      </c>
      <c r="BR114" s="3"/>
      <c r="BU114" s="3">
        <f>U114*(保育人数!$M$7+保育人数!$M$8)/保育人数!$M$34</f>
        <v>98215.431710716919</v>
      </c>
      <c r="BV114" s="3">
        <f>V114*(保育人数!$M$7+保育人数!$M$8)/保育人数!$M$34</f>
        <v>99511.62981386832</v>
      </c>
      <c r="BW114" s="3">
        <f>W114*(保育人数!$M$7+保育人数!$M$8)/保育人数!$M$34</f>
        <v>100239.31997704103</v>
      </c>
      <c r="BX114" s="3">
        <f>X114*(保育人数!$M$7+保育人数!$M$8)/保育人数!$M$34</f>
        <v>101126.19236340777</v>
      </c>
      <c r="BY114" s="3">
        <f>Y114*(保育人数!$M$7+保育人数!$M$8)/保育人数!$M$34</f>
        <v>91074.971984584699</v>
      </c>
      <c r="BZ114" s="3">
        <f>Z114*(保育人数!$M$7+保育人数!$M$8)/保育人数!$M$34</f>
        <v>89983.436739825629</v>
      </c>
      <c r="CA114" s="3">
        <f>AA114*(保育人数!$M$7+保育人数!$M$8)/保育人数!$M$34</f>
        <v>91006.751031787251</v>
      </c>
      <c r="CB114" s="3">
        <f>AB114*(保育人数!$M$7+保育人数!$M$8)/保育人数!$M$34</f>
        <v>91939.10405335229</v>
      </c>
      <c r="CC114" s="3">
        <f>AC114*(保育人数!$M$7+保育人数!$M$8)/保育人数!$M$34</f>
        <v>95759.477410009029</v>
      </c>
      <c r="CD114" s="3">
        <f>AD114*(保育人数!$M$7+保育人数!$M$8)/保育人数!$M$34</f>
        <v>104264.3561920901</v>
      </c>
      <c r="CE114" s="3">
        <f>AE114*(保育人数!$M$7+保育人数!$M$8)/保育人数!$M$34</f>
        <v>0</v>
      </c>
      <c r="CF114" s="3">
        <f>AVERAGE(BU114:CE114)</f>
        <v>87556.424661516634</v>
      </c>
      <c r="CG114" s="216">
        <f>ROUNDDOWN(SUM(CF114:CF117)*$CJ$2*12/16,-2)</f>
        <v>213400</v>
      </c>
      <c r="CH114" s="3"/>
      <c r="CI114" s="4"/>
    </row>
    <row r="115" spans="1:87" ht="19">
      <c r="A115" s="32" t="s">
        <v>79</v>
      </c>
      <c r="B115" s="76" t="s">
        <v>143</v>
      </c>
      <c r="C115" s="237"/>
      <c r="D115" s="34" t="s">
        <v>106</v>
      </c>
      <c r="E115" s="38">
        <v>420</v>
      </c>
      <c r="F115" s="36">
        <v>430</v>
      </c>
      <c r="G115" s="36">
        <v>430</v>
      </c>
      <c r="H115" s="36">
        <v>440</v>
      </c>
      <c r="I115" s="36">
        <v>440</v>
      </c>
      <c r="J115" s="36">
        <v>440</v>
      </c>
      <c r="K115" s="36">
        <v>440</v>
      </c>
      <c r="L115" s="36">
        <v>450</v>
      </c>
      <c r="M115" s="39">
        <v>450</v>
      </c>
      <c r="N115" s="39">
        <v>480</v>
      </c>
      <c r="O115" s="40">
        <v>510</v>
      </c>
      <c r="P115" s="111"/>
      <c r="Q115" s="111"/>
      <c r="R115" s="111"/>
      <c r="S115" s="111"/>
      <c r="T115" s="35">
        <v>49400</v>
      </c>
      <c r="U115" s="36">
        <v>50530</v>
      </c>
      <c r="V115" s="36">
        <v>51180</v>
      </c>
      <c r="W115" s="36">
        <v>51560</v>
      </c>
      <c r="X115" s="36">
        <v>52030</v>
      </c>
      <c r="Y115" s="36">
        <v>47620</v>
      </c>
      <c r="Z115" s="36">
        <v>47040</v>
      </c>
      <c r="AA115" s="36">
        <v>47580</v>
      </c>
      <c r="AB115" s="37">
        <v>48080</v>
      </c>
      <c r="AC115" s="37">
        <v>50130</v>
      </c>
      <c r="AD115" s="77">
        <v>54670</v>
      </c>
      <c r="AE115" s="111"/>
      <c r="AF115" s="4">
        <f>E115/E$547</f>
        <v>1.1351351351351351</v>
      </c>
      <c r="AG115" s="4">
        <f>F115/E$547</f>
        <v>1.1621621621621621</v>
      </c>
      <c r="AH115" s="4">
        <f>G115/E$547</f>
        <v>1.1621621621621621</v>
      </c>
      <c r="AI115" s="4">
        <f>H115/E$547</f>
        <v>1.1891891891891893</v>
      </c>
      <c r="AJ115" s="4">
        <f>I115/E$547</f>
        <v>1.1891891891891893</v>
      </c>
      <c r="AK115" s="4">
        <f>J115/E$547</f>
        <v>1.1891891891891893</v>
      </c>
      <c r="AL115" s="4">
        <f>K115/E$547</f>
        <v>1.1891891891891893</v>
      </c>
      <c r="AM115" s="4">
        <f>L115/E$547</f>
        <v>1.2162162162162162</v>
      </c>
      <c r="AN115" s="4">
        <f>M115/E$547</f>
        <v>1.2162162162162162</v>
      </c>
      <c r="AO115" s="4">
        <f>N115/E$547</f>
        <v>1.2972972972972974</v>
      </c>
      <c r="AP115" s="4">
        <f>O115/E$547</f>
        <v>1.3783783783783783</v>
      </c>
      <c r="AQ115" s="256"/>
      <c r="AR115" s="256"/>
      <c r="AS115" s="256"/>
      <c r="AT115" s="256"/>
      <c r="AU115" s="256"/>
      <c r="AV115" s="256"/>
      <c r="AW115" s="256"/>
      <c r="AX115" s="256"/>
      <c r="AY115" s="256"/>
      <c r="AZ115" s="256"/>
      <c r="BA115" s="256"/>
      <c r="BC115" s="3"/>
      <c r="BE115" s="3">
        <f>E115*保育人数!$M$6/保育人数!$M$34</f>
        <v>477.54666958209202</v>
      </c>
      <c r="BF115" s="3">
        <f>F115*保育人数!$M$6/保育人数!$M$34</f>
        <v>488.91682838166565</v>
      </c>
      <c r="BG115" s="3">
        <f>G115*保育人数!$M$6/保育人数!$M$34</f>
        <v>488.91682838166565</v>
      </c>
      <c r="BH115" s="3">
        <f>H115*保育人数!$M$6/保育人数!$M$34</f>
        <v>500.28698718123928</v>
      </c>
      <c r="BI115" s="3">
        <f>I115*保育人数!$M$6/保育人数!$M$34</f>
        <v>500.28698718123928</v>
      </c>
      <c r="BJ115" s="3">
        <f>J115*保育人数!$M$6/保育人数!$M$34</f>
        <v>500.28698718123928</v>
      </c>
      <c r="BK115" s="3">
        <f>K115*保育人数!$M$6/保育人数!$M$34</f>
        <v>500.28698718123928</v>
      </c>
      <c r="BL115" s="3">
        <f>L115*保育人数!$M$6/保育人数!$M$34</f>
        <v>511.65714598081286</v>
      </c>
      <c r="BM115" s="3">
        <f>M115*保育人数!$M$6/保育人数!$M$34</f>
        <v>511.65714598081286</v>
      </c>
      <c r="BN115" s="3">
        <f>N115*保育人数!$M$6/保育人数!$M$34</f>
        <v>545.76762237953369</v>
      </c>
      <c r="BO115" s="3">
        <f>O115*保育人数!$M$6/保育人数!$M$34</f>
        <v>579.87809877825464</v>
      </c>
      <c r="BP115" s="3">
        <f t="shared" ref="BP115:BP117" si="65">AVERAGE(BE115:BO115)</f>
        <v>509.58984438089033</v>
      </c>
      <c r="BQ115" s="216"/>
      <c r="BR115" s="3"/>
      <c r="BU115" s="3">
        <f>U115*保育人数!$M$6/保育人数!$M$34</f>
        <v>57453.412414245497</v>
      </c>
      <c r="BV115" s="3">
        <f>V115*保育人数!$M$6/保育人数!$M$34</f>
        <v>58192.472736217787</v>
      </c>
      <c r="BW115" s="3">
        <f>W115*保育人数!$M$6/保育人数!$M$34</f>
        <v>58624.538770601583</v>
      </c>
      <c r="BX115" s="3">
        <f>X115*保育人数!$M$6/保育人数!$M$34</f>
        <v>59158.936234181543</v>
      </c>
      <c r="BY115" s="3">
        <f>Y115*保育人数!$M$6/保育人数!$M$34</f>
        <v>54144.696203569576</v>
      </c>
      <c r="BZ115" s="3">
        <f>Z115*保育人数!$M$6/保育人数!$M$34</f>
        <v>53485.226993194308</v>
      </c>
      <c r="CA115" s="3">
        <f>AA115*保育人数!$M$6/保育人数!$M$34</f>
        <v>54099.215568371284</v>
      </c>
      <c r="CB115" s="3">
        <f>AB115*保育人数!$M$6/保育人数!$M$34</f>
        <v>54667.723508349962</v>
      </c>
      <c r="CC115" s="3">
        <f>AC115*保育人数!$M$6/保育人数!$M$34</f>
        <v>56998.606062262552</v>
      </c>
      <c r="CD115" s="3">
        <f>AD115*保育人数!$M$6/保育人数!$M$34</f>
        <v>62160.658157268976</v>
      </c>
      <c r="CE115" s="3">
        <f>AE115*保育人数!$M$6/保育人数!$M$34</f>
        <v>0</v>
      </c>
      <c r="CF115" s="3">
        <f t="shared" ref="CF115:CF117" si="66">AVERAGE(BU115:CE115)</f>
        <v>51725.953331660276</v>
      </c>
      <c r="CG115" s="216"/>
      <c r="CH115" s="3"/>
      <c r="CI115" s="4"/>
    </row>
    <row r="116" spans="1:87" ht="19">
      <c r="A116" s="32" t="s">
        <v>79</v>
      </c>
      <c r="B116" s="76" t="s">
        <v>143</v>
      </c>
      <c r="C116" s="257" t="s">
        <v>160</v>
      </c>
      <c r="D116" s="34" t="s">
        <v>161</v>
      </c>
      <c r="E116" s="38">
        <v>920</v>
      </c>
      <c r="F116" s="36">
        <v>940</v>
      </c>
      <c r="G116" s="36">
        <v>950</v>
      </c>
      <c r="H116" s="36">
        <v>960</v>
      </c>
      <c r="I116" s="36">
        <v>970</v>
      </c>
      <c r="J116" s="36">
        <v>970</v>
      </c>
      <c r="K116" s="36">
        <v>960</v>
      </c>
      <c r="L116" s="36">
        <v>970</v>
      </c>
      <c r="M116" s="39">
        <v>980</v>
      </c>
      <c r="N116" s="39">
        <v>1030</v>
      </c>
      <c r="O116" s="40">
        <v>1130</v>
      </c>
      <c r="P116" s="111"/>
      <c r="Q116" s="111"/>
      <c r="R116" s="111"/>
      <c r="S116" s="111"/>
      <c r="T116" s="35">
        <v>102560</v>
      </c>
      <c r="U116" s="36">
        <v>105120</v>
      </c>
      <c r="V116" s="36">
        <v>106400</v>
      </c>
      <c r="W116" s="36">
        <v>107270</v>
      </c>
      <c r="X116" s="36">
        <v>108320</v>
      </c>
      <c r="Y116" s="36">
        <v>108480</v>
      </c>
      <c r="Z116" s="36">
        <v>107290</v>
      </c>
      <c r="AA116" s="36">
        <v>108540</v>
      </c>
      <c r="AB116" s="37">
        <v>109720</v>
      </c>
      <c r="AC116" s="37">
        <v>114540</v>
      </c>
      <c r="AD116" s="77">
        <v>125010</v>
      </c>
      <c r="AE116" s="111"/>
      <c r="AF116" s="4">
        <f>E116/E$548</f>
        <v>1.1358024691358024</v>
      </c>
      <c r="AG116" s="4">
        <f>F116/E$548</f>
        <v>1.1604938271604939</v>
      </c>
      <c r="AH116" s="4">
        <f>G116/E$548</f>
        <v>1.1728395061728396</v>
      </c>
      <c r="AI116" s="4">
        <f>H116/E$548</f>
        <v>1.1851851851851851</v>
      </c>
      <c r="AJ116" s="4">
        <f>I116/E$548</f>
        <v>1.1975308641975309</v>
      </c>
      <c r="AK116" s="4">
        <f>J116/E$548</f>
        <v>1.1975308641975309</v>
      </c>
      <c r="AL116" s="4">
        <f>K116/E$548</f>
        <v>1.1851851851851851</v>
      </c>
      <c r="AM116" s="4">
        <f>L116/E$548</f>
        <v>1.1975308641975309</v>
      </c>
      <c r="AN116" s="4">
        <f>M116/E$548</f>
        <v>1.2098765432098766</v>
      </c>
      <c r="AO116" s="4">
        <f>N116/E$548</f>
        <v>1.271604938271605</v>
      </c>
      <c r="AP116" s="4">
        <f>O116/E$548</f>
        <v>1.3950617283950617</v>
      </c>
      <c r="AQ116" s="256"/>
      <c r="AR116" s="256"/>
      <c r="AS116" s="256"/>
      <c r="AT116" s="256"/>
      <c r="AU116" s="256"/>
      <c r="AV116" s="256"/>
      <c r="AW116" s="256"/>
      <c r="AX116" s="256"/>
      <c r="AY116" s="256"/>
      <c r="AZ116" s="256"/>
      <c r="BA116" s="256"/>
      <c r="BC116" s="3"/>
      <c r="BE116" s="3">
        <f>E116*(保育人数!$M$4+保育人数!$M$5)/保育人数!$M$34</f>
        <v>1569.0819143411595</v>
      </c>
      <c r="BF116" s="3">
        <f>F116*(保育人数!$M$4+保育人数!$M$5)/保育人数!$M$34</f>
        <v>1603.1923907398805</v>
      </c>
      <c r="BG116" s="3">
        <f>G116*(保育人数!$M$4+保育人数!$M$5)/保育人数!$M$34</f>
        <v>1620.2476289392407</v>
      </c>
      <c r="BH116" s="3">
        <f>H116*(保育人数!$M$4+保育人数!$M$5)/保育人数!$M$34</f>
        <v>1637.3028671386012</v>
      </c>
      <c r="BI116" s="3">
        <f>I116*(保育人数!$M$4+保育人数!$M$5)/保育人数!$M$34</f>
        <v>1654.3581053379617</v>
      </c>
      <c r="BJ116" s="3">
        <f>J116*(保育人数!$M$4+保育人数!$M$5)/保育人数!$M$34</f>
        <v>1654.3581053379617</v>
      </c>
      <c r="BK116" s="3">
        <f>K116*(保育人数!$M$4+保育人数!$M$5)/保育人数!$M$34</f>
        <v>1637.3028671386012</v>
      </c>
      <c r="BL116" s="3">
        <f>L116*(保育人数!$M$4+保育人数!$M$5)/保育人数!$M$34</f>
        <v>1654.3581053379617</v>
      </c>
      <c r="BM116" s="3">
        <f>M116*(保育人数!$M$4+保育人数!$M$5)/保育人数!$M$34</f>
        <v>1671.4133435373221</v>
      </c>
      <c r="BN116" s="3">
        <f>N116*(保育人数!$M$4+保育人数!$M$5)/保育人数!$M$34</f>
        <v>1756.6895345341243</v>
      </c>
      <c r="BO116" s="3">
        <f>O116*(保育人数!$M$4+保育人数!$M$5)/保育人数!$M$34</f>
        <v>1927.2419165277286</v>
      </c>
      <c r="BP116" s="3">
        <f t="shared" si="65"/>
        <v>1671.4133435373221</v>
      </c>
      <c r="BQ116" s="216"/>
      <c r="BR116" s="3"/>
      <c r="BU116" s="3">
        <f>U116*(保育人数!$M$4+保育人数!$M$5)/保育人数!$M$34</f>
        <v>179284.66395167683</v>
      </c>
      <c r="BV116" s="3">
        <f>V116*(保育人数!$M$4+保育人数!$M$5)/保育人数!$M$34</f>
        <v>181467.73444119497</v>
      </c>
      <c r="BW116" s="3">
        <f>W116*(保育人数!$M$4+保育人数!$M$5)/保育人数!$M$34</f>
        <v>182951.54016453933</v>
      </c>
      <c r="BX116" s="3">
        <f>X116*(保育人数!$M$4+保育人数!$M$5)/保育人数!$M$34</f>
        <v>184742.34017547217</v>
      </c>
      <c r="BY116" s="3">
        <f>Y116*(保育人数!$M$4+保育人数!$M$5)/保育人数!$M$34</f>
        <v>185015.22398666193</v>
      </c>
      <c r="BZ116" s="3">
        <f>Z116*(保育人数!$M$4+保育人数!$M$5)/保育人数!$M$34</f>
        <v>182985.65064093805</v>
      </c>
      <c r="CA116" s="3">
        <f>AA116*(保育人数!$M$4+保育人数!$M$5)/保育人数!$M$34</f>
        <v>185117.55541585811</v>
      </c>
      <c r="CB116" s="3">
        <f>AB116*(保育人数!$M$4+保育人数!$M$5)/保育人数!$M$34</f>
        <v>187130.07352338263</v>
      </c>
      <c r="CC116" s="3">
        <f>AC116*(保育人数!$M$4+保育人数!$M$5)/保育人数!$M$34</f>
        <v>195350.69833547436</v>
      </c>
      <c r="CD116" s="3">
        <f>AD116*(保育人数!$M$4+保育人数!$M$5)/保育人数!$M$34</f>
        <v>213207.53273020472</v>
      </c>
      <c r="CE116" s="3">
        <f>AE116*(保育人数!$M$4+保育人数!$M$5)/保育人数!$M$34</f>
        <v>0</v>
      </c>
      <c r="CF116" s="3">
        <f t="shared" si="66"/>
        <v>170659.36485140029</v>
      </c>
      <c r="CG116" s="216"/>
      <c r="CH116" s="3"/>
      <c r="CI116" s="4"/>
    </row>
    <row r="117" spans="1:87" ht="19">
      <c r="A117" s="32" t="s">
        <v>79</v>
      </c>
      <c r="B117" s="76" t="s">
        <v>143</v>
      </c>
      <c r="C117" s="257"/>
      <c r="D117" s="34" t="s">
        <v>162</v>
      </c>
      <c r="E117" s="38">
        <v>1630</v>
      </c>
      <c r="F117" s="36">
        <v>1680</v>
      </c>
      <c r="G117" s="36">
        <v>1690</v>
      </c>
      <c r="H117" s="36">
        <v>1710</v>
      </c>
      <c r="I117" s="36">
        <v>1730</v>
      </c>
      <c r="J117" s="36">
        <v>1730</v>
      </c>
      <c r="K117" s="36">
        <v>1710</v>
      </c>
      <c r="L117" s="36">
        <v>1730</v>
      </c>
      <c r="M117" s="39">
        <v>1740</v>
      </c>
      <c r="N117" s="39">
        <v>1830</v>
      </c>
      <c r="O117" s="40">
        <v>2010</v>
      </c>
      <c r="P117" s="111"/>
      <c r="Q117" s="111"/>
      <c r="R117" s="111"/>
      <c r="S117" s="111"/>
      <c r="T117" s="35">
        <v>173990</v>
      </c>
      <c r="U117" s="36">
        <v>178580</v>
      </c>
      <c r="V117" s="36">
        <v>180630</v>
      </c>
      <c r="W117" s="36">
        <v>182160</v>
      </c>
      <c r="X117" s="36">
        <v>184010</v>
      </c>
      <c r="Y117" s="36">
        <v>184270</v>
      </c>
      <c r="Z117" s="36">
        <v>182010</v>
      </c>
      <c r="AA117" s="36">
        <v>184160</v>
      </c>
      <c r="AB117" s="37">
        <v>186250</v>
      </c>
      <c r="AC117" s="37">
        <v>194750</v>
      </c>
      <c r="AD117" s="77">
        <v>213260</v>
      </c>
      <c r="AE117" s="111"/>
      <c r="AF117" s="4">
        <f>E117/E$549</f>
        <v>1.1398601398601398</v>
      </c>
      <c r="AG117" s="4">
        <f>F117/E$549</f>
        <v>1.1748251748251748</v>
      </c>
      <c r="AH117" s="4">
        <f>G117/E$549</f>
        <v>1.1818181818181819</v>
      </c>
      <c r="AI117" s="4">
        <f>H117/E$549</f>
        <v>1.1958041958041958</v>
      </c>
      <c r="AJ117" s="4">
        <f>I117/E$549</f>
        <v>1.2097902097902098</v>
      </c>
      <c r="AK117" s="4">
        <f>J117/E$549</f>
        <v>1.2097902097902098</v>
      </c>
      <c r="AL117" s="4">
        <f>K117/E$549</f>
        <v>1.1958041958041958</v>
      </c>
      <c r="AM117" s="4">
        <f>L117/E$549</f>
        <v>1.2097902097902098</v>
      </c>
      <c r="AN117" s="4">
        <f>M117/E$549</f>
        <v>1.2167832167832169</v>
      </c>
      <c r="AO117" s="4">
        <f>N117/E$549</f>
        <v>1.2797202797202798</v>
      </c>
      <c r="AP117" s="4">
        <f>O117/E$549</f>
        <v>1.4055944055944056</v>
      </c>
      <c r="AQ117" s="256"/>
      <c r="AR117" s="256"/>
      <c r="AS117" s="256"/>
      <c r="AT117" s="256"/>
      <c r="AU117" s="256"/>
      <c r="AV117" s="256"/>
      <c r="AW117" s="256"/>
      <c r="AX117" s="256"/>
      <c r="AY117" s="256"/>
      <c r="AZ117" s="256"/>
      <c r="BA117" s="256"/>
      <c r="BC117" s="3"/>
      <c r="BE117" s="3">
        <f>E117*保育人数!$M$3/保育人数!$M$34</f>
        <v>926.66794216525</v>
      </c>
      <c r="BF117" s="3">
        <f>F117*保育人数!$M$3/保育人数!$M$34</f>
        <v>955.09333916418404</v>
      </c>
      <c r="BG117" s="3">
        <f>G117*保育人数!$M$3/保育人数!$M$34</f>
        <v>960.77841856397083</v>
      </c>
      <c r="BH117" s="3">
        <f>H117*保育人数!$M$3/保育人数!$M$34</f>
        <v>972.14857736354452</v>
      </c>
      <c r="BI117" s="3">
        <f>I117*保育人数!$M$3/保育人数!$M$34</f>
        <v>983.51873616311809</v>
      </c>
      <c r="BJ117" s="3">
        <f>J117*保育人数!$M$3/保育人数!$M$34</f>
        <v>983.51873616311809</v>
      </c>
      <c r="BK117" s="3">
        <f>K117*保育人数!$M$3/保育人数!$M$34</f>
        <v>972.14857736354452</v>
      </c>
      <c r="BL117" s="3">
        <f>L117*保育人数!$M$3/保育人数!$M$34</f>
        <v>983.51873616311809</v>
      </c>
      <c r="BM117" s="3">
        <f>M117*保育人数!$M$3/保育人数!$M$34</f>
        <v>989.20381556290488</v>
      </c>
      <c r="BN117" s="3">
        <f>N117*保育人数!$M$3/保育人数!$M$34</f>
        <v>1040.3695301609862</v>
      </c>
      <c r="BO117" s="3">
        <f>O117*保育人数!$M$3/保育人数!$M$34</f>
        <v>1142.7009593571488</v>
      </c>
      <c r="BP117" s="3">
        <f t="shared" si="65"/>
        <v>991.7879425628081</v>
      </c>
      <c r="BQ117" s="216"/>
      <c r="BR117" s="3"/>
      <c r="BU117" s="3">
        <f>U117*保育人数!$M$3/保育人数!$M$34</f>
        <v>101524.14792139285</v>
      </c>
      <c r="BV117" s="3">
        <f>V117*保育人数!$M$3/保育人数!$M$34</f>
        <v>102689.58919834915</v>
      </c>
      <c r="BW117" s="3">
        <f>W117*保育人数!$M$3/保育人数!$M$34</f>
        <v>103559.40634651652</v>
      </c>
      <c r="BX117" s="3">
        <f>X117*保育人数!$M$3/保育人数!$M$34</f>
        <v>104611.14603547708</v>
      </c>
      <c r="BY117" s="3">
        <f>Y117*保育人数!$M$3/保育人数!$M$34</f>
        <v>104758.95809987154</v>
      </c>
      <c r="BZ117" s="3">
        <f>Z117*保育人数!$M$3/保育人数!$M$34</f>
        <v>103474.13015551973</v>
      </c>
      <c r="CA117" s="3">
        <f>AA117*保育人数!$M$3/保育人数!$M$34</f>
        <v>104696.42222647389</v>
      </c>
      <c r="CB117" s="3">
        <f>AB117*保育人数!$M$3/保育人数!$M$34</f>
        <v>105884.60382102933</v>
      </c>
      <c r="CC117" s="3">
        <f>AC117*保育人数!$M$3/保育人数!$M$34</f>
        <v>110716.92131084812</v>
      </c>
      <c r="CD117" s="3">
        <f>AD117*保育人数!$M$3/保育人数!$M$34</f>
        <v>121240.00327985351</v>
      </c>
      <c r="CE117" s="3">
        <f>AE117*保育人数!$M$3/保育人数!$M$34</f>
        <v>0</v>
      </c>
      <c r="CF117" s="3">
        <f t="shared" si="66"/>
        <v>96650.484399575609</v>
      </c>
      <c r="CG117" s="216"/>
      <c r="CH117" s="3"/>
      <c r="CI117" s="4"/>
    </row>
    <row r="118" spans="1:87" ht="21" customHeight="1">
      <c r="A118" s="32" t="s">
        <v>79</v>
      </c>
      <c r="B118" s="33" t="s">
        <v>172</v>
      </c>
      <c r="C118" s="237" t="s">
        <v>159</v>
      </c>
      <c r="D118" s="34" t="s">
        <v>105</v>
      </c>
      <c r="E118" s="38">
        <v>330</v>
      </c>
      <c r="F118" s="36">
        <v>340</v>
      </c>
      <c r="G118" s="36">
        <v>340</v>
      </c>
      <c r="H118" s="36">
        <v>350</v>
      </c>
      <c r="I118" s="36">
        <v>350</v>
      </c>
      <c r="J118" s="36">
        <v>350</v>
      </c>
      <c r="K118" s="36">
        <v>350</v>
      </c>
      <c r="L118" s="36">
        <v>360</v>
      </c>
      <c r="M118" s="39">
        <v>360</v>
      </c>
      <c r="N118" s="39">
        <v>380</v>
      </c>
      <c r="O118" s="40">
        <v>410</v>
      </c>
      <c r="P118" s="111"/>
      <c r="Q118" s="111"/>
      <c r="R118" s="111"/>
      <c r="S118" s="111"/>
      <c r="T118" s="35">
        <v>40360</v>
      </c>
      <c r="U118" s="36">
        <v>41240</v>
      </c>
      <c r="V118" s="36">
        <v>41790</v>
      </c>
      <c r="W118" s="36">
        <v>42110</v>
      </c>
      <c r="X118" s="36">
        <v>42470</v>
      </c>
      <c r="Y118" s="36">
        <v>38050</v>
      </c>
      <c r="Z118" s="36">
        <v>37600</v>
      </c>
      <c r="AA118" s="36">
        <v>38020</v>
      </c>
      <c r="AB118" s="37">
        <v>38420</v>
      </c>
      <c r="AC118" s="37">
        <v>40020</v>
      </c>
      <c r="AD118" s="77">
        <v>43570</v>
      </c>
      <c r="AE118" s="111"/>
      <c r="AF118" s="4">
        <f>E118/E$550</f>
        <v>1.1000000000000001</v>
      </c>
      <c r="AG118" s="4">
        <f>F118/E$550</f>
        <v>1.1333333333333333</v>
      </c>
      <c r="AH118" s="4">
        <f>G118/E$550</f>
        <v>1.1333333333333333</v>
      </c>
      <c r="AI118" s="4">
        <f>H118/E$550</f>
        <v>1.1666666666666667</v>
      </c>
      <c r="AJ118" s="4">
        <f>I118/E$550</f>
        <v>1.1666666666666667</v>
      </c>
      <c r="AK118" s="4">
        <f>J118/E$550</f>
        <v>1.1666666666666667</v>
      </c>
      <c r="AL118" s="4">
        <f>K118/E$550</f>
        <v>1.1666666666666667</v>
      </c>
      <c r="AM118" s="4">
        <f>L118/E$550</f>
        <v>1.2</v>
      </c>
      <c r="AN118" s="4">
        <f>M118/E$550</f>
        <v>1.2</v>
      </c>
      <c r="AO118" s="4">
        <f>N118/E$550</f>
        <v>1.2666666666666666</v>
      </c>
      <c r="AP118" s="4">
        <f>O118/E$550</f>
        <v>1.3666666666666667</v>
      </c>
      <c r="AQ118" s="256"/>
      <c r="AR118" s="256"/>
      <c r="AS118" s="256"/>
      <c r="AT118" s="256"/>
      <c r="AU118" s="256"/>
      <c r="AV118" s="256"/>
      <c r="AW118" s="256"/>
      <c r="AX118" s="256"/>
      <c r="AY118" s="256"/>
      <c r="AZ118" s="256"/>
      <c r="BA118" s="256"/>
      <c r="BC118" s="3"/>
      <c r="BE118" s="3">
        <f>E118*(保育人数!$N$7+保育人数!$N$8)/保育人数!$N$34</f>
        <v>776.55044739278003</v>
      </c>
      <c r="BF118" s="3">
        <f>F118*(保育人数!$N$7+保育人数!$N$8)/保育人数!$N$34</f>
        <v>800.08227913195526</v>
      </c>
      <c r="BG118" s="3">
        <f>G118*(保育人数!$N$7+保育人数!$N$8)/保育人数!$N$34</f>
        <v>800.08227913195526</v>
      </c>
      <c r="BH118" s="3">
        <f>H118*(保育人数!$N$7+保育人数!$N$8)/保育人数!$N$34</f>
        <v>823.61411087113038</v>
      </c>
      <c r="BI118" s="3">
        <f>I118*(保育人数!$N$7+保育人数!$N$8)/保育人数!$N$34</f>
        <v>823.61411087113038</v>
      </c>
      <c r="BJ118" s="3">
        <f>J118*(保育人数!$N$7+保育人数!$N$8)/保育人数!$N$34</f>
        <v>823.61411087113038</v>
      </c>
      <c r="BK118" s="3">
        <f>K118*(保育人数!$N$7+保育人数!$N$8)/保育人数!$N$34</f>
        <v>823.61411087113038</v>
      </c>
      <c r="BL118" s="3">
        <f>L118*(保育人数!$N$7+保育人数!$N$8)/保育人数!$N$34</f>
        <v>847.1459426103055</v>
      </c>
      <c r="BM118" s="3">
        <f>M118*(保育人数!$N$7+保育人数!$N$8)/保育人数!$N$34</f>
        <v>847.1459426103055</v>
      </c>
      <c r="BN118" s="3">
        <f>N118*(保育人数!$N$7+保育人数!$N$8)/保育人数!$N$34</f>
        <v>894.20960608865585</v>
      </c>
      <c r="BO118" s="3">
        <f>O118*(保育人数!$N$7+保育人数!$N$8)/保育人数!$N$34</f>
        <v>964.80510130618131</v>
      </c>
      <c r="BP118" s="3">
        <f>AVERAGE(BE118:BO118)</f>
        <v>838.5889128869693</v>
      </c>
      <c r="BQ118" s="216">
        <f>SUM(BP118:BP121)</f>
        <v>4049.0795022112525</v>
      </c>
      <c r="BR118" s="3"/>
      <c r="BU118" s="3">
        <f>U118*(保育人数!$N$7+保育人数!$N$8)/保育人数!$N$34</f>
        <v>97045.274092358333</v>
      </c>
      <c r="BV118" s="3">
        <f>V118*(保育人数!$N$7+保育人数!$N$8)/保育人数!$N$34</f>
        <v>98339.524838012963</v>
      </c>
      <c r="BW118" s="3">
        <f>W118*(保育人数!$N$7+保育人数!$N$8)/保育人数!$N$34</f>
        <v>99092.543453666571</v>
      </c>
      <c r="BX118" s="3">
        <f>X118*(保育人数!$N$7+保育人数!$N$8)/保育人数!$N$34</f>
        <v>99939.689396276881</v>
      </c>
      <c r="BY118" s="3">
        <f>Y118*(保育人数!$N$7+保育人数!$N$8)/保育人数!$N$34</f>
        <v>89538.619767561453</v>
      </c>
      <c r="BZ118" s="3">
        <f>Z118*(保育人数!$N$7+保育人数!$N$8)/保育人数!$N$34</f>
        <v>88479.687339298573</v>
      </c>
      <c r="CA118" s="3">
        <f>AA118*(保育人数!$N$7+保育人数!$N$8)/保育人数!$N$34</f>
        <v>89468.02427234393</v>
      </c>
      <c r="CB118" s="3">
        <f>AB118*(保育人数!$N$7+保育人数!$N$8)/保育人数!$N$34</f>
        <v>90409.297541910943</v>
      </c>
      <c r="CC118" s="3">
        <f>AC118*(保育人数!$N$7+保育人数!$N$8)/保育人数!$N$34</f>
        <v>94174.390620178965</v>
      </c>
      <c r="CD118" s="3">
        <f>AD118*(保育人数!$N$7+保育人数!$N$8)/保育人数!$N$34</f>
        <v>102528.19088758614</v>
      </c>
      <c r="CE118" s="3">
        <f>AE118*(保育人数!$N$7+保育人数!$N$8)/保育人数!$N$34</f>
        <v>0</v>
      </c>
      <c r="CF118" s="3">
        <f>AVERAGE(BU118:CE118)</f>
        <v>86274.112928108603</v>
      </c>
      <c r="CG118" s="216">
        <f>ROUNDDOWN(SUM(CF118:CF121)*$CJ$2*12/16,-2)</f>
        <v>215200</v>
      </c>
      <c r="CH118" s="3"/>
      <c r="CI118" s="4"/>
    </row>
    <row r="119" spans="1:87" ht="19">
      <c r="A119" s="32" t="s">
        <v>79</v>
      </c>
      <c r="B119" s="76" t="s">
        <v>144</v>
      </c>
      <c r="C119" s="237"/>
      <c r="D119" s="34" t="s">
        <v>106</v>
      </c>
      <c r="E119" s="38">
        <v>400</v>
      </c>
      <c r="F119" s="36">
        <v>410</v>
      </c>
      <c r="G119" s="36">
        <v>410</v>
      </c>
      <c r="H119" s="36">
        <v>420</v>
      </c>
      <c r="I119" s="36">
        <v>420</v>
      </c>
      <c r="J119" s="36">
        <v>420</v>
      </c>
      <c r="K119" s="36">
        <v>420</v>
      </c>
      <c r="L119" s="36">
        <v>430</v>
      </c>
      <c r="M119" s="39">
        <v>430</v>
      </c>
      <c r="N119" s="39">
        <v>460</v>
      </c>
      <c r="O119" s="40">
        <v>490</v>
      </c>
      <c r="P119" s="111"/>
      <c r="Q119" s="111"/>
      <c r="R119" s="111"/>
      <c r="S119" s="111"/>
      <c r="T119" s="35">
        <v>47500</v>
      </c>
      <c r="U119" s="36">
        <v>48580</v>
      </c>
      <c r="V119" s="36">
        <v>49210</v>
      </c>
      <c r="W119" s="36">
        <v>49590</v>
      </c>
      <c r="X119" s="36">
        <v>50030</v>
      </c>
      <c r="Y119" s="36">
        <v>45620</v>
      </c>
      <c r="Z119" s="36">
        <v>45070</v>
      </c>
      <c r="AA119" s="36">
        <v>45580</v>
      </c>
      <c r="AB119" s="37">
        <v>46070</v>
      </c>
      <c r="AC119" s="37">
        <v>48040</v>
      </c>
      <c r="AD119" s="77">
        <v>52390</v>
      </c>
      <c r="AE119" s="111"/>
      <c r="AF119" s="4">
        <f>E119/E$551</f>
        <v>1.1111111111111112</v>
      </c>
      <c r="AG119" s="4">
        <f>F119/E$551</f>
        <v>1.1388888888888888</v>
      </c>
      <c r="AH119" s="4">
        <f>G119/E$551</f>
        <v>1.1388888888888888</v>
      </c>
      <c r="AI119" s="4">
        <f>H119/E$551</f>
        <v>1.1666666666666667</v>
      </c>
      <c r="AJ119" s="4">
        <f>I119/E$551</f>
        <v>1.1666666666666667</v>
      </c>
      <c r="AK119" s="4">
        <f>J119/E$551</f>
        <v>1.1666666666666667</v>
      </c>
      <c r="AL119" s="4">
        <f>K119/E$551</f>
        <v>1.1666666666666667</v>
      </c>
      <c r="AM119" s="4">
        <f>L119/E$551</f>
        <v>1.1944444444444444</v>
      </c>
      <c r="AN119" s="4">
        <f>M119/E$551</f>
        <v>1.1944444444444444</v>
      </c>
      <c r="AO119" s="4">
        <f>N119/E$551</f>
        <v>1.2777777777777777</v>
      </c>
      <c r="AP119" s="4">
        <f>O119/E$551</f>
        <v>1.3611111111111112</v>
      </c>
      <c r="AQ119" s="256"/>
      <c r="AR119" s="256"/>
      <c r="AS119" s="256"/>
      <c r="AT119" s="256"/>
      <c r="AU119" s="256"/>
      <c r="AV119" s="256"/>
      <c r="AW119" s="256"/>
      <c r="AX119" s="256"/>
      <c r="AY119" s="256"/>
      <c r="AZ119" s="256"/>
      <c r="BA119" s="256"/>
      <c r="BC119" s="3"/>
      <c r="BE119" s="3">
        <f>E119*保育人数!$N$6/保育人数!$N$34</f>
        <v>470.63663478350304</v>
      </c>
      <c r="BF119" s="3">
        <f>F119*保育人数!$N$6/保育人数!$N$34</f>
        <v>482.40255065309066</v>
      </c>
      <c r="BG119" s="3">
        <f>G119*保育人数!$N$6/保育人数!$N$34</f>
        <v>482.40255065309066</v>
      </c>
      <c r="BH119" s="3">
        <f>H119*保育人数!$N$6/保育人数!$N$34</f>
        <v>494.16846652267822</v>
      </c>
      <c r="BI119" s="3">
        <f>I119*保育人数!$N$6/保育人数!$N$34</f>
        <v>494.16846652267822</v>
      </c>
      <c r="BJ119" s="3">
        <f>J119*保育人数!$N$6/保育人数!$N$34</f>
        <v>494.16846652267822</v>
      </c>
      <c r="BK119" s="3">
        <f>K119*保育人数!$N$6/保育人数!$N$34</f>
        <v>494.16846652267822</v>
      </c>
      <c r="BL119" s="3">
        <f>L119*保育人数!$N$6/保育人数!$N$34</f>
        <v>505.93438239226577</v>
      </c>
      <c r="BM119" s="3">
        <f>M119*保育人数!$N$6/保育人数!$N$34</f>
        <v>505.93438239226577</v>
      </c>
      <c r="BN119" s="3">
        <f>N119*保育人数!$N$6/保育人数!$N$34</f>
        <v>541.23213000102851</v>
      </c>
      <c r="BO119" s="3">
        <f>O119*保育人数!$N$6/保育人数!$N$34</f>
        <v>576.52987760979124</v>
      </c>
      <c r="BP119" s="3">
        <f t="shared" ref="BP119:BP121" si="67">AVERAGE(BE119:BO119)</f>
        <v>503.79512496143167</v>
      </c>
      <c r="BQ119" s="216"/>
      <c r="BR119" s="3"/>
      <c r="BU119" s="3">
        <f>U119*保育人数!$N$6/保育人数!$N$34</f>
        <v>57158.819294456443</v>
      </c>
      <c r="BV119" s="3">
        <f>V119*保育人数!$N$6/保育人数!$N$34</f>
        <v>57900.071994240461</v>
      </c>
      <c r="BW119" s="3">
        <f>W119*保育人数!$N$6/保育人数!$N$34</f>
        <v>58347.176797284796</v>
      </c>
      <c r="BX119" s="3">
        <f>X119*保育人数!$N$6/保育人数!$N$34</f>
        <v>58864.877095546646</v>
      </c>
      <c r="BY119" s="3">
        <f>Y119*保育人数!$N$6/保育人数!$N$34</f>
        <v>53676.108197058522</v>
      </c>
      <c r="BZ119" s="3">
        <f>Z119*保育人数!$N$6/保育人数!$N$34</f>
        <v>53028.982824231207</v>
      </c>
      <c r="CA119" s="3">
        <f>AA119*保育人数!$N$6/保育人数!$N$34</f>
        <v>53629.044533580171</v>
      </c>
      <c r="CB119" s="3">
        <f>AB119*保育人数!$N$6/保育人数!$N$34</f>
        <v>54205.574411189962</v>
      </c>
      <c r="CC119" s="3">
        <f>AC119*保育人数!$N$6/保育人数!$N$34</f>
        <v>56523.459837498718</v>
      </c>
      <c r="CD119" s="3">
        <f>AD119*保育人数!$N$6/保育人数!$N$34</f>
        <v>61641.633240769312</v>
      </c>
      <c r="CE119" s="3">
        <f>AE119*保育人数!$N$6/保育人数!$N$34</f>
        <v>0</v>
      </c>
      <c r="CF119" s="3">
        <f t="shared" ref="CF119:CF121" si="68">AVERAGE(BU119:CE119)</f>
        <v>51361.43165689602</v>
      </c>
      <c r="CG119" s="216"/>
      <c r="CH119" s="3"/>
      <c r="CI119" s="4"/>
    </row>
    <row r="120" spans="1:87" ht="19">
      <c r="A120" s="32" t="s">
        <v>79</v>
      </c>
      <c r="B120" s="76" t="s">
        <v>144</v>
      </c>
      <c r="C120" s="257" t="s">
        <v>160</v>
      </c>
      <c r="D120" s="34" t="s">
        <v>161</v>
      </c>
      <c r="E120" s="38">
        <v>900</v>
      </c>
      <c r="F120" s="36">
        <v>920</v>
      </c>
      <c r="G120" s="36">
        <v>930</v>
      </c>
      <c r="H120" s="36">
        <v>940</v>
      </c>
      <c r="I120" s="36">
        <v>950</v>
      </c>
      <c r="J120" s="36">
        <v>950</v>
      </c>
      <c r="K120" s="36">
        <v>940</v>
      </c>
      <c r="L120" s="36">
        <v>950</v>
      </c>
      <c r="M120" s="39">
        <v>960</v>
      </c>
      <c r="N120" s="39">
        <v>1010</v>
      </c>
      <c r="O120" s="40">
        <v>1100</v>
      </c>
      <c r="P120" s="111"/>
      <c r="Q120" s="111"/>
      <c r="R120" s="111"/>
      <c r="S120" s="111"/>
      <c r="T120" s="35">
        <v>100660</v>
      </c>
      <c r="U120" s="36">
        <v>103170</v>
      </c>
      <c r="V120" s="36">
        <v>104430</v>
      </c>
      <c r="W120" s="36">
        <v>105300</v>
      </c>
      <c r="X120" s="36">
        <v>106320</v>
      </c>
      <c r="Y120" s="36">
        <v>106480</v>
      </c>
      <c r="Z120" s="36">
        <v>105320</v>
      </c>
      <c r="AA120" s="36">
        <v>106540</v>
      </c>
      <c r="AB120" s="37">
        <v>107710</v>
      </c>
      <c r="AC120" s="37">
        <v>112450</v>
      </c>
      <c r="AD120" s="77">
        <v>122730</v>
      </c>
      <c r="AE120" s="111"/>
      <c r="AF120" s="4">
        <f>E120/E$552</f>
        <v>1.125</v>
      </c>
      <c r="AG120" s="4">
        <f>F120/E$552</f>
        <v>1.1499999999999999</v>
      </c>
      <c r="AH120" s="4">
        <f>G120/E$552</f>
        <v>1.1625000000000001</v>
      </c>
      <c r="AI120" s="4">
        <f>H120/E$552</f>
        <v>1.175</v>
      </c>
      <c r="AJ120" s="4">
        <f>I120/E$552</f>
        <v>1.1875</v>
      </c>
      <c r="AK120" s="4">
        <f>J120/E$552</f>
        <v>1.1875</v>
      </c>
      <c r="AL120" s="4">
        <f>K120/E$552</f>
        <v>1.175</v>
      </c>
      <c r="AM120" s="4">
        <f>L120/E$552</f>
        <v>1.1875</v>
      </c>
      <c r="AN120" s="4">
        <f>M120/E$552</f>
        <v>1.2</v>
      </c>
      <c r="AO120" s="4">
        <f>N120/E$552</f>
        <v>1.2625</v>
      </c>
      <c r="AP120" s="4">
        <f>O120/E$552</f>
        <v>1.375</v>
      </c>
      <c r="AQ120" s="256"/>
      <c r="AR120" s="256"/>
      <c r="AS120" s="256"/>
      <c r="AT120" s="256"/>
      <c r="AU120" s="256"/>
      <c r="AV120" s="256"/>
      <c r="AW120" s="256"/>
      <c r="AX120" s="256"/>
      <c r="AY120" s="256"/>
      <c r="AZ120" s="256"/>
      <c r="BA120" s="256"/>
      <c r="BC120" s="3"/>
      <c r="BE120" s="3">
        <f>E120*(保育人数!$N$4+保育人数!$N$5)/保育人数!$N$34</f>
        <v>1588.3986423943229</v>
      </c>
      <c r="BF120" s="3">
        <f>F120*(保育人数!$N$4+保育人数!$N$5)/保育人数!$N$34</f>
        <v>1623.6963900030855</v>
      </c>
      <c r="BG120" s="3">
        <f>G120*(保育人数!$N$4+保育人数!$N$5)/保育人数!$N$34</f>
        <v>1641.3452638074668</v>
      </c>
      <c r="BH120" s="3">
        <f>H120*(保育人数!$N$4+保育人数!$N$5)/保育人数!$N$34</f>
        <v>1658.9941376118484</v>
      </c>
      <c r="BI120" s="3">
        <f>I120*(保育人数!$N$4+保育人数!$N$5)/保育人数!$N$34</f>
        <v>1676.6430114162297</v>
      </c>
      <c r="BJ120" s="3">
        <f>J120*(保育人数!$N$4+保育人数!$N$5)/保育人数!$N$34</f>
        <v>1676.6430114162297</v>
      </c>
      <c r="BK120" s="3">
        <f>K120*(保育人数!$N$4+保育人数!$N$5)/保育人数!$N$34</f>
        <v>1658.9941376118484</v>
      </c>
      <c r="BL120" s="3">
        <f>L120*(保育人数!$N$4+保育人数!$N$5)/保育人数!$N$34</f>
        <v>1676.6430114162297</v>
      </c>
      <c r="BM120" s="3">
        <f>M120*(保育人数!$N$4+保育人数!$N$5)/保育人数!$N$34</f>
        <v>1694.291885220611</v>
      </c>
      <c r="BN120" s="3">
        <f>N120*(保育人数!$N$4+保育人数!$N$5)/保育人数!$N$34</f>
        <v>1782.5362542425178</v>
      </c>
      <c r="BO120" s="3">
        <f>O120*(保育人数!$N$4+保育人数!$N$5)/保育人数!$N$34</f>
        <v>1941.3761184819502</v>
      </c>
      <c r="BP120" s="3">
        <f t="shared" si="67"/>
        <v>1692.6874421474856</v>
      </c>
      <c r="BQ120" s="216"/>
      <c r="BR120" s="3"/>
      <c r="BU120" s="3">
        <f>U120*(保育人数!$N$4+保育人数!$N$5)/保育人数!$N$34</f>
        <v>182083.43103980256</v>
      </c>
      <c r="BV120" s="3">
        <f>V120*(保育人数!$N$4+保育人数!$N$5)/保育人数!$N$34</f>
        <v>184307.18913915459</v>
      </c>
      <c r="BW120" s="3">
        <f>W120*(保育人数!$N$4+保育人数!$N$5)/保育人数!$N$34</f>
        <v>185842.64116013577</v>
      </c>
      <c r="BX120" s="3">
        <f>X120*(保育人数!$N$4+保育人数!$N$5)/保育人数!$N$34</f>
        <v>187642.82628818267</v>
      </c>
      <c r="BY120" s="3">
        <f>Y120*(保育人数!$N$4+保育人数!$N$5)/保育人数!$N$34</f>
        <v>187925.20826905276</v>
      </c>
      <c r="BZ120" s="3">
        <f>Z120*(保育人数!$N$4+保育人数!$N$5)/保育人数!$N$34</f>
        <v>185877.93890774454</v>
      </c>
      <c r="CA120" s="3">
        <f>AA120*(保育人数!$N$4+保育人数!$N$5)/保育人数!$N$34</f>
        <v>188031.10151187907</v>
      </c>
      <c r="CB120" s="3">
        <f>AB120*(保育人数!$N$4+保育人数!$N$5)/保育人数!$N$34</f>
        <v>190096.01974699169</v>
      </c>
      <c r="CC120" s="3">
        <f>AC120*(保育人数!$N$4+保育人数!$N$5)/保育人数!$N$34</f>
        <v>198461.58593026845</v>
      </c>
      <c r="CD120" s="3">
        <f>AD120*(保育人数!$N$4+保育人数!$N$5)/保育人数!$N$34</f>
        <v>216604.62820117248</v>
      </c>
      <c r="CE120" s="3">
        <f>AE120*(保育人数!$N$4+保育人数!$N$5)/保育人数!$N$34</f>
        <v>0</v>
      </c>
      <c r="CF120" s="3">
        <f t="shared" si="68"/>
        <v>173352.05183585314</v>
      </c>
      <c r="CG120" s="216"/>
      <c r="CH120" s="3"/>
      <c r="CI120" s="4"/>
    </row>
    <row r="121" spans="1:87" ht="19">
      <c r="A121" s="32" t="s">
        <v>79</v>
      </c>
      <c r="B121" s="76" t="s">
        <v>144</v>
      </c>
      <c r="C121" s="257"/>
      <c r="D121" s="34" t="s">
        <v>162</v>
      </c>
      <c r="E121" s="38">
        <v>1610</v>
      </c>
      <c r="F121" s="36">
        <v>1660</v>
      </c>
      <c r="G121" s="36">
        <v>1670</v>
      </c>
      <c r="H121" s="36">
        <v>1690</v>
      </c>
      <c r="I121" s="36">
        <v>1710</v>
      </c>
      <c r="J121" s="36">
        <v>1710</v>
      </c>
      <c r="K121" s="36">
        <v>1690</v>
      </c>
      <c r="L121" s="36">
        <v>1710</v>
      </c>
      <c r="M121" s="39">
        <v>1720</v>
      </c>
      <c r="N121" s="39">
        <v>1810</v>
      </c>
      <c r="O121" s="40">
        <v>1980</v>
      </c>
      <c r="P121" s="111"/>
      <c r="Q121" s="111"/>
      <c r="R121" s="111"/>
      <c r="S121" s="111"/>
      <c r="T121" s="35">
        <v>172090</v>
      </c>
      <c r="U121" s="36">
        <v>176630</v>
      </c>
      <c r="V121" s="36">
        <v>178660</v>
      </c>
      <c r="W121" s="36">
        <v>180190</v>
      </c>
      <c r="X121" s="36">
        <v>182010</v>
      </c>
      <c r="Y121" s="36">
        <v>182270</v>
      </c>
      <c r="Z121" s="36">
        <v>180040</v>
      </c>
      <c r="AA121" s="36">
        <v>182160</v>
      </c>
      <c r="AB121" s="37">
        <v>184240</v>
      </c>
      <c r="AC121" s="37">
        <v>192660</v>
      </c>
      <c r="AD121" s="77">
        <v>210980</v>
      </c>
      <c r="AE121" s="111"/>
      <c r="AF121" s="4">
        <f>E121/E$553</f>
        <v>1.1338028169014085</v>
      </c>
      <c r="AG121" s="4">
        <f>F121/E$553</f>
        <v>1.1690140845070423</v>
      </c>
      <c r="AH121" s="4">
        <f>G121/E$553</f>
        <v>1.176056338028169</v>
      </c>
      <c r="AI121" s="4">
        <f>H121/E$553</f>
        <v>1.1901408450704225</v>
      </c>
      <c r="AJ121" s="4">
        <f>I121/E$553</f>
        <v>1.204225352112676</v>
      </c>
      <c r="AK121" s="4">
        <f>J121/E$553</f>
        <v>1.204225352112676</v>
      </c>
      <c r="AL121" s="4">
        <f>K121/E$553</f>
        <v>1.1901408450704225</v>
      </c>
      <c r="AM121" s="4">
        <f>L121/E$553</f>
        <v>1.204225352112676</v>
      </c>
      <c r="AN121" s="4">
        <f>M121/E$553</f>
        <v>1.2112676056338028</v>
      </c>
      <c r="AO121" s="4">
        <f>N121/E$553</f>
        <v>1.2746478873239437</v>
      </c>
      <c r="AP121" s="4">
        <f>O121/E$553</f>
        <v>1.3943661971830985</v>
      </c>
      <c r="AQ121" s="256"/>
      <c r="AR121" s="256"/>
      <c r="AS121" s="256"/>
      <c r="AT121" s="256"/>
      <c r="AU121" s="256"/>
      <c r="AV121" s="256"/>
      <c r="AW121" s="256"/>
      <c r="AX121" s="256"/>
      <c r="AY121" s="256"/>
      <c r="AZ121" s="256"/>
      <c r="BA121" s="256"/>
      <c r="BC121" s="3"/>
      <c r="BE121" s="3">
        <f>E121*保育人数!$N$3/保育人数!$N$34</f>
        <v>947.15622750179989</v>
      </c>
      <c r="BF121" s="3">
        <f>F121*保育人数!$N$3/保育人数!$N$34</f>
        <v>976.57101717576882</v>
      </c>
      <c r="BG121" s="3">
        <f>G121*保育人数!$N$3/保育人数!$N$34</f>
        <v>982.45397511056262</v>
      </c>
      <c r="BH121" s="3">
        <f>H121*保育人数!$N$3/保育人数!$N$34</f>
        <v>994.21989098015024</v>
      </c>
      <c r="BI121" s="3">
        <f>I121*保育人数!$N$3/保育人数!$N$34</f>
        <v>1005.9858068497377</v>
      </c>
      <c r="BJ121" s="3">
        <f>J121*保育人数!$N$3/保育人数!$N$34</f>
        <v>1005.9858068497377</v>
      </c>
      <c r="BK121" s="3">
        <f>K121*保育人数!$N$3/保育人数!$N$34</f>
        <v>994.21989098015024</v>
      </c>
      <c r="BL121" s="3">
        <f>L121*保育人数!$N$3/保育人数!$N$34</f>
        <v>1005.9858068497377</v>
      </c>
      <c r="BM121" s="3">
        <f>M121*保育人数!$N$3/保育人数!$N$34</f>
        <v>1011.8687647845315</v>
      </c>
      <c r="BN121" s="3">
        <f>N121*保育人数!$N$3/保育人数!$N$34</f>
        <v>1064.8153861976757</v>
      </c>
      <c r="BO121" s="3">
        <f>O121*保育人数!$N$3/保育人数!$N$34</f>
        <v>1164.8256710891701</v>
      </c>
      <c r="BP121" s="3">
        <f t="shared" si="67"/>
        <v>1014.0080222153655</v>
      </c>
      <c r="BQ121" s="216"/>
      <c r="BR121" s="3"/>
      <c r="BU121" s="3">
        <f>U121*保育人数!$N$3/保育人数!$N$34</f>
        <v>103910.68600226268</v>
      </c>
      <c r="BV121" s="3">
        <f>V121*保育人数!$N$3/保育人数!$N$34</f>
        <v>105104.92646302583</v>
      </c>
      <c r="BW121" s="3">
        <f>W121*保育人数!$N$3/保育人数!$N$34</f>
        <v>106005.01902704927</v>
      </c>
      <c r="BX121" s="3">
        <f>X121*保育人数!$N$3/保育人数!$N$34</f>
        <v>107075.71737118174</v>
      </c>
      <c r="BY121" s="3">
        <f>Y121*保育人数!$N$3/保育人数!$N$34</f>
        <v>107228.67427748638</v>
      </c>
      <c r="BZ121" s="3">
        <f>Z121*保育人数!$N$3/保育人数!$N$34</f>
        <v>105916.77465802737</v>
      </c>
      <c r="CA121" s="3">
        <f>AA121*保育人数!$N$3/保育人数!$N$34</f>
        <v>107163.96174020365</v>
      </c>
      <c r="CB121" s="3">
        <f>AB121*保育人数!$N$3/保育人数!$N$34</f>
        <v>108387.61699064076</v>
      </c>
      <c r="CC121" s="3">
        <f>AC121*保育人数!$N$3/保育人数!$N$34</f>
        <v>113341.06757173712</v>
      </c>
      <c r="CD121" s="3">
        <f>AD121*保育人数!$N$3/保育人数!$N$34</f>
        <v>124118.64650827934</v>
      </c>
      <c r="CE121" s="3">
        <f>AE121*保育人数!$N$3/保育人数!$N$34</f>
        <v>0</v>
      </c>
      <c r="CF121" s="3">
        <f t="shared" si="68"/>
        <v>98932.099146354012</v>
      </c>
      <c r="CG121" s="216"/>
      <c r="CH121" s="3"/>
      <c r="CI121" s="4"/>
    </row>
    <row r="122" spans="1:87" ht="21" customHeight="1">
      <c r="A122" s="32" t="s">
        <v>79</v>
      </c>
      <c r="B122" s="33" t="s">
        <v>173</v>
      </c>
      <c r="C122" s="237" t="s">
        <v>159</v>
      </c>
      <c r="D122" s="34" t="s">
        <v>105</v>
      </c>
      <c r="E122" s="38">
        <v>320</v>
      </c>
      <c r="F122" s="36">
        <v>320</v>
      </c>
      <c r="G122" s="36">
        <v>330</v>
      </c>
      <c r="H122" s="36">
        <v>330</v>
      </c>
      <c r="I122" s="36">
        <v>330</v>
      </c>
      <c r="J122" s="36">
        <v>330</v>
      </c>
      <c r="K122" s="36">
        <v>340</v>
      </c>
      <c r="L122" s="36">
        <v>340</v>
      </c>
      <c r="M122" s="39">
        <v>340</v>
      </c>
      <c r="N122" s="39">
        <v>360</v>
      </c>
      <c r="O122" s="40">
        <v>390</v>
      </c>
      <c r="P122" s="111"/>
      <c r="Q122" s="111"/>
      <c r="R122" s="111"/>
      <c r="S122" s="111"/>
      <c r="T122" s="35">
        <v>38740</v>
      </c>
      <c r="U122" s="36">
        <v>39580</v>
      </c>
      <c r="V122" s="36">
        <v>40120</v>
      </c>
      <c r="W122" s="36">
        <v>40420</v>
      </c>
      <c r="X122" s="36">
        <v>40770</v>
      </c>
      <c r="Y122" s="36">
        <v>36350</v>
      </c>
      <c r="Z122" s="36">
        <v>35920</v>
      </c>
      <c r="AA122" s="36">
        <v>36330</v>
      </c>
      <c r="AB122" s="37">
        <v>36700</v>
      </c>
      <c r="AC122" s="37">
        <v>38230</v>
      </c>
      <c r="AD122" s="77">
        <v>41630</v>
      </c>
      <c r="AE122" s="111"/>
      <c r="AF122" s="4">
        <f>E122/E$554</f>
        <v>1.1428571428571428</v>
      </c>
      <c r="AG122" s="4">
        <f>F122/E$554</f>
        <v>1.1428571428571428</v>
      </c>
      <c r="AH122" s="4">
        <f>G122/E$554</f>
        <v>1.1785714285714286</v>
      </c>
      <c r="AI122" s="4">
        <f>H122/E$554</f>
        <v>1.1785714285714286</v>
      </c>
      <c r="AJ122" s="4">
        <f>I122/E$554</f>
        <v>1.1785714285714286</v>
      </c>
      <c r="AK122" s="4">
        <f>J122/E$554</f>
        <v>1.1785714285714286</v>
      </c>
      <c r="AL122" s="4">
        <f>K122/E$554</f>
        <v>1.2142857142857142</v>
      </c>
      <c r="AM122" s="4">
        <f>L122/E$554</f>
        <v>1.2142857142857142</v>
      </c>
      <c r="AN122" s="4">
        <f>M122/E$554</f>
        <v>1.2142857142857142</v>
      </c>
      <c r="AO122" s="4">
        <f>N122/E$554</f>
        <v>1.2857142857142858</v>
      </c>
      <c r="AP122" s="4">
        <f>O122/E$554</f>
        <v>1.3928571428571428</v>
      </c>
      <c r="AQ122" s="256"/>
      <c r="AR122" s="256"/>
      <c r="AS122" s="256"/>
      <c r="AT122" s="256"/>
      <c r="AU122" s="256"/>
      <c r="AV122" s="256"/>
      <c r="AW122" s="256"/>
      <c r="AX122" s="256"/>
      <c r="AY122" s="256"/>
      <c r="AZ122" s="256"/>
      <c r="BA122" s="256"/>
      <c r="BC122" s="3"/>
      <c r="BE122" s="3">
        <f>E122*(保育人数!$O$7+保育人数!$O$8)/保育人数!$O$34</f>
        <v>776.73830594184585</v>
      </c>
      <c r="BF122" s="3">
        <f>F122*(保育人数!$O$7+保育人数!$O$8)/保育人数!$O$34</f>
        <v>776.73830594184585</v>
      </c>
      <c r="BG122" s="3">
        <f>G122*(保育人数!$O$7+保育人数!$O$8)/保育人数!$O$34</f>
        <v>801.01137800252855</v>
      </c>
      <c r="BH122" s="3">
        <f>H122*(保育人数!$O$7+保育人数!$O$8)/保育人数!$O$34</f>
        <v>801.01137800252855</v>
      </c>
      <c r="BI122" s="3">
        <f>I122*(保育人数!$O$7+保育人数!$O$8)/保育人数!$O$34</f>
        <v>801.01137800252855</v>
      </c>
      <c r="BJ122" s="3">
        <f>J122*(保育人数!$O$7+保育人数!$O$8)/保育人数!$O$34</f>
        <v>801.01137800252855</v>
      </c>
      <c r="BK122" s="3">
        <f>K122*(保育人数!$O$7+保育人数!$O$8)/保育人数!$O$34</f>
        <v>825.28445006321124</v>
      </c>
      <c r="BL122" s="3">
        <f>L122*(保育人数!$O$7+保育人数!$O$8)/保育人数!$O$34</f>
        <v>825.28445006321124</v>
      </c>
      <c r="BM122" s="3">
        <f>M122*(保育人数!$O$7+保育人数!$O$8)/保育人数!$O$34</f>
        <v>825.28445006321124</v>
      </c>
      <c r="BN122" s="3">
        <f>N122*(保育人数!$O$7+保育人数!$O$8)/保育人数!$O$34</f>
        <v>873.83059418457651</v>
      </c>
      <c r="BO122" s="3">
        <f>O122*(保育人数!$O$7+保育人数!$O$8)/保育人数!$O$34</f>
        <v>946.64981036662459</v>
      </c>
      <c r="BP122" s="3">
        <f>AVERAGE(BE122:BO122)</f>
        <v>823.07780714860371</v>
      </c>
      <c r="BQ122" s="216">
        <f>SUM(BP122:BP125)</f>
        <v>4074.0144810941274</v>
      </c>
      <c r="BR122" s="3"/>
      <c r="BU122" s="3">
        <f>U122*(保育人数!$O$7+保育人数!$O$8)/保育人数!$O$34</f>
        <v>96072.819216182048</v>
      </c>
      <c r="BV122" s="3">
        <f>V122*(保育人数!$O$7+保育人数!$O$8)/保育人数!$O$34</f>
        <v>97383.565107458926</v>
      </c>
      <c r="BW122" s="3">
        <f>W122*(保育人数!$O$7+保育人数!$O$8)/保育人数!$O$34</f>
        <v>98111.757269279406</v>
      </c>
      <c r="BX122" s="3">
        <f>X122*(保育人数!$O$7+保育人数!$O$8)/保育人数!$O$34</f>
        <v>98961.314791403289</v>
      </c>
      <c r="BY122" s="3">
        <f>Y122*(保育人数!$O$7+保育人数!$O$8)/保育人数!$O$34</f>
        <v>88232.616940581545</v>
      </c>
      <c r="BZ122" s="3">
        <f>Z122*(保育人数!$O$7+保育人数!$O$8)/保育人数!$O$34</f>
        <v>87188.874841972196</v>
      </c>
      <c r="CA122" s="3">
        <f>AA122*(保育人数!$O$7+保育人数!$O$8)/保育人数!$O$34</f>
        <v>88184.07079646019</v>
      </c>
      <c r="CB122" s="3">
        <f>AB122*(保育人数!$O$7+保育人数!$O$8)/保育人数!$O$34</f>
        <v>89082.174462705443</v>
      </c>
      <c r="CC122" s="3">
        <f>AC122*(保育人数!$O$7+保育人数!$O$8)/保育人数!$O$34</f>
        <v>92795.954487989889</v>
      </c>
      <c r="CD122" s="3">
        <f>AD122*(保育人数!$O$7+保育人数!$O$8)/保育人数!$O$34</f>
        <v>101048.798988622</v>
      </c>
      <c r="CE122" s="3">
        <f>AE122*(保育人数!$O$7+保育人数!$O$8)/保育人数!$O$34</f>
        <v>0</v>
      </c>
      <c r="CF122" s="3">
        <f>AVERAGE(BU122:CE122)</f>
        <v>85187.449718423173</v>
      </c>
      <c r="CG122" s="216">
        <f>ROUNDDOWN(SUM(CF122:CF125)*$CJ$2*12/16,-2)</f>
        <v>216900</v>
      </c>
      <c r="CH122" s="3"/>
      <c r="CI122" s="4"/>
    </row>
    <row r="123" spans="1:87" ht="19">
      <c r="A123" s="32" t="s">
        <v>79</v>
      </c>
      <c r="B123" s="76" t="s">
        <v>145</v>
      </c>
      <c r="C123" s="237"/>
      <c r="D123" s="34" t="s">
        <v>106</v>
      </c>
      <c r="E123" s="38">
        <v>390</v>
      </c>
      <c r="F123" s="36">
        <v>390</v>
      </c>
      <c r="G123" s="36">
        <v>400</v>
      </c>
      <c r="H123" s="36">
        <v>400</v>
      </c>
      <c r="I123" s="36">
        <v>400</v>
      </c>
      <c r="J123" s="36">
        <v>400</v>
      </c>
      <c r="K123" s="36">
        <v>410</v>
      </c>
      <c r="L123" s="36">
        <v>410</v>
      </c>
      <c r="M123" s="39">
        <v>410</v>
      </c>
      <c r="N123" s="39">
        <v>440</v>
      </c>
      <c r="O123" s="40">
        <v>470</v>
      </c>
      <c r="P123" s="111"/>
      <c r="Q123" s="111"/>
      <c r="R123" s="111"/>
      <c r="S123" s="111"/>
      <c r="T123" s="35">
        <v>45880</v>
      </c>
      <c r="U123" s="36">
        <v>46920</v>
      </c>
      <c r="V123" s="36">
        <v>47540</v>
      </c>
      <c r="W123" s="36">
        <v>47900</v>
      </c>
      <c r="X123" s="36">
        <v>48330</v>
      </c>
      <c r="Y123" s="36">
        <v>43920</v>
      </c>
      <c r="Z123" s="36">
        <v>43390</v>
      </c>
      <c r="AA123" s="36">
        <v>43890</v>
      </c>
      <c r="AB123" s="37">
        <v>44350</v>
      </c>
      <c r="AC123" s="37">
        <v>46250</v>
      </c>
      <c r="AD123" s="77">
        <v>50450</v>
      </c>
      <c r="AE123" s="111"/>
      <c r="AF123" s="4">
        <f>E123/E$555</f>
        <v>1.1470588235294117</v>
      </c>
      <c r="AG123" s="4">
        <f>F123/E$555</f>
        <v>1.1470588235294117</v>
      </c>
      <c r="AH123" s="4">
        <f>G123/E$555</f>
        <v>1.1764705882352942</v>
      </c>
      <c r="AI123" s="4">
        <f>H123/E$555</f>
        <v>1.1764705882352942</v>
      </c>
      <c r="AJ123" s="4">
        <f>I123/E$555</f>
        <v>1.1764705882352942</v>
      </c>
      <c r="AK123" s="4">
        <f>J123/E$555</f>
        <v>1.1764705882352942</v>
      </c>
      <c r="AL123" s="4">
        <f>K123/E$555</f>
        <v>1.2058823529411764</v>
      </c>
      <c r="AM123" s="4">
        <f>L123/E$555</f>
        <v>1.2058823529411764</v>
      </c>
      <c r="AN123" s="4">
        <f>M123/E$555</f>
        <v>1.2058823529411764</v>
      </c>
      <c r="AO123" s="4">
        <f>N123/E$555</f>
        <v>1.2941176470588236</v>
      </c>
      <c r="AP123" s="4">
        <f>O123/E$555</f>
        <v>1.3823529411764706</v>
      </c>
      <c r="AQ123" s="256"/>
      <c r="AR123" s="256"/>
      <c r="AS123" s="256"/>
      <c r="AT123" s="256"/>
      <c r="AU123" s="256"/>
      <c r="AV123" s="256"/>
      <c r="AW123" s="256"/>
      <c r="AX123" s="256"/>
      <c r="AY123" s="256"/>
      <c r="AZ123" s="256"/>
      <c r="BA123" s="256"/>
      <c r="BC123" s="3"/>
      <c r="BE123" s="3">
        <f>E123*保育人数!$O$6/保育人数!$O$34</f>
        <v>473.3249051833123</v>
      </c>
      <c r="BF123" s="3">
        <f>F123*保育人数!$O$6/保育人数!$O$34</f>
        <v>473.3249051833123</v>
      </c>
      <c r="BG123" s="3">
        <f>G123*保育人数!$O$6/保育人数!$O$34</f>
        <v>485.46144121365364</v>
      </c>
      <c r="BH123" s="3">
        <f>H123*保育人数!$O$6/保育人数!$O$34</f>
        <v>485.46144121365364</v>
      </c>
      <c r="BI123" s="3">
        <f>I123*保育人数!$O$6/保育人数!$O$34</f>
        <v>485.46144121365364</v>
      </c>
      <c r="BJ123" s="3">
        <f>J123*保育人数!$O$6/保育人数!$O$34</f>
        <v>485.46144121365364</v>
      </c>
      <c r="BK123" s="3">
        <f>K123*保育人数!$O$6/保育人数!$O$34</f>
        <v>497.59797724399499</v>
      </c>
      <c r="BL123" s="3">
        <f>L123*保育人数!$O$6/保育人数!$O$34</f>
        <v>497.59797724399499</v>
      </c>
      <c r="BM123" s="3">
        <f>M123*保育人数!$O$6/保育人数!$O$34</f>
        <v>497.59797724399499</v>
      </c>
      <c r="BN123" s="3">
        <f>N123*保育人数!$O$6/保育人数!$O$34</f>
        <v>534.00758533501903</v>
      </c>
      <c r="BO123" s="3">
        <f>O123*保育人数!$O$6/保育人数!$O$34</f>
        <v>570.41719342604301</v>
      </c>
      <c r="BP123" s="3">
        <f t="shared" ref="BP123:BP125" si="69">AVERAGE(BE123:BO123)</f>
        <v>498.70129870129875</v>
      </c>
      <c r="BQ123" s="216"/>
      <c r="BR123" s="3"/>
      <c r="BU123" s="3">
        <f>U123*保育人数!$O$6/保育人数!$O$34</f>
        <v>56944.627054361568</v>
      </c>
      <c r="BV123" s="3">
        <f>V123*保育人数!$O$6/保育人数!$O$34</f>
        <v>57697.092288242733</v>
      </c>
      <c r="BW123" s="3">
        <f>W123*保育人数!$O$6/保育人数!$O$34</f>
        <v>58134.007585335021</v>
      </c>
      <c r="BX123" s="3">
        <f>X123*保育人数!$O$6/保育人数!$O$34</f>
        <v>58655.878634639703</v>
      </c>
      <c r="BY123" s="3">
        <f>Y123*保育人数!$O$6/保育人数!$O$34</f>
        <v>53303.66624525917</v>
      </c>
      <c r="BZ123" s="3">
        <f>Z123*保育人数!$O$6/保育人数!$O$34</f>
        <v>52660.429835651077</v>
      </c>
      <c r="CA123" s="3">
        <f>AA123*保育人数!$O$6/保育人数!$O$34</f>
        <v>53267.256637168146</v>
      </c>
      <c r="CB123" s="3">
        <f>AB123*保育人数!$O$6/保育人数!$O$34</f>
        <v>53825.537294563845</v>
      </c>
      <c r="CC123" s="3">
        <f>AC123*保育人数!$O$6/保育人数!$O$34</f>
        <v>56131.479140328702</v>
      </c>
      <c r="CD123" s="3">
        <f>AD123*保育人数!$O$6/保育人数!$O$34</f>
        <v>61228.824273072067</v>
      </c>
      <c r="CE123" s="3">
        <f>AE123*保育人数!$O$6/保育人数!$O$34</f>
        <v>0</v>
      </c>
      <c r="CF123" s="3">
        <f t="shared" ref="CF123:CF125" si="70">AVERAGE(BU123:CE123)</f>
        <v>51077.163544420182</v>
      </c>
      <c r="CG123" s="216"/>
      <c r="CH123" s="3"/>
      <c r="CI123" s="4"/>
    </row>
    <row r="124" spans="1:87" ht="19">
      <c r="A124" s="32" t="s">
        <v>79</v>
      </c>
      <c r="B124" s="76" t="s">
        <v>145</v>
      </c>
      <c r="C124" s="257" t="s">
        <v>160</v>
      </c>
      <c r="D124" s="34" t="s">
        <v>161</v>
      </c>
      <c r="E124" s="38">
        <v>890</v>
      </c>
      <c r="F124" s="36">
        <v>900</v>
      </c>
      <c r="G124" s="36">
        <v>920</v>
      </c>
      <c r="H124" s="36">
        <v>920</v>
      </c>
      <c r="I124" s="36">
        <v>930</v>
      </c>
      <c r="J124" s="36">
        <v>930</v>
      </c>
      <c r="K124" s="36">
        <v>920</v>
      </c>
      <c r="L124" s="36">
        <v>930</v>
      </c>
      <c r="M124" s="39">
        <v>950</v>
      </c>
      <c r="N124" s="39">
        <v>990</v>
      </c>
      <c r="O124" s="40">
        <v>1090</v>
      </c>
      <c r="P124" s="111"/>
      <c r="Q124" s="111"/>
      <c r="R124" s="111"/>
      <c r="S124" s="111"/>
      <c r="T124" s="35">
        <v>99040</v>
      </c>
      <c r="U124" s="36">
        <v>101510</v>
      </c>
      <c r="V124" s="36">
        <v>102760</v>
      </c>
      <c r="W124" s="36">
        <v>103610</v>
      </c>
      <c r="X124" s="36">
        <v>104620</v>
      </c>
      <c r="Y124" s="36">
        <v>104780</v>
      </c>
      <c r="Z124" s="36">
        <v>103640</v>
      </c>
      <c r="AA124" s="36">
        <v>104850</v>
      </c>
      <c r="AB124" s="37">
        <v>105990</v>
      </c>
      <c r="AC124" s="37">
        <v>110660</v>
      </c>
      <c r="AD124" s="77">
        <v>120790</v>
      </c>
      <c r="AE124" s="111"/>
      <c r="AF124" s="4">
        <f>E124/E$556</f>
        <v>1.141025641025641</v>
      </c>
      <c r="AG124" s="4">
        <f>F124/E$556</f>
        <v>1.1538461538461537</v>
      </c>
      <c r="AH124" s="4">
        <f>G124/E$556</f>
        <v>1.1794871794871795</v>
      </c>
      <c r="AI124" s="4">
        <f>H124/E$556</f>
        <v>1.1794871794871795</v>
      </c>
      <c r="AJ124" s="4">
        <f>I124/E$556</f>
        <v>1.1923076923076923</v>
      </c>
      <c r="AK124" s="4">
        <f>J124/E$556</f>
        <v>1.1923076923076923</v>
      </c>
      <c r="AL124" s="4">
        <f>K124/E$556</f>
        <v>1.1794871794871795</v>
      </c>
      <c r="AM124" s="4">
        <f>L124/E$556</f>
        <v>1.1923076923076923</v>
      </c>
      <c r="AN124" s="4">
        <f>M124/E$556</f>
        <v>1.2179487179487178</v>
      </c>
      <c r="AO124" s="4">
        <f>N124/E$556</f>
        <v>1.2692307692307692</v>
      </c>
      <c r="AP124" s="4">
        <f>O124/E$556</f>
        <v>1.3974358974358974</v>
      </c>
      <c r="AQ124" s="256"/>
      <c r="AR124" s="256"/>
      <c r="AS124" s="256"/>
      <c r="AT124" s="256"/>
      <c r="AU124" s="256"/>
      <c r="AV124" s="256"/>
      <c r="AW124" s="256"/>
      <c r="AX124" s="256"/>
      <c r="AY124" s="256"/>
      <c r="AZ124" s="256"/>
      <c r="BA124" s="256"/>
      <c r="BC124" s="3"/>
      <c r="BE124" s="3">
        <f>E124*(保育人数!$O$4+保育人数!$O$5)/保育人数!$O$34</f>
        <v>1620.2275600505691</v>
      </c>
      <c r="BF124" s="3">
        <f>F124*(保育人数!$O$4+保育人数!$O$5)/保育人数!$O$34</f>
        <v>1638.4323640960811</v>
      </c>
      <c r="BG124" s="3">
        <f>G124*(保育人数!$O$4+保育人数!$O$5)/保育人数!$O$34</f>
        <v>1674.8419721871051</v>
      </c>
      <c r="BH124" s="3">
        <f>H124*(保育人数!$O$4+保育人数!$O$5)/保育人数!$O$34</f>
        <v>1674.8419721871051</v>
      </c>
      <c r="BI124" s="3">
        <f>I124*(保育人数!$O$4+保育人数!$O$5)/保育人数!$O$34</f>
        <v>1693.046776232617</v>
      </c>
      <c r="BJ124" s="3">
        <f>J124*(保育人数!$O$4+保育人数!$O$5)/保育人数!$O$34</f>
        <v>1693.046776232617</v>
      </c>
      <c r="BK124" s="3">
        <f>K124*(保育人数!$O$4+保育人数!$O$5)/保育人数!$O$34</f>
        <v>1674.8419721871051</v>
      </c>
      <c r="BL124" s="3">
        <f>L124*(保育人数!$O$4+保育人数!$O$5)/保育人数!$O$34</f>
        <v>1693.046776232617</v>
      </c>
      <c r="BM124" s="3">
        <f>M124*(保育人数!$O$4+保育人数!$O$5)/保育人数!$O$34</f>
        <v>1729.456384323641</v>
      </c>
      <c r="BN124" s="3">
        <f>N124*(保育人数!$O$4+保育人数!$O$5)/保育人数!$O$34</f>
        <v>1802.2756005056892</v>
      </c>
      <c r="BO124" s="3">
        <f>O124*(保育人数!$O$4+保育人数!$O$5)/保育人数!$O$34</f>
        <v>1984.3236409608091</v>
      </c>
      <c r="BP124" s="3">
        <f t="shared" si="69"/>
        <v>1716.2165268359961</v>
      </c>
      <c r="BQ124" s="216"/>
      <c r="BR124" s="3"/>
      <c r="BU124" s="3">
        <f>U124*(保育人数!$O$4+保育人数!$O$5)/保育人数!$O$34</f>
        <v>184796.96586599242</v>
      </c>
      <c r="BV124" s="3">
        <f>V124*(保育人数!$O$4+保育人数!$O$5)/保育人数!$O$34</f>
        <v>187072.56637168143</v>
      </c>
      <c r="BW124" s="3">
        <f>W124*(保育人数!$O$4+保育人数!$O$5)/保育人数!$O$34</f>
        <v>188619.97471554996</v>
      </c>
      <c r="BX124" s="3">
        <f>X124*(保育人数!$O$4+保育人数!$O$5)/保育人数!$O$34</f>
        <v>190458.65992414666</v>
      </c>
      <c r="BY124" s="3">
        <f>Y124*(保育人数!$O$4+保育人数!$O$5)/保育人数!$O$34</f>
        <v>190749.93678887485</v>
      </c>
      <c r="BZ124" s="3">
        <f>Z124*(保育人数!$O$4+保育人数!$O$5)/保育人数!$O$34</f>
        <v>188674.58912768649</v>
      </c>
      <c r="CA124" s="3">
        <f>AA124*(保育人数!$O$4+保育人数!$O$5)/保育人数!$O$34</f>
        <v>190877.37041719345</v>
      </c>
      <c r="CB124" s="3">
        <f>AB124*(保育人数!$O$4+保育人数!$O$5)/保育人数!$O$34</f>
        <v>192952.71807838182</v>
      </c>
      <c r="CC124" s="3">
        <f>AC124*(保育人数!$O$4+保育人数!$O$5)/保育人数!$O$34</f>
        <v>201454.3615676359</v>
      </c>
      <c r="CD124" s="3">
        <f>AD124*(保育人数!$O$4+保育人数!$O$5)/保育人数!$O$34</f>
        <v>219895.8280657396</v>
      </c>
      <c r="CE124" s="3">
        <f>AE124*(保育人数!$O$4+保育人数!$O$5)/保育人数!$O$34</f>
        <v>0</v>
      </c>
      <c r="CF124" s="3">
        <f t="shared" si="70"/>
        <v>175959.36099298933</v>
      </c>
      <c r="CG124" s="216"/>
      <c r="CH124" s="3"/>
      <c r="CI124" s="4"/>
    </row>
    <row r="125" spans="1:87" ht="19">
      <c r="A125" s="32" t="s">
        <v>79</v>
      </c>
      <c r="B125" s="76" t="s">
        <v>145</v>
      </c>
      <c r="C125" s="257"/>
      <c r="D125" s="34" t="s">
        <v>162</v>
      </c>
      <c r="E125" s="38">
        <v>1600</v>
      </c>
      <c r="F125" s="36">
        <v>1640</v>
      </c>
      <c r="G125" s="36">
        <v>1660</v>
      </c>
      <c r="H125" s="36">
        <v>1670</v>
      </c>
      <c r="I125" s="36">
        <v>1690</v>
      </c>
      <c r="J125" s="36">
        <v>1690</v>
      </c>
      <c r="K125" s="36">
        <v>1670</v>
      </c>
      <c r="L125" s="36">
        <v>1690</v>
      </c>
      <c r="M125" s="39">
        <v>1710</v>
      </c>
      <c r="N125" s="39">
        <v>1790</v>
      </c>
      <c r="O125" s="40">
        <v>1970</v>
      </c>
      <c r="P125" s="111"/>
      <c r="Q125" s="111"/>
      <c r="R125" s="111"/>
      <c r="S125" s="111"/>
      <c r="T125" s="35">
        <v>170470</v>
      </c>
      <c r="U125" s="36">
        <v>174970</v>
      </c>
      <c r="V125" s="36">
        <v>176990</v>
      </c>
      <c r="W125" s="36">
        <v>178500</v>
      </c>
      <c r="X125" s="36">
        <v>180310</v>
      </c>
      <c r="Y125" s="36">
        <v>180570</v>
      </c>
      <c r="Z125" s="36">
        <v>178360</v>
      </c>
      <c r="AA125" s="36">
        <v>180470</v>
      </c>
      <c r="AB125" s="37">
        <v>182520</v>
      </c>
      <c r="AC125" s="37">
        <v>190870</v>
      </c>
      <c r="AD125" s="77">
        <v>209040</v>
      </c>
      <c r="AE125" s="111"/>
      <c r="AF125" s="4">
        <f>E125/E$557</f>
        <v>1.1428571428571428</v>
      </c>
      <c r="AG125" s="4">
        <f>F125/E$557</f>
        <v>1.1714285714285715</v>
      </c>
      <c r="AH125" s="4">
        <f>G125/E$557</f>
        <v>1.1857142857142857</v>
      </c>
      <c r="AI125" s="4">
        <f>H125/E$557</f>
        <v>1.1928571428571428</v>
      </c>
      <c r="AJ125" s="4">
        <f>I125/E$557</f>
        <v>1.2071428571428571</v>
      </c>
      <c r="AK125" s="4">
        <f>J125/E$557</f>
        <v>1.2071428571428571</v>
      </c>
      <c r="AL125" s="4">
        <f>K125/E$557</f>
        <v>1.1928571428571428</v>
      </c>
      <c r="AM125" s="4">
        <f>L125/E$557</f>
        <v>1.2071428571428571</v>
      </c>
      <c r="AN125" s="4">
        <f>M125/E$557</f>
        <v>1.2214285714285715</v>
      </c>
      <c r="AO125" s="4">
        <f>N125/E$557</f>
        <v>1.2785714285714285</v>
      </c>
      <c r="AP125" s="4">
        <f>O125/E$557</f>
        <v>1.4071428571428573</v>
      </c>
      <c r="AQ125" s="256"/>
      <c r="AR125" s="256"/>
      <c r="AS125" s="256"/>
      <c r="AT125" s="256"/>
      <c r="AU125" s="256"/>
      <c r="AV125" s="256"/>
      <c r="AW125" s="256"/>
      <c r="AX125" s="256"/>
      <c r="AY125" s="256"/>
      <c r="AZ125" s="256"/>
      <c r="BA125" s="256"/>
      <c r="BC125" s="3"/>
      <c r="BE125" s="3">
        <f>E125*保育人数!$O$3/保育人数!$O$34</f>
        <v>970.92288242730729</v>
      </c>
      <c r="BF125" s="3">
        <f>F125*保育人数!$O$3/保育人数!$O$34</f>
        <v>995.19595448798998</v>
      </c>
      <c r="BG125" s="3">
        <f>G125*保育人数!$O$3/保育人数!$O$34</f>
        <v>1007.3324905183313</v>
      </c>
      <c r="BH125" s="3">
        <f>H125*保育人数!$O$3/保育人数!$O$34</f>
        <v>1013.400758533502</v>
      </c>
      <c r="BI125" s="3">
        <f>I125*保育人数!$O$3/保育人数!$O$34</f>
        <v>1025.5372945638433</v>
      </c>
      <c r="BJ125" s="3">
        <f>J125*保育人数!$O$3/保育人数!$O$34</f>
        <v>1025.5372945638433</v>
      </c>
      <c r="BK125" s="3">
        <f>K125*保育人数!$O$3/保育人数!$O$34</f>
        <v>1013.400758533502</v>
      </c>
      <c r="BL125" s="3">
        <f>L125*保育人数!$O$3/保育人数!$O$34</f>
        <v>1025.5372945638433</v>
      </c>
      <c r="BM125" s="3">
        <f>M125*保育人数!$O$3/保育人数!$O$34</f>
        <v>1037.6738305941847</v>
      </c>
      <c r="BN125" s="3">
        <f>N125*保育人数!$O$3/保育人数!$O$34</f>
        <v>1086.2199747155501</v>
      </c>
      <c r="BO125" s="3">
        <f>O125*保育人数!$O$3/保育人数!$O$34</f>
        <v>1195.448798988622</v>
      </c>
      <c r="BP125" s="3">
        <f t="shared" si="69"/>
        <v>1036.0188484082291</v>
      </c>
      <c r="BQ125" s="216"/>
      <c r="BR125" s="3"/>
      <c r="BU125" s="3">
        <f>U125*保育人数!$O$3/保育人数!$O$34</f>
        <v>106176.48546144122</v>
      </c>
      <c r="BV125" s="3">
        <f>V125*保育人数!$O$3/保育人数!$O$34</f>
        <v>107402.2756005057</v>
      </c>
      <c r="BW125" s="3">
        <f>W125*保育人数!$O$3/保育人数!$O$34</f>
        <v>108318.58407079647</v>
      </c>
      <c r="BX125" s="3">
        <f>X125*保育人数!$O$3/保育人数!$O$34</f>
        <v>109416.94058154235</v>
      </c>
      <c r="BY125" s="3">
        <f>Y125*保育人数!$O$3/保育人数!$O$34</f>
        <v>109574.71554993679</v>
      </c>
      <c r="BZ125" s="3">
        <f>Z125*保育人数!$O$3/保育人数!$O$34</f>
        <v>108233.62831858407</v>
      </c>
      <c r="CA125" s="3">
        <f>AA125*保育人数!$O$3/保育人数!$O$34</f>
        <v>109514.03286978509</v>
      </c>
      <c r="CB125" s="3">
        <f>AB125*保育人数!$O$3/保育人数!$O$34</f>
        <v>110758.02781289507</v>
      </c>
      <c r="CC125" s="3">
        <f>AC125*保育人数!$O$3/保育人数!$O$34</f>
        <v>115825.03160556259</v>
      </c>
      <c r="CD125" s="3">
        <f>AD125*保育人数!$O$3/保育人数!$O$34</f>
        <v>126851.07458912769</v>
      </c>
      <c r="CE125" s="3">
        <f>AE125*保育人数!$O$3/保育人数!$O$34</f>
        <v>0</v>
      </c>
      <c r="CF125" s="3">
        <f t="shared" si="70"/>
        <v>101097.34513274337</v>
      </c>
      <c r="CG125" s="216"/>
      <c r="CH125" s="3"/>
      <c r="CI125" s="4"/>
    </row>
    <row r="126" spans="1:87" ht="21" customHeight="1">
      <c r="A126" s="32" t="s">
        <v>79</v>
      </c>
      <c r="B126" s="33" t="s">
        <v>174</v>
      </c>
      <c r="C126" s="237" t="s">
        <v>159</v>
      </c>
      <c r="D126" s="34" t="s">
        <v>105</v>
      </c>
      <c r="E126" s="38">
        <v>300</v>
      </c>
      <c r="F126" s="36">
        <v>310</v>
      </c>
      <c r="G126" s="36">
        <v>310</v>
      </c>
      <c r="H126" s="36">
        <v>320</v>
      </c>
      <c r="I126" s="36">
        <v>320</v>
      </c>
      <c r="J126" s="36">
        <v>320</v>
      </c>
      <c r="K126" s="36">
        <v>320</v>
      </c>
      <c r="L126" s="36">
        <v>330</v>
      </c>
      <c r="M126" s="39">
        <v>330</v>
      </c>
      <c r="N126" s="39">
        <v>340</v>
      </c>
      <c r="O126" s="40">
        <v>380</v>
      </c>
      <c r="P126" s="111"/>
      <c r="Q126" s="111"/>
      <c r="R126" s="111"/>
      <c r="S126" s="111"/>
      <c r="T126" s="35">
        <v>37370</v>
      </c>
      <c r="U126" s="36">
        <v>38180</v>
      </c>
      <c r="V126" s="36">
        <v>38710</v>
      </c>
      <c r="W126" s="36">
        <v>38990</v>
      </c>
      <c r="X126" s="36">
        <v>39330</v>
      </c>
      <c r="Y126" s="36">
        <v>34910</v>
      </c>
      <c r="Z126" s="36">
        <v>34500</v>
      </c>
      <c r="AA126" s="36">
        <v>34890</v>
      </c>
      <c r="AB126" s="37">
        <v>35250</v>
      </c>
      <c r="AC126" s="37">
        <v>36720</v>
      </c>
      <c r="AD126" s="77">
        <v>39980</v>
      </c>
      <c r="AE126" s="111"/>
      <c r="AF126" s="4">
        <f>E126/E$558</f>
        <v>1.1111111111111112</v>
      </c>
      <c r="AG126" s="4">
        <f>F126/E$558</f>
        <v>1.1481481481481481</v>
      </c>
      <c r="AH126" s="4">
        <f>G126/E$558</f>
        <v>1.1481481481481481</v>
      </c>
      <c r="AI126" s="4">
        <f>H126/E$558</f>
        <v>1.1851851851851851</v>
      </c>
      <c r="AJ126" s="4">
        <f>I126/E$558</f>
        <v>1.1851851851851851</v>
      </c>
      <c r="AK126" s="4">
        <f>J126/E$558</f>
        <v>1.1851851851851851</v>
      </c>
      <c r="AL126" s="4">
        <f>K126/E$558</f>
        <v>1.1851851851851851</v>
      </c>
      <c r="AM126" s="4">
        <f>L126/E$558</f>
        <v>1.2222222222222223</v>
      </c>
      <c r="AN126" s="4">
        <f>M126/E$558</f>
        <v>1.2222222222222223</v>
      </c>
      <c r="AO126" s="4">
        <f>N126/E$558</f>
        <v>1.2592592592592593</v>
      </c>
      <c r="AP126" s="4">
        <f>O126/E$558</f>
        <v>1.4074074074074074</v>
      </c>
      <c r="AQ126" s="256"/>
      <c r="AR126" s="256"/>
      <c r="AS126" s="256"/>
      <c r="AT126" s="256"/>
      <c r="AU126" s="256"/>
      <c r="AV126" s="256"/>
      <c r="AW126" s="256"/>
      <c r="AX126" s="256"/>
      <c r="AY126" s="256"/>
      <c r="AZ126" s="256"/>
      <c r="BA126" s="256"/>
      <c r="BC126" s="3"/>
      <c r="BE126" s="3">
        <f>E126*(保育人数!$P$7+保育人数!$P$8)/保育人数!$P$34</f>
        <v>745.006199200992</v>
      </c>
      <c r="BF126" s="3">
        <f>F126*(保育人数!$P$7+保育人数!$P$8)/保育人数!$P$34</f>
        <v>769.83973917435833</v>
      </c>
      <c r="BG126" s="3">
        <f>G126*(保育人数!$P$7+保育人数!$P$8)/保育人数!$P$34</f>
        <v>769.83973917435833</v>
      </c>
      <c r="BH126" s="3">
        <f>H126*(保育人数!$P$7+保育人数!$P$8)/保育人数!$P$34</f>
        <v>794.67327914772477</v>
      </c>
      <c r="BI126" s="3">
        <f>I126*(保育人数!$P$7+保育人数!$P$8)/保育人数!$P$34</f>
        <v>794.67327914772477</v>
      </c>
      <c r="BJ126" s="3">
        <f>J126*(保育人数!$P$7+保育人数!$P$8)/保育人数!$P$34</f>
        <v>794.67327914772477</v>
      </c>
      <c r="BK126" s="3">
        <f>K126*(保育人数!$P$7+保育人数!$P$8)/保育人数!$P$34</f>
        <v>794.67327914772477</v>
      </c>
      <c r="BL126" s="3">
        <f>L126*(保育人数!$P$7+保育人数!$P$8)/保育人数!$P$34</f>
        <v>819.50681912109121</v>
      </c>
      <c r="BM126" s="3">
        <f>M126*(保育人数!$P$7+保育人数!$P$8)/保育人数!$P$34</f>
        <v>819.50681912109121</v>
      </c>
      <c r="BN126" s="3">
        <f>N126*(保育人数!$P$7+保育人数!$P$8)/保育人数!$P$34</f>
        <v>844.34035909445754</v>
      </c>
      <c r="BO126" s="3">
        <f>O126*(保育人数!$P$7+保育人数!$P$8)/保育人数!$P$34</f>
        <v>943.67451898792319</v>
      </c>
      <c r="BP126" s="3">
        <f>AVERAGE(BE126:BO126)</f>
        <v>808.21884640592464</v>
      </c>
      <c r="BQ126" s="216">
        <f>SUM(BP126:BP129)</f>
        <v>4083.4241297114977</v>
      </c>
      <c r="BR126" s="3"/>
      <c r="BU126" s="3">
        <f>U126*(保育人数!$P$7+保育人数!$P$8)/保育人数!$P$34</f>
        <v>94814.455618312917</v>
      </c>
      <c r="BV126" s="3">
        <f>V126*(保育人数!$P$7+保育人数!$P$8)/保育人数!$P$34</f>
        <v>96130.633236901325</v>
      </c>
      <c r="BW126" s="3">
        <f>W126*(保育人数!$P$7+保育人数!$P$8)/保育人数!$P$34</f>
        <v>96825.972356155587</v>
      </c>
      <c r="BX126" s="3">
        <f>X126*(保育人数!$P$7+保育人数!$P$8)/保育人数!$P$34</f>
        <v>97670.312715250053</v>
      </c>
      <c r="BY126" s="3">
        <f>Y126*(保育人数!$P$7+保育人数!$P$8)/保育人数!$P$34</f>
        <v>86693.888047022105</v>
      </c>
      <c r="BZ126" s="3">
        <f>Z126*(保育人数!$P$7+保育人数!$P$8)/保育人数!$P$34</f>
        <v>85675.712908114074</v>
      </c>
      <c r="CA126" s="3">
        <f>AA126*(保育人数!$P$7+保育人数!$P$8)/保育人数!$P$34</f>
        <v>86644.220967075365</v>
      </c>
      <c r="CB126" s="3">
        <f>AB126*(保育人数!$P$7+保育人数!$P$8)/保育人数!$P$34</f>
        <v>87538.228406116556</v>
      </c>
      <c r="CC126" s="3">
        <f>AC126*(保育人数!$P$7+保育人数!$P$8)/保育人数!$P$34</f>
        <v>91188.758782201417</v>
      </c>
      <c r="CD126" s="3">
        <f>AD126*(保育人数!$P$7+保育人数!$P$8)/保育人数!$P$34</f>
        <v>99284.492813518867</v>
      </c>
      <c r="CE126" s="3">
        <f>AE126*(保育人数!$P$7+保育人数!$P$8)/保育人数!$P$34</f>
        <v>0</v>
      </c>
      <c r="CF126" s="3">
        <f>AVERAGE(BU126:CE126)</f>
        <v>83860.606895515302</v>
      </c>
      <c r="CG126" s="216">
        <f>ROUNDDOWN(SUM(CF126:CF129)*$CJ$2*12/16,-2)</f>
        <v>217600</v>
      </c>
      <c r="CH126" s="3"/>
      <c r="CI126" s="4"/>
    </row>
    <row r="127" spans="1:87" ht="19">
      <c r="A127" s="32" t="s">
        <v>79</v>
      </c>
      <c r="B127" s="76" t="s">
        <v>146</v>
      </c>
      <c r="C127" s="237"/>
      <c r="D127" s="34" t="s">
        <v>106</v>
      </c>
      <c r="E127" s="38">
        <v>370</v>
      </c>
      <c r="F127" s="36">
        <v>380</v>
      </c>
      <c r="G127" s="36">
        <v>380</v>
      </c>
      <c r="H127" s="36">
        <v>390</v>
      </c>
      <c r="I127" s="36">
        <v>390</v>
      </c>
      <c r="J127" s="36">
        <v>390</v>
      </c>
      <c r="K127" s="36">
        <v>390</v>
      </c>
      <c r="L127" s="36">
        <v>400</v>
      </c>
      <c r="M127" s="39">
        <v>400</v>
      </c>
      <c r="N127" s="39">
        <v>420</v>
      </c>
      <c r="O127" s="40">
        <v>460</v>
      </c>
      <c r="P127" s="111"/>
      <c r="Q127" s="111"/>
      <c r="R127" s="111"/>
      <c r="S127" s="111"/>
      <c r="T127" s="35">
        <v>44510</v>
      </c>
      <c r="U127" s="36">
        <v>45520</v>
      </c>
      <c r="V127" s="36">
        <v>46130</v>
      </c>
      <c r="W127" s="36">
        <v>46470</v>
      </c>
      <c r="X127" s="36">
        <v>46890</v>
      </c>
      <c r="Y127" s="36">
        <v>42480</v>
      </c>
      <c r="Z127" s="36">
        <v>41970</v>
      </c>
      <c r="AA127" s="36">
        <v>42450</v>
      </c>
      <c r="AB127" s="37">
        <v>42900</v>
      </c>
      <c r="AC127" s="37">
        <v>44740</v>
      </c>
      <c r="AD127" s="77">
        <v>48800</v>
      </c>
      <c r="AE127" s="111"/>
      <c r="AF127" s="4">
        <f>E127/E$559</f>
        <v>1.1212121212121211</v>
      </c>
      <c r="AG127" s="4">
        <f>F127/E$559</f>
        <v>1.1515151515151516</v>
      </c>
      <c r="AH127" s="4">
        <f>G127/E$559</f>
        <v>1.1515151515151516</v>
      </c>
      <c r="AI127" s="4">
        <f>H127/E$559</f>
        <v>1.1818181818181819</v>
      </c>
      <c r="AJ127" s="4">
        <f>I127/E$559</f>
        <v>1.1818181818181819</v>
      </c>
      <c r="AK127" s="4">
        <f>J127/E$559</f>
        <v>1.1818181818181819</v>
      </c>
      <c r="AL127" s="4">
        <f>K127/E$559</f>
        <v>1.1818181818181819</v>
      </c>
      <c r="AM127" s="4">
        <f>L127/E$559</f>
        <v>1.2121212121212122</v>
      </c>
      <c r="AN127" s="4">
        <f>M127/E$559</f>
        <v>1.2121212121212122</v>
      </c>
      <c r="AO127" s="4">
        <f>N127/E$559</f>
        <v>1.2727272727272727</v>
      </c>
      <c r="AP127" s="4">
        <f>O127/E$559</f>
        <v>1.393939393939394</v>
      </c>
      <c r="AQ127" s="256"/>
      <c r="AR127" s="256"/>
      <c r="AS127" s="256"/>
      <c r="AT127" s="256"/>
      <c r="AU127" s="256"/>
      <c r="AV127" s="256"/>
      <c r="AW127" s="256"/>
      <c r="AX127" s="256"/>
      <c r="AY127" s="256"/>
      <c r="AZ127" s="256"/>
      <c r="BA127" s="256"/>
      <c r="BC127" s="3"/>
      <c r="BE127" s="3">
        <f>E127*保育人数!$P$6/保育人数!$P$34</f>
        <v>459.42048950727838</v>
      </c>
      <c r="BF127" s="3">
        <f>F127*保育人数!$P$6/保育人数!$P$34</f>
        <v>471.8372594939616</v>
      </c>
      <c r="BG127" s="3">
        <f>G127*保育人数!$P$6/保育人数!$P$34</f>
        <v>471.8372594939616</v>
      </c>
      <c r="BH127" s="3">
        <f>H127*保育人数!$P$6/保育人数!$P$34</f>
        <v>484.25402948064482</v>
      </c>
      <c r="BI127" s="3">
        <f>I127*保育人数!$P$6/保育人数!$P$34</f>
        <v>484.25402948064482</v>
      </c>
      <c r="BJ127" s="3">
        <f>J127*保育人数!$P$6/保育人数!$P$34</f>
        <v>484.25402948064482</v>
      </c>
      <c r="BK127" s="3">
        <f>K127*保育人数!$P$6/保育人数!$P$34</f>
        <v>484.25402948064482</v>
      </c>
      <c r="BL127" s="3">
        <f>L127*保育人数!$P$6/保育人数!$P$34</f>
        <v>496.67079946732798</v>
      </c>
      <c r="BM127" s="3">
        <f>M127*保育人数!$P$6/保育人数!$P$34</f>
        <v>496.67079946732798</v>
      </c>
      <c r="BN127" s="3">
        <f>N127*保育人数!$P$6/保育人数!$P$34</f>
        <v>521.50433944069437</v>
      </c>
      <c r="BO127" s="3">
        <f>O127*保育人数!$P$6/保育人数!$P$34</f>
        <v>571.17141938742714</v>
      </c>
      <c r="BP127" s="3">
        <f t="shared" ref="BP127:BP129" si="71">AVERAGE(BE127:BO127)</f>
        <v>493.2844076527781</v>
      </c>
      <c r="BQ127" s="216"/>
      <c r="BR127" s="3"/>
      <c r="BU127" s="3">
        <f>U127*保育人数!$P$6/保育人数!$P$34</f>
        <v>56521.136979381925</v>
      </c>
      <c r="BV127" s="3">
        <f>V127*保育人数!$P$6/保育人数!$P$34</f>
        <v>57278.5599485696</v>
      </c>
      <c r="BW127" s="3">
        <f>W127*保育人数!$P$6/保育人数!$P$34</f>
        <v>57700.730128116826</v>
      </c>
      <c r="BX127" s="3">
        <f>X127*保育人数!$P$6/保育人数!$P$34</f>
        <v>58222.234467557522</v>
      </c>
      <c r="BY127" s="3">
        <f>Y127*保育人数!$P$6/保育人数!$P$34</f>
        <v>52746.438903430229</v>
      </c>
      <c r="BZ127" s="3">
        <f>Z127*保育人数!$P$6/保育人数!$P$34</f>
        <v>52113.183634109388</v>
      </c>
      <c r="CA127" s="3">
        <f>AA127*保育人数!$P$6/保育人数!$P$34</f>
        <v>52709.188593470186</v>
      </c>
      <c r="CB127" s="3">
        <f>AB127*保育人数!$P$6/保育人数!$P$34</f>
        <v>53267.943242870926</v>
      </c>
      <c r="CC127" s="3">
        <f>AC127*保育人数!$P$6/保育人数!$P$34</f>
        <v>55552.628920420633</v>
      </c>
      <c r="CD127" s="3">
        <f>AD127*保育人数!$P$6/保育人数!$P$34</f>
        <v>60593.837535014012</v>
      </c>
      <c r="CE127" s="3">
        <f>AE127*保育人数!$P$6/保育人数!$P$34</f>
        <v>0</v>
      </c>
      <c r="CF127" s="3">
        <f t="shared" ref="CF127:CF129" si="72">AVERAGE(BU127:CE127)</f>
        <v>50609.625668449204</v>
      </c>
      <c r="CG127" s="216"/>
      <c r="CH127" s="3"/>
      <c r="CI127" s="4"/>
    </row>
    <row r="128" spans="1:87" ht="19">
      <c r="A128" s="32" t="s">
        <v>79</v>
      </c>
      <c r="B128" s="76" t="s">
        <v>146</v>
      </c>
      <c r="C128" s="257" t="s">
        <v>160</v>
      </c>
      <c r="D128" s="34" t="s">
        <v>161</v>
      </c>
      <c r="E128" s="38">
        <v>870</v>
      </c>
      <c r="F128" s="36">
        <v>890</v>
      </c>
      <c r="G128" s="36">
        <v>900</v>
      </c>
      <c r="H128" s="36">
        <v>910</v>
      </c>
      <c r="I128" s="36">
        <v>920</v>
      </c>
      <c r="J128" s="36">
        <v>920</v>
      </c>
      <c r="K128" s="36">
        <v>910</v>
      </c>
      <c r="L128" s="36">
        <v>920</v>
      </c>
      <c r="M128" s="39">
        <v>930</v>
      </c>
      <c r="N128" s="39">
        <v>980</v>
      </c>
      <c r="O128" s="40">
        <v>1070</v>
      </c>
      <c r="P128" s="111"/>
      <c r="Q128" s="111"/>
      <c r="R128" s="111"/>
      <c r="S128" s="111"/>
      <c r="T128" s="35">
        <v>97670</v>
      </c>
      <c r="U128" s="36">
        <v>100110</v>
      </c>
      <c r="V128" s="36">
        <v>101350</v>
      </c>
      <c r="W128" s="36">
        <v>102180</v>
      </c>
      <c r="X128" s="36">
        <v>103180</v>
      </c>
      <c r="Y128" s="36">
        <v>103340</v>
      </c>
      <c r="Z128" s="36">
        <v>102220</v>
      </c>
      <c r="AA128" s="36">
        <v>103410</v>
      </c>
      <c r="AB128" s="37">
        <v>104540</v>
      </c>
      <c r="AC128" s="37">
        <v>109150</v>
      </c>
      <c r="AD128" s="77">
        <v>119140</v>
      </c>
      <c r="AE128" s="111"/>
      <c r="AF128" s="4">
        <f>E128/E$560</f>
        <v>1.1298701298701299</v>
      </c>
      <c r="AG128" s="4">
        <f>F128/E$560</f>
        <v>1.1558441558441559</v>
      </c>
      <c r="AH128" s="4">
        <f>G128/E$560</f>
        <v>1.1688311688311688</v>
      </c>
      <c r="AI128" s="4">
        <f>H128/E$560</f>
        <v>1.1818181818181819</v>
      </c>
      <c r="AJ128" s="4">
        <f>I128/E$560</f>
        <v>1.1948051948051948</v>
      </c>
      <c r="AK128" s="4">
        <f>J128/E$560</f>
        <v>1.1948051948051948</v>
      </c>
      <c r="AL128" s="4">
        <f>K128/E$560</f>
        <v>1.1818181818181819</v>
      </c>
      <c r="AM128" s="4">
        <f>L128/E$560</f>
        <v>1.1948051948051948</v>
      </c>
      <c r="AN128" s="4">
        <f>M128/E$560</f>
        <v>1.2077922077922079</v>
      </c>
      <c r="AO128" s="4">
        <f>N128/E$560</f>
        <v>1.2727272727272727</v>
      </c>
      <c r="AP128" s="4">
        <f>O128/E$560</f>
        <v>1.3896103896103895</v>
      </c>
      <c r="AQ128" s="256"/>
      <c r="AR128" s="256"/>
      <c r="AS128" s="256"/>
      <c r="AT128" s="256"/>
      <c r="AU128" s="256"/>
      <c r="AV128" s="256"/>
      <c r="AW128" s="256"/>
      <c r="AX128" s="256"/>
      <c r="AY128" s="256"/>
      <c r="AZ128" s="256"/>
      <c r="BA128" s="256"/>
      <c r="BC128" s="3"/>
      <c r="BE128" s="3">
        <f>E128*(保育人数!$P$4+保育人数!$P$5)/保育人数!$P$34</f>
        <v>1620.3884832621575</v>
      </c>
      <c r="BF128" s="3">
        <f>F128*(保育人数!$P$4+保育人数!$P$5)/保育人数!$P$34</f>
        <v>1657.6387932222071</v>
      </c>
      <c r="BG128" s="3">
        <f>G128*(保育人数!$P$4+保育人数!$P$5)/保育人数!$P$34</f>
        <v>1676.2639482022319</v>
      </c>
      <c r="BH128" s="3">
        <f>H128*(保育人数!$P$4+保育人数!$P$5)/保育人数!$P$34</f>
        <v>1694.8891031822568</v>
      </c>
      <c r="BI128" s="3">
        <f>I128*(保育人数!$P$4+保育人数!$P$5)/保育人数!$P$34</f>
        <v>1713.5142581622815</v>
      </c>
      <c r="BJ128" s="3">
        <f>J128*(保育人数!$P$4+保育人数!$P$5)/保育人数!$P$34</f>
        <v>1713.5142581622815</v>
      </c>
      <c r="BK128" s="3">
        <f>K128*(保育人数!$P$4+保育人数!$P$5)/保育人数!$P$34</f>
        <v>1694.8891031822568</v>
      </c>
      <c r="BL128" s="3">
        <f>L128*(保育人数!$P$4+保育人数!$P$5)/保育人数!$P$34</f>
        <v>1713.5142581622815</v>
      </c>
      <c r="BM128" s="3">
        <f>M128*(保育人数!$P$4+保育人数!$P$5)/保育人数!$P$34</f>
        <v>1732.1394131423065</v>
      </c>
      <c r="BN128" s="3">
        <f>N128*(保育人数!$P$4+保育人数!$P$5)/保育人数!$P$34</f>
        <v>1825.2651880424303</v>
      </c>
      <c r="BO128" s="3">
        <f>O128*(保育人数!$P$4+保育人数!$P$5)/保育人数!$P$34</f>
        <v>1992.8915828626536</v>
      </c>
      <c r="BP128" s="3">
        <f t="shared" si="71"/>
        <v>1730.4462172350313</v>
      </c>
      <c r="BQ128" s="216"/>
      <c r="BR128" s="3"/>
      <c r="BU128" s="3">
        <f>U128*(保育人数!$P$4+保育人数!$P$5)/保育人数!$P$34</f>
        <v>186456.42650502827</v>
      </c>
      <c r="BV128" s="3">
        <f>V128*(保育人数!$P$4+保育人数!$P$5)/保育人数!$P$34</f>
        <v>188765.94572255135</v>
      </c>
      <c r="BW128" s="3">
        <f>W128*(保育人数!$P$4+保育人数!$P$5)/保育人数!$P$34</f>
        <v>190311.83358589342</v>
      </c>
      <c r="BX128" s="3">
        <f>X128*(保育人数!$P$4+保育人数!$P$5)/保育人数!$P$34</f>
        <v>192174.34908389588</v>
      </c>
      <c r="BY128" s="3">
        <f>Y128*(保育人数!$P$4+保育人数!$P$5)/保育人数!$P$34</f>
        <v>192472.35156357629</v>
      </c>
      <c r="BZ128" s="3">
        <f>Z128*(保育人数!$P$4+保育人数!$P$5)/保育人数!$P$34</f>
        <v>190386.3342058135</v>
      </c>
      <c r="CA128" s="3">
        <f>AA128*(保育人数!$P$4+保育人数!$P$5)/保育人数!$P$34</f>
        <v>192602.72764843644</v>
      </c>
      <c r="CB128" s="3">
        <f>AB128*(保育人数!$P$4+保育人数!$P$5)/保育人数!$P$34</f>
        <v>194707.37016117925</v>
      </c>
      <c r="CC128" s="3">
        <f>AC128*(保育人数!$P$4+保育人数!$P$5)/保育人数!$P$34</f>
        <v>203293.56660697068</v>
      </c>
      <c r="CD128" s="3">
        <f>AD128*(保育人数!$P$4+保育人数!$P$5)/保育人数!$P$34</f>
        <v>221900.09643201547</v>
      </c>
      <c r="CE128" s="3">
        <f>AE128*(保育人数!$P$4+保育人数!$P$5)/保育人数!$P$34</f>
        <v>0</v>
      </c>
      <c r="CF128" s="3">
        <f t="shared" si="72"/>
        <v>177551.90922866916</v>
      </c>
      <c r="CG128" s="216"/>
      <c r="CH128" s="3"/>
      <c r="CI128" s="4"/>
    </row>
    <row r="129" spans="1:87" ht="19">
      <c r="A129" s="32" t="s">
        <v>79</v>
      </c>
      <c r="B129" s="76" t="s">
        <v>146</v>
      </c>
      <c r="C129" s="257"/>
      <c r="D129" s="34" t="s">
        <v>162</v>
      </c>
      <c r="E129" s="38">
        <v>1580</v>
      </c>
      <c r="F129" s="36">
        <v>1630</v>
      </c>
      <c r="G129" s="36">
        <v>1640</v>
      </c>
      <c r="H129" s="36">
        <v>1660</v>
      </c>
      <c r="I129" s="36">
        <v>1680</v>
      </c>
      <c r="J129" s="36">
        <v>1680</v>
      </c>
      <c r="K129" s="36">
        <v>1660</v>
      </c>
      <c r="L129" s="36">
        <v>1680</v>
      </c>
      <c r="M129" s="39">
        <v>1690</v>
      </c>
      <c r="N129" s="39">
        <v>1780</v>
      </c>
      <c r="O129" s="40">
        <v>1950</v>
      </c>
      <c r="P129" s="111"/>
      <c r="Q129" s="111"/>
      <c r="R129" s="111"/>
      <c r="S129" s="111"/>
      <c r="T129" s="35">
        <v>169100</v>
      </c>
      <c r="U129" s="36">
        <v>173570</v>
      </c>
      <c r="V129" s="36">
        <v>175580</v>
      </c>
      <c r="W129" s="36">
        <v>177070</v>
      </c>
      <c r="X129" s="36">
        <v>178870</v>
      </c>
      <c r="Y129" s="36">
        <v>179130</v>
      </c>
      <c r="Z129" s="36">
        <v>176940</v>
      </c>
      <c r="AA129" s="36">
        <v>179030</v>
      </c>
      <c r="AB129" s="37">
        <v>181070</v>
      </c>
      <c r="AC129" s="37">
        <v>189360</v>
      </c>
      <c r="AD129" s="77">
        <v>207390</v>
      </c>
      <c r="AE129" s="111"/>
      <c r="AF129" s="4">
        <f>E129/E$561</f>
        <v>1.1366906474820144</v>
      </c>
      <c r="AG129" s="4">
        <f>F129/E$561</f>
        <v>1.1726618705035972</v>
      </c>
      <c r="AH129" s="4">
        <f>G129/E$561</f>
        <v>1.1798561151079137</v>
      </c>
      <c r="AI129" s="4">
        <f>H129/E$561</f>
        <v>1.1942446043165467</v>
      </c>
      <c r="AJ129" s="4">
        <f>I129/E$561</f>
        <v>1.2086330935251799</v>
      </c>
      <c r="AK129" s="4">
        <f>J129/E$561</f>
        <v>1.2086330935251799</v>
      </c>
      <c r="AL129" s="4">
        <f>K129/E$561</f>
        <v>1.1942446043165467</v>
      </c>
      <c r="AM129" s="4">
        <f>L129/E$561</f>
        <v>1.2086330935251799</v>
      </c>
      <c r="AN129" s="4">
        <f>M129/E$561</f>
        <v>1.2158273381294964</v>
      </c>
      <c r="AO129" s="4">
        <f>N129/E$561</f>
        <v>1.2805755395683454</v>
      </c>
      <c r="AP129" s="4">
        <f>O129/E$561</f>
        <v>1.4028776978417266</v>
      </c>
      <c r="AQ129" s="256"/>
      <c r="AR129" s="256"/>
      <c r="AS129" s="256"/>
      <c r="AT129" s="256"/>
      <c r="AU129" s="256"/>
      <c r="AV129" s="256"/>
      <c r="AW129" s="256"/>
      <c r="AX129" s="256"/>
      <c r="AY129" s="256"/>
      <c r="AZ129" s="256"/>
      <c r="BA129" s="256"/>
      <c r="BC129" s="3"/>
      <c r="BE129" s="3">
        <f>E129*保育人数!$P$3/保育人数!$P$34</f>
        <v>980.92482894797274</v>
      </c>
      <c r="BF129" s="3">
        <f>F129*保育人数!$P$3/保育人数!$P$34</f>
        <v>1011.9667539146808</v>
      </c>
      <c r="BG129" s="3">
        <f>G129*保育人数!$P$3/保育人数!$P$34</f>
        <v>1018.1751389080224</v>
      </c>
      <c r="BH129" s="3">
        <f>H129*保育人数!$P$3/保育人数!$P$34</f>
        <v>1030.5919088947055</v>
      </c>
      <c r="BI129" s="3">
        <f>I129*保育人数!$P$3/保育人数!$P$34</f>
        <v>1043.0086788813887</v>
      </c>
      <c r="BJ129" s="3">
        <f>J129*保育人数!$P$3/保育人数!$P$34</f>
        <v>1043.0086788813887</v>
      </c>
      <c r="BK129" s="3">
        <f>K129*保育人数!$P$3/保育人数!$P$34</f>
        <v>1030.5919088947055</v>
      </c>
      <c r="BL129" s="3">
        <f>L129*保育人数!$P$3/保育人数!$P$34</f>
        <v>1043.0086788813887</v>
      </c>
      <c r="BM129" s="3">
        <f>M129*保育人数!$P$3/保育人数!$P$34</f>
        <v>1049.2170638747305</v>
      </c>
      <c r="BN129" s="3">
        <f>N129*保育人数!$P$3/保育人数!$P$34</f>
        <v>1105.0925288148048</v>
      </c>
      <c r="BO129" s="3">
        <f>O129*保育人数!$P$3/保育人数!$P$34</f>
        <v>1210.6350737016119</v>
      </c>
      <c r="BP129" s="3">
        <f t="shared" si="71"/>
        <v>1051.4746584177637</v>
      </c>
      <c r="BQ129" s="216"/>
      <c r="BR129" s="3"/>
      <c r="BU129" s="3">
        <f>U129*保育人数!$P$3/保育人数!$P$34</f>
        <v>107758.93832943015</v>
      </c>
      <c r="BV129" s="3">
        <f>V129*保育人数!$P$3/保育人数!$P$34</f>
        <v>109006.82371309181</v>
      </c>
      <c r="BW129" s="3">
        <f>W129*保育人数!$P$3/保育人数!$P$34</f>
        <v>109931.87307709971</v>
      </c>
      <c r="BX129" s="3">
        <f>X129*保育人数!$P$3/保育人数!$P$34</f>
        <v>111049.3823759012</v>
      </c>
      <c r="BY129" s="3">
        <f>Y129*保育人数!$P$3/保育人数!$P$34</f>
        <v>111210.80038572809</v>
      </c>
      <c r="BZ129" s="3">
        <f>Z129*保育人数!$P$3/保育人数!$P$34</f>
        <v>109851.16407218626</v>
      </c>
      <c r="CA129" s="3">
        <f>AA129*保育人数!$P$3/保育人数!$P$34</f>
        <v>111148.71653579467</v>
      </c>
      <c r="CB129" s="3">
        <f>AB129*保育人数!$P$3/保育人数!$P$34</f>
        <v>112415.22707443635</v>
      </c>
      <c r="CC129" s="3">
        <f>AC129*保育人数!$P$3/保育人数!$P$34</f>
        <v>117561.97823391654</v>
      </c>
      <c r="CD129" s="3">
        <f>AD129*保育人数!$P$3/保育人数!$P$34</f>
        <v>128755.69637691144</v>
      </c>
      <c r="CE129" s="3">
        <f>AE129*保育人数!$P$3/保育人数!$P$34</f>
        <v>0</v>
      </c>
      <c r="CF129" s="3">
        <f t="shared" si="72"/>
        <v>102608.23637949965</v>
      </c>
      <c r="CG129" s="216"/>
      <c r="CH129" s="3"/>
      <c r="CI129" s="4"/>
    </row>
    <row r="130" spans="1:87" ht="21" customHeight="1">
      <c r="A130" s="32" t="s">
        <v>79</v>
      </c>
      <c r="B130" s="33" t="s">
        <v>175</v>
      </c>
      <c r="C130" s="237" t="s">
        <v>159</v>
      </c>
      <c r="D130" s="34" t="s">
        <v>105</v>
      </c>
      <c r="E130" s="38">
        <v>290</v>
      </c>
      <c r="F130" s="36">
        <v>300</v>
      </c>
      <c r="G130" s="36">
        <v>300</v>
      </c>
      <c r="H130" s="36">
        <v>300</v>
      </c>
      <c r="I130" s="36">
        <v>310</v>
      </c>
      <c r="J130" s="36">
        <v>310</v>
      </c>
      <c r="K130" s="36">
        <v>310</v>
      </c>
      <c r="L130" s="36">
        <v>310</v>
      </c>
      <c r="M130" s="39">
        <v>320</v>
      </c>
      <c r="N130" s="39">
        <v>330</v>
      </c>
      <c r="O130" s="40">
        <v>360</v>
      </c>
      <c r="P130" s="111"/>
      <c r="Q130" s="111"/>
      <c r="R130" s="111"/>
      <c r="S130" s="111"/>
      <c r="T130" s="35">
        <v>36230</v>
      </c>
      <c r="U130" s="36">
        <v>37010</v>
      </c>
      <c r="V130" s="36">
        <v>37520</v>
      </c>
      <c r="W130" s="36">
        <v>37800</v>
      </c>
      <c r="X130" s="36">
        <v>38130</v>
      </c>
      <c r="Y130" s="36">
        <v>33710</v>
      </c>
      <c r="Z130" s="36">
        <v>33310</v>
      </c>
      <c r="AA130" s="36">
        <v>33690</v>
      </c>
      <c r="AB130" s="37">
        <v>34040</v>
      </c>
      <c r="AC130" s="37">
        <v>35460</v>
      </c>
      <c r="AD130" s="77">
        <v>38610</v>
      </c>
      <c r="AE130" s="111"/>
      <c r="AF130" s="4">
        <f>E130/E$562</f>
        <v>1.1153846153846154</v>
      </c>
      <c r="AG130" s="4">
        <f>F130/E$562</f>
        <v>1.1538461538461537</v>
      </c>
      <c r="AH130" s="4">
        <f>G130/E$562</f>
        <v>1.1538461538461537</v>
      </c>
      <c r="AI130" s="4">
        <f>H130/E$562</f>
        <v>1.1538461538461537</v>
      </c>
      <c r="AJ130" s="4">
        <f>I130/E$562</f>
        <v>1.1923076923076923</v>
      </c>
      <c r="AK130" s="4">
        <f>J130/E$562</f>
        <v>1.1923076923076923</v>
      </c>
      <c r="AL130" s="4">
        <f>K130/E$562</f>
        <v>1.1923076923076923</v>
      </c>
      <c r="AM130" s="4">
        <f>L130/E$562</f>
        <v>1.1923076923076923</v>
      </c>
      <c r="AN130" s="4">
        <f>M130/E$562</f>
        <v>1.2307692307692308</v>
      </c>
      <c r="AO130" s="4">
        <f>N130/E$562</f>
        <v>1.2692307692307692</v>
      </c>
      <c r="AP130" s="4">
        <f>O130/E$562</f>
        <v>1.3846153846153846</v>
      </c>
      <c r="AQ130" s="256"/>
      <c r="AR130" s="256"/>
      <c r="AS130" s="256"/>
      <c r="AT130" s="256"/>
      <c r="AU130" s="256"/>
      <c r="AV130" s="256"/>
      <c r="AW130" s="256"/>
      <c r="AX130" s="256"/>
      <c r="AY130" s="256"/>
      <c r="AZ130" s="256"/>
      <c r="BA130" s="256"/>
      <c r="BC130" s="3"/>
      <c r="BE130" s="3">
        <f>E130*(保育人数!$Q$7+保育人数!$Q$8)/保育人数!$Q$34</f>
        <v>737.6337511464385</v>
      </c>
      <c r="BF130" s="3">
        <f>F130*(保育人数!$Q$7+保育人数!$Q$8)/保育人数!$Q$34</f>
        <v>763.069397737695</v>
      </c>
      <c r="BG130" s="3">
        <f>G130*(保育人数!$Q$7+保育人数!$Q$8)/保育人数!$Q$34</f>
        <v>763.069397737695</v>
      </c>
      <c r="BH130" s="3">
        <f>H130*(保育人数!$Q$7+保育人数!$Q$8)/保育人数!$Q$34</f>
        <v>763.069397737695</v>
      </c>
      <c r="BI130" s="3">
        <f>I130*(保育人数!$Q$7+保育人数!$Q$8)/保育人数!$Q$34</f>
        <v>788.5050443289515</v>
      </c>
      <c r="BJ130" s="3">
        <f>J130*(保育人数!$Q$7+保育人数!$Q$8)/保育人数!$Q$34</f>
        <v>788.5050443289515</v>
      </c>
      <c r="BK130" s="3">
        <f>K130*(保育人数!$Q$7+保育人数!$Q$8)/保育人数!$Q$34</f>
        <v>788.5050443289515</v>
      </c>
      <c r="BL130" s="3">
        <f>L130*(保育人数!$Q$7+保育人数!$Q$8)/保育人数!$Q$34</f>
        <v>788.5050443289515</v>
      </c>
      <c r="BM130" s="3">
        <f>M130*(保育人数!$Q$7+保育人数!$Q$8)/保育人数!$Q$34</f>
        <v>813.940690920208</v>
      </c>
      <c r="BN130" s="3">
        <f>N130*(保育人数!$Q$7+保育人数!$Q$8)/保育人数!$Q$34</f>
        <v>839.3763375114645</v>
      </c>
      <c r="BO130" s="3">
        <f>O130*(保育人数!$Q$7+保育人数!$Q$8)/保育人数!$Q$34</f>
        <v>915.683277285234</v>
      </c>
      <c r="BP130" s="3">
        <f>AVERAGE(BE130:BO130)</f>
        <v>795.44203885383968</v>
      </c>
      <c r="BQ130" s="216">
        <f>SUM(BP130:BP133)</f>
        <v>4101.4980128401112</v>
      </c>
      <c r="BR130" s="3"/>
      <c r="BU130" s="3">
        <f>U130*(保育人数!$Q$7+保育人数!$Q$8)/保育人数!$Q$34</f>
        <v>94137.328034240301</v>
      </c>
      <c r="BV130" s="3">
        <f>V130*(保育人数!$Q$7+保育人数!$Q$8)/保育人数!$Q$34</f>
        <v>95434.546010394391</v>
      </c>
      <c r="BW130" s="3">
        <f>W130*(保育人数!$Q$7+保育人数!$Q$8)/保育人数!$Q$34</f>
        <v>96146.744114949572</v>
      </c>
      <c r="BX130" s="3">
        <f>X130*(保育人数!$Q$7+保育人数!$Q$8)/保育人数!$Q$34</f>
        <v>96986.120452461037</v>
      </c>
      <c r="BY130" s="3">
        <f>Y130*(保育人数!$Q$7+保育人数!$Q$8)/保育人数!$Q$34</f>
        <v>85743.564659125666</v>
      </c>
      <c r="BZ130" s="3">
        <f>Z130*(保育人数!$Q$7+保育人数!$Q$8)/保育人数!$Q$34</f>
        <v>84726.138795475403</v>
      </c>
      <c r="CA130" s="3">
        <f>AA130*(保育人数!$Q$7+保育人数!$Q$8)/保育人数!$Q$34</f>
        <v>85692.693365943152</v>
      </c>
      <c r="CB130" s="3">
        <f>AB130*(保育人数!$Q$7+保育人数!$Q$8)/保育人数!$Q$34</f>
        <v>86582.940996637131</v>
      </c>
      <c r="CC130" s="3">
        <f>AC130*(保育人数!$Q$7+保育人数!$Q$8)/保育人数!$Q$34</f>
        <v>90194.802812595546</v>
      </c>
      <c r="CD130" s="3">
        <f>AD130*(保育人数!$Q$7+保育人数!$Q$8)/保育人数!$Q$34</f>
        <v>98207.031488841341</v>
      </c>
      <c r="CE130" s="3">
        <f>AE130*(保育人数!$Q$7+保育人数!$Q$8)/保育人数!$Q$34</f>
        <v>0</v>
      </c>
      <c r="CF130" s="3">
        <f>AVERAGE(BU130:CE130)</f>
        <v>83077.446430060314</v>
      </c>
      <c r="CG130" s="216">
        <f>ROUNDDOWN(SUM(CF130:CF133)*$CJ$2*12/16,-2)</f>
        <v>219200</v>
      </c>
      <c r="CH130" s="3"/>
      <c r="CI130" s="4"/>
    </row>
    <row r="131" spans="1:87" ht="19">
      <c r="A131" s="32" t="s">
        <v>79</v>
      </c>
      <c r="B131" s="76" t="s">
        <v>147</v>
      </c>
      <c r="C131" s="237"/>
      <c r="D131" s="34" t="s">
        <v>106</v>
      </c>
      <c r="E131" s="38">
        <v>360</v>
      </c>
      <c r="F131" s="36">
        <v>370</v>
      </c>
      <c r="G131" s="36">
        <v>370</v>
      </c>
      <c r="H131" s="36">
        <v>370</v>
      </c>
      <c r="I131" s="36">
        <v>380</v>
      </c>
      <c r="J131" s="36">
        <v>380</v>
      </c>
      <c r="K131" s="36">
        <v>380</v>
      </c>
      <c r="L131" s="36">
        <v>380</v>
      </c>
      <c r="M131" s="39">
        <v>390</v>
      </c>
      <c r="N131" s="39">
        <v>410</v>
      </c>
      <c r="O131" s="40">
        <v>440</v>
      </c>
      <c r="P131" s="111"/>
      <c r="Q131" s="111"/>
      <c r="R131" s="111"/>
      <c r="S131" s="111"/>
      <c r="T131" s="35">
        <v>43370</v>
      </c>
      <c r="U131" s="36">
        <v>44350</v>
      </c>
      <c r="V131" s="36">
        <v>44940</v>
      </c>
      <c r="W131" s="36">
        <v>45280</v>
      </c>
      <c r="X131" s="36">
        <v>45690</v>
      </c>
      <c r="Y131" s="36">
        <v>41280</v>
      </c>
      <c r="Z131" s="36">
        <v>40780</v>
      </c>
      <c r="AA131" s="36">
        <v>41250</v>
      </c>
      <c r="AB131" s="37">
        <v>41690</v>
      </c>
      <c r="AC131" s="37">
        <v>43480</v>
      </c>
      <c r="AD131" s="77">
        <v>47430</v>
      </c>
      <c r="AE131" s="111"/>
      <c r="AF131" s="4">
        <f>E131/E$563</f>
        <v>1.125</v>
      </c>
      <c r="AG131" s="4">
        <f>F131/E$563</f>
        <v>1.15625</v>
      </c>
      <c r="AH131" s="4">
        <f>G131/E$563</f>
        <v>1.15625</v>
      </c>
      <c r="AI131" s="4">
        <f>H131/E$563</f>
        <v>1.15625</v>
      </c>
      <c r="AJ131" s="4">
        <f>I131/E$563</f>
        <v>1.1875</v>
      </c>
      <c r="AK131" s="4">
        <f>J131/E$563</f>
        <v>1.1875</v>
      </c>
      <c r="AL131" s="4">
        <f>K131/E$563</f>
        <v>1.1875</v>
      </c>
      <c r="AM131" s="4">
        <f>L131/E$563</f>
        <v>1.1875</v>
      </c>
      <c r="AN131" s="4">
        <f>M131/E$563</f>
        <v>1.21875</v>
      </c>
      <c r="AO131" s="4">
        <f>N131/E$563</f>
        <v>1.28125</v>
      </c>
      <c r="AP131" s="4">
        <f>O131/E$563</f>
        <v>1.375</v>
      </c>
      <c r="AQ131" s="256"/>
      <c r="AR131" s="256"/>
      <c r="AS131" s="256"/>
      <c r="AT131" s="256"/>
      <c r="AU131" s="256"/>
      <c r="AV131" s="256"/>
      <c r="AW131" s="256"/>
      <c r="AX131" s="256"/>
      <c r="AY131" s="256"/>
      <c r="AZ131" s="256"/>
      <c r="BA131" s="256"/>
      <c r="BC131" s="3"/>
      <c r="BE131" s="3">
        <f>E131*保育人数!$Q$6/保育人数!$Q$34</f>
        <v>457.841638642617</v>
      </c>
      <c r="BF131" s="3">
        <f>F131*保育人数!$Q$6/保育人数!$Q$34</f>
        <v>470.55946193824525</v>
      </c>
      <c r="BG131" s="3">
        <f>G131*保育人数!$Q$6/保育人数!$Q$34</f>
        <v>470.55946193824525</v>
      </c>
      <c r="BH131" s="3">
        <f>H131*保育人数!$Q$6/保育人数!$Q$34</f>
        <v>470.55946193824525</v>
      </c>
      <c r="BI131" s="3">
        <f>I131*保育人数!$Q$6/保育人数!$Q$34</f>
        <v>483.2772852338735</v>
      </c>
      <c r="BJ131" s="3">
        <f>J131*保育人数!$Q$6/保育人数!$Q$34</f>
        <v>483.2772852338735</v>
      </c>
      <c r="BK131" s="3">
        <f>K131*保育人数!$Q$6/保育人数!$Q$34</f>
        <v>483.2772852338735</v>
      </c>
      <c r="BL131" s="3">
        <f>L131*保育人数!$Q$6/保育人数!$Q$34</f>
        <v>483.2772852338735</v>
      </c>
      <c r="BM131" s="3">
        <f>M131*保育人数!$Q$6/保育人数!$Q$34</f>
        <v>495.99510852950175</v>
      </c>
      <c r="BN131" s="3">
        <f>N131*保育人数!$Q$6/保育人数!$Q$34</f>
        <v>521.43075512075825</v>
      </c>
      <c r="BO131" s="3">
        <f>O131*保育人数!$Q$6/保育人数!$Q$34</f>
        <v>559.584225007643</v>
      </c>
      <c r="BP131" s="3">
        <f t="shared" ref="BP131:BP133" si="73">AVERAGE(BE131:BO131)</f>
        <v>489.05811400461369</v>
      </c>
      <c r="BQ131" s="216"/>
      <c r="BR131" s="3"/>
      <c r="BU131" s="3">
        <f>U131*保育人数!$Q$6/保育人数!$Q$34</f>
        <v>56403.546316111293</v>
      </c>
      <c r="BV131" s="3">
        <f>V131*保育人数!$Q$6/保育人数!$Q$34</f>
        <v>57153.897890553359</v>
      </c>
      <c r="BW131" s="3">
        <f>W131*保育人数!$Q$6/保育人数!$Q$34</f>
        <v>57586.30388260472</v>
      </c>
      <c r="BX131" s="3">
        <f>X131*保育人数!$Q$6/保育人数!$Q$34</f>
        <v>58107.734637725473</v>
      </c>
      <c r="BY131" s="3">
        <f>Y131*保育人数!$Q$6/保育人数!$Q$34</f>
        <v>52499.174564353416</v>
      </c>
      <c r="BZ131" s="3">
        <f>Z131*保育人数!$Q$6/保育人数!$Q$34</f>
        <v>51863.283399572007</v>
      </c>
      <c r="CA131" s="3">
        <f>AA131*保育人数!$Q$6/保育人数!$Q$34</f>
        <v>52461.02109446653</v>
      </c>
      <c r="CB131" s="3">
        <f>AB131*保育人数!$Q$6/保育人数!$Q$34</f>
        <v>53020.605319474176</v>
      </c>
      <c r="CC131" s="3">
        <f>AC131*保育人数!$Q$6/保育人数!$Q$34</f>
        <v>55297.09568939163</v>
      </c>
      <c r="CD131" s="3">
        <f>AD131*保育人数!$Q$6/保育人数!$Q$34</f>
        <v>60320.635891164791</v>
      </c>
      <c r="CE131" s="3">
        <f>AE131*保育人数!$Q$6/保育人数!$Q$34</f>
        <v>0</v>
      </c>
      <c r="CF131" s="3">
        <f t="shared" ref="CF131:CF133" si="74">AVERAGE(BU131:CE131)</f>
        <v>50428.48169867431</v>
      </c>
      <c r="CG131" s="216"/>
      <c r="CH131" s="3"/>
      <c r="CI131" s="4"/>
    </row>
    <row r="132" spans="1:87" ht="19">
      <c r="A132" s="32" t="s">
        <v>79</v>
      </c>
      <c r="B132" s="76" t="s">
        <v>147</v>
      </c>
      <c r="C132" s="257" t="s">
        <v>160</v>
      </c>
      <c r="D132" s="34" t="s">
        <v>161</v>
      </c>
      <c r="E132" s="38">
        <v>860</v>
      </c>
      <c r="F132" s="36">
        <v>880</v>
      </c>
      <c r="G132" s="36">
        <v>890</v>
      </c>
      <c r="H132" s="36">
        <v>890</v>
      </c>
      <c r="I132" s="36">
        <v>910</v>
      </c>
      <c r="J132" s="36">
        <v>910</v>
      </c>
      <c r="K132" s="36">
        <v>890</v>
      </c>
      <c r="L132" s="36">
        <v>910</v>
      </c>
      <c r="M132" s="39">
        <v>920</v>
      </c>
      <c r="N132" s="39">
        <v>960</v>
      </c>
      <c r="O132" s="40">
        <v>1060</v>
      </c>
      <c r="P132" s="111"/>
      <c r="Q132" s="111"/>
      <c r="R132" s="111"/>
      <c r="S132" s="111"/>
      <c r="T132" s="35">
        <v>96530</v>
      </c>
      <c r="U132" s="36">
        <v>98940</v>
      </c>
      <c r="V132" s="36">
        <v>100160</v>
      </c>
      <c r="W132" s="36">
        <v>100990</v>
      </c>
      <c r="X132" s="36">
        <v>101980</v>
      </c>
      <c r="Y132" s="36">
        <v>102140</v>
      </c>
      <c r="Z132" s="36">
        <v>101030</v>
      </c>
      <c r="AA132" s="36">
        <v>102210</v>
      </c>
      <c r="AB132" s="37">
        <v>103330</v>
      </c>
      <c r="AC132" s="37">
        <v>107890</v>
      </c>
      <c r="AD132" s="77">
        <v>117770</v>
      </c>
      <c r="AE132" s="111"/>
      <c r="AF132" s="4">
        <f>E132/E$564</f>
        <v>1.131578947368421</v>
      </c>
      <c r="AG132" s="4">
        <f>F132/E$564</f>
        <v>1.1578947368421053</v>
      </c>
      <c r="AH132" s="4">
        <f>G132/E$564</f>
        <v>1.1710526315789473</v>
      </c>
      <c r="AI132" s="4">
        <f>H132/E$564</f>
        <v>1.1710526315789473</v>
      </c>
      <c r="AJ132" s="4">
        <f>I132/E$564</f>
        <v>1.1973684210526316</v>
      </c>
      <c r="AK132" s="4">
        <f>J132/E$564</f>
        <v>1.1973684210526316</v>
      </c>
      <c r="AL132" s="4">
        <f>K132/E$564</f>
        <v>1.1710526315789473</v>
      </c>
      <c r="AM132" s="4">
        <f>L132/E$564</f>
        <v>1.1973684210526316</v>
      </c>
      <c r="AN132" s="4">
        <f>M132/E$564</f>
        <v>1.2105263157894737</v>
      </c>
      <c r="AO132" s="4">
        <f>N132/E$564</f>
        <v>1.263157894736842</v>
      </c>
      <c r="AP132" s="4">
        <f>O132/E$564</f>
        <v>1.3947368421052631</v>
      </c>
      <c r="AQ132" s="256"/>
      <c r="AR132" s="256"/>
      <c r="AS132" s="256"/>
      <c r="AT132" s="256"/>
      <c r="AU132" s="256"/>
      <c r="AV132" s="256"/>
      <c r="AW132" s="256"/>
      <c r="AX132" s="256"/>
      <c r="AY132" s="256"/>
      <c r="AZ132" s="256"/>
      <c r="BA132" s="256"/>
      <c r="BC132" s="3"/>
      <c r="BE132" s="3">
        <f>E132*(保育人数!$Q$4+保育人数!$Q$5)/保育人数!$Q$34</f>
        <v>1640.5992051360442</v>
      </c>
      <c r="BF132" s="3">
        <f>F132*(保育人数!$Q$4+保育人数!$Q$5)/保育人数!$Q$34</f>
        <v>1678.752675022929</v>
      </c>
      <c r="BG132" s="3">
        <f>G132*(保育人数!$Q$4+保育人数!$Q$5)/保育人数!$Q$34</f>
        <v>1697.8294099663715</v>
      </c>
      <c r="BH132" s="3">
        <f>H132*(保育人数!$Q$4+保育人数!$Q$5)/保育人数!$Q$34</f>
        <v>1697.8294099663715</v>
      </c>
      <c r="BI132" s="3">
        <f>I132*(保育人数!$Q$4+保育人数!$Q$5)/保育人数!$Q$34</f>
        <v>1735.9828798532562</v>
      </c>
      <c r="BJ132" s="3">
        <f>J132*(保育人数!$Q$4+保育人数!$Q$5)/保育人数!$Q$34</f>
        <v>1735.9828798532562</v>
      </c>
      <c r="BK132" s="3">
        <f>K132*(保育人数!$Q$4+保育人数!$Q$5)/保育人数!$Q$34</f>
        <v>1697.8294099663715</v>
      </c>
      <c r="BL132" s="3">
        <f>L132*(保育人数!$Q$4+保育人数!$Q$5)/保育人数!$Q$34</f>
        <v>1735.9828798532562</v>
      </c>
      <c r="BM132" s="3">
        <f>M132*(保育人数!$Q$4+保育人数!$Q$5)/保育人数!$Q$34</f>
        <v>1755.0596147966985</v>
      </c>
      <c r="BN132" s="3">
        <f>N132*(保育人数!$Q$4+保育人数!$Q$5)/保育人数!$Q$34</f>
        <v>1831.366554570468</v>
      </c>
      <c r="BO132" s="3">
        <f>O132*(保育人数!$Q$4+保育人数!$Q$5)/保育人数!$Q$34</f>
        <v>2022.1339040048917</v>
      </c>
      <c r="BP132" s="3">
        <f t="shared" si="73"/>
        <v>1748.1226202718105</v>
      </c>
      <c r="BQ132" s="216"/>
      <c r="BR132" s="3"/>
      <c r="BU132" s="3">
        <f>U132*(保育人数!$Q$4+保育人数!$Q$5)/保育人数!$Q$34</f>
        <v>188745.21553041885</v>
      </c>
      <c r="BV132" s="3">
        <f>V132*(保育人数!$Q$4+保育人数!$Q$5)/保育人数!$Q$34</f>
        <v>191072.57719351884</v>
      </c>
      <c r="BW132" s="3">
        <f>W132*(保育人数!$Q$4+保育人数!$Q$5)/保育人数!$Q$34</f>
        <v>192655.94619382455</v>
      </c>
      <c r="BX132" s="3">
        <f>X132*(保育人数!$Q$4+保育人数!$Q$5)/保育人数!$Q$34</f>
        <v>194544.54295322535</v>
      </c>
      <c r="BY132" s="3">
        <f>Y132*(保育人数!$Q$4+保育人数!$Q$5)/保育人数!$Q$34</f>
        <v>194849.77071232043</v>
      </c>
      <c r="BZ132" s="3">
        <f>Z132*(保育人数!$Q$4+保育人数!$Q$5)/保育人数!$Q$34</f>
        <v>192732.25313359831</v>
      </c>
      <c r="CA132" s="3">
        <f>AA132*(保育人数!$Q$4+保育人数!$Q$5)/保育人数!$Q$34</f>
        <v>194983.30785692451</v>
      </c>
      <c r="CB132" s="3">
        <f>AB132*(保育人数!$Q$4+保育人数!$Q$5)/保育人数!$Q$34</f>
        <v>197119.90217059007</v>
      </c>
      <c r="CC132" s="3">
        <f>AC132*(保育人数!$Q$4+保育人数!$Q$5)/保育人数!$Q$34</f>
        <v>205818.8933047998</v>
      </c>
      <c r="CD132" s="3">
        <f>AD132*(保育人数!$Q$4+保育人数!$Q$5)/保育人数!$Q$34</f>
        <v>224666.70742892084</v>
      </c>
      <c r="CE132" s="3">
        <f>AE132*(保育人数!$Q$4+保育人数!$Q$5)/保育人数!$Q$34</f>
        <v>0</v>
      </c>
      <c r="CF132" s="3">
        <f t="shared" si="74"/>
        <v>179744.46513437651</v>
      </c>
      <c r="CG132" s="216"/>
      <c r="CH132" s="3"/>
      <c r="CI132" s="4"/>
    </row>
    <row r="133" spans="1:87" ht="19">
      <c r="A133" s="32" t="s">
        <v>79</v>
      </c>
      <c r="B133" s="76" t="s">
        <v>147</v>
      </c>
      <c r="C133" s="257"/>
      <c r="D133" s="34" t="s">
        <v>162</v>
      </c>
      <c r="E133" s="38">
        <v>1570</v>
      </c>
      <c r="F133" s="36">
        <v>1620</v>
      </c>
      <c r="G133" s="36">
        <v>1630</v>
      </c>
      <c r="H133" s="36">
        <v>1640</v>
      </c>
      <c r="I133" s="36">
        <v>1670</v>
      </c>
      <c r="J133" s="36">
        <v>1670</v>
      </c>
      <c r="K133" s="36">
        <v>1640</v>
      </c>
      <c r="L133" s="36">
        <v>1670</v>
      </c>
      <c r="M133" s="39">
        <v>1680</v>
      </c>
      <c r="N133" s="39">
        <v>1760</v>
      </c>
      <c r="O133" s="40">
        <v>1940</v>
      </c>
      <c r="P133" s="111"/>
      <c r="Q133" s="111"/>
      <c r="R133" s="111"/>
      <c r="S133" s="111"/>
      <c r="T133" s="35">
        <v>167960</v>
      </c>
      <c r="U133" s="36">
        <v>172400</v>
      </c>
      <c r="V133" s="36">
        <v>174390</v>
      </c>
      <c r="W133" s="36">
        <v>175880</v>
      </c>
      <c r="X133" s="36">
        <v>177670</v>
      </c>
      <c r="Y133" s="36">
        <v>177930</v>
      </c>
      <c r="Z133" s="36">
        <v>175750</v>
      </c>
      <c r="AA133" s="36">
        <v>177830</v>
      </c>
      <c r="AB133" s="37">
        <v>179860</v>
      </c>
      <c r="AC133" s="37">
        <v>188100</v>
      </c>
      <c r="AD133" s="77">
        <v>206020</v>
      </c>
      <c r="AE133" s="111"/>
      <c r="AF133" s="4">
        <f>E133/E$565</f>
        <v>1.1376811594202898</v>
      </c>
      <c r="AG133" s="4">
        <f>F133/E$565</f>
        <v>1.173913043478261</v>
      </c>
      <c r="AH133" s="4">
        <f>G133/E$565</f>
        <v>1.181159420289855</v>
      </c>
      <c r="AI133" s="4">
        <f>H133/E$565</f>
        <v>1.1884057971014492</v>
      </c>
      <c r="AJ133" s="4">
        <f>I133/E$565</f>
        <v>1.2101449275362319</v>
      </c>
      <c r="AK133" s="4">
        <f>J133/E$565</f>
        <v>1.2101449275362319</v>
      </c>
      <c r="AL133" s="4">
        <f>K133/E$565</f>
        <v>1.1884057971014492</v>
      </c>
      <c r="AM133" s="4">
        <f>L133/E$565</f>
        <v>1.2101449275362319</v>
      </c>
      <c r="AN133" s="4">
        <f>M133/E$565</f>
        <v>1.2173913043478262</v>
      </c>
      <c r="AO133" s="4">
        <f>N133/E$565</f>
        <v>1.2753623188405796</v>
      </c>
      <c r="AP133" s="4">
        <f>O133/E$565</f>
        <v>1.4057971014492754</v>
      </c>
      <c r="AQ133" s="256"/>
      <c r="AR133" s="256"/>
      <c r="AS133" s="256"/>
      <c r="AT133" s="256"/>
      <c r="AU133" s="256"/>
      <c r="AV133" s="256"/>
      <c r="AW133" s="256"/>
      <c r="AX133" s="256"/>
      <c r="AY133" s="256"/>
      <c r="AZ133" s="256"/>
      <c r="BA133" s="256"/>
      <c r="BC133" s="3"/>
      <c r="BE133" s="3">
        <f>E133*保育人数!$Q$3/保育人数!$Q$34</f>
        <v>998.34912870681762</v>
      </c>
      <c r="BF133" s="3">
        <f>F133*保育人数!$Q$3/保育人数!$Q$34</f>
        <v>1030.1436869458882</v>
      </c>
      <c r="BG133" s="3">
        <f>G133*保育人数!$Q$3/保育人数!$Q$34</f>
        <v>1036.5025985937025</v>
      </c>
      <c r="BH133" s="3">
        <f>H133*保育人数!$Q$3/保育人数!$Q$34</f>
        <v>1042.8615102415165</v>
      </c>
      <c r="BI133" s="3">
        <f>I133*保育人数!$Q$3/保育人数!$Q$34</f>
        <v>1061.938245184959</v>
      </c>
      <c r="BJ133" s="3">
        <f>J133*保育人数!$Q$3/保育人数!$Q$34</f>
        <v>1061.938245184959</v>
      </c>
      <c r="BK133" s="3">
        <f>K133*保育人数!$Q$3/保育人数!$Q$34</f>
        <v>1042.8615102415165</v>
      </c>
      <c r="BL133" s="3">
        <f>L133*保育人数!$Q$3/保育人数!$Q$34</f>
        <v>1061.938245184959</v>
      </c>
      <c r="BM133" s="3">
        <f>M133*保育人数!$Q$3/保育人数!$Q$34</f>
        <v>1068.297156832773</v>
      </c>
      <c r="BN133" s="3">
        <f>N133*保育人数!$Q$3/保育人数!$Q$34</f>
        <v>1119.168450015286</v>
      </c>
      <c r="BO133" s="3">
        <f>O133*保育人数!$Q$3/保育人数!$Q$34</f>
        <v>1233.6288596759402</v>
      </c>
      <c r="BP133" s="3">
        <f t="shared" si="73"/>
        <v>1068.8752397098472</v>
      </c>
      <c r="BQ133" s="216"/>
      <c r="BR133" s="3"/>
      <c r="BU133" s="3">
        <f>U133*保育人数!$Q$3/保育人数!$Q$34</f>
        <v>109627.63680831551</v>
      </c>
      <c r="BV133" s="3">
        <f>V133*保育人数!$Q$3/保育人数!$Q$34</f>
        <v>110893.06022623053</v>
      </c>
      <c r="BW133" s="3">
        <f>W133*保育人数!$Q$3/保育人数!$Q$34</f>
        <v>111840.53806175484</v>
      </c>
      <c r="BX133" s="3">
        <f>X133*保育人数!$Q$3/保育人数!$Q$34</f>
        <v>112978.78324671356</v>
      </c>
      <c r="BY133" s="3">
        <f>Y133*保育人数!$Q$3/保育人数!$Q$34</f>
        <v>113144.11494955672</v>
      </c>
      <c r="BZ133" s="3">
        <f>Z133*保育人数!$Q$3/保育人数!$Q$34</f>
        <v>111757.87221033325</v>
      </c>
      <c r="CA133" s="3">
        <f>AA133*保育人数!$Q$3/保育人数!$Q$34</f>
        <v>113080.52583307859</v>
      </c>
      <c r="CB133" s="3">
        <f>AB133*保育人数!$Q$3/保育人数!$Q$34</f>
        <v>114371.38489758485</v>
      </c>
      <c r="CC133" s="3">
        <f>AC133*保育人数!$Q$3/保育人数!$Q$34</f>
        <v>119611.1280953837</v>
      </c>
      <c r="CD133" s="3">
        <f>AD133*保育人数!$Q$3/保育人数!$Q$34</f>
        <v>131006.29776826661</v>
      </c>
      <c r="CE133" s="3">
        <f>AE133*保育人数!$Q$3/保育人数!$Q$34</f>
        <v>0</v>
      </c>
      <c r="CF133" s="3">
        <f t="shared" si="74"/>
        <v>104391.9401906562</v>
      </c>
      <c r="CG133" s="216"/>
      <c r="CH133" s="3"/>
      <c r="CI133" s="4"/>
    </row>
    <row r="134" spans="1:87" ht="21" customHeight="1">
      <c r="A134" s="32" t="s">
        <v>79</v>
      </c>
      <c r="B134" s="33" t="s">
        <v>176</v>
      </c>
      <c r="C134" s="237" t="s">
        <v>159</v>
      </c>
      <c r="D134" s="34" t="s">
        <v>105</v>
      </c>
      <c r="E134" s="38">
        <v>280</v>
      </c>
      <c r="F134" s="36">
        <v>290</v>
      </c>
      <c r="G134" s="36">
        <v>290</v>
      </c>
      <c r="H134" s="36">
        <v>290</v>
      </c>
      <c r="I134" s="36">
        <v>300</v>
      </c>
      <c r="J134" s="36">
        <v>300</v>
      </c>
      <c r="K134" s="36">
        <v>300</v>
      </c>
      <c r="L134" s="36">
        <v>300</v>
      </c>
      <c r="M134" s="39">
        <v>310</v>
      </c>
      <c r="N134" s="39">
        <v>320</v>
      </c>
      <c r="O134" s="40">
        <v>350</v>
      </c>
      <c r="P134" s="111"/>
      <c r="Q134" s="111"/>
      <c r="R134" s="111"/>
      <c r="S134" s="111"/>
      <c r="T134" s="35">
        <v>35210</v>
      </c>
      <c r="U134" s="36">
        <v>35970</v>
      </c>
      <c r="V134" s="36">
        <v>36470</v>
      </c>
      <c r="W134" s="36">
        <v>36750</v>
      </c>
      <c r="X134" s="36">
        <v>37070</v>
      </c>
      <c r="Y134" s="36">
        <v>32640</v>
      </c>
      <c r="Z134" s="36">
        <v>32260</v>
      </c>
      <c r="AA134" s="36">
        <v>32620</v>
      </c>
      <c r="AB134" s="37">
        <v>32960</v>
      </c>
      <c r="AC134" s="37">
        <v>34340</v>
      </c>
      <c r="AD134" s="77">
        <v>37390</v>
      </c>
      <c r="AE134" s="111"/>
      <c r="AF134" s="4">
        <f>E134/E$566</f>
        <v>1.1200000000000001</v>
      </c>
      <c r="AG134" s="4">
        <f>F134/E$566</f>
        <v>1.1599999999999999</v>
      </c>
      <c r="AH134" s="4">
        <f>G134/E$566</f>
        <v>1.1599999999999999</v>
      </c>
      <c r="AI134" s="4">
        <f>H134/E$566</f>
        <v>1.1599999999999999</v>
      </c>
      <c r="AJ134" s="4">
        <f>I134/E$566</f>
        <v>1.2</v>
      </c>
      <c r="AK134" s="4">
        <f>J134/E$566</f>
        <v>1.2</v>
      </c>
      <c r="AL134" s="4">
        <f>K134/E$566</f>
        <v>1.2</v>
      </c>
      <c r="AM134" s="4">
        <f>L134/E$566</f>
        <v>1.2</v>
      </c>
      <c r="AN134" s="4">
        <f>M134/E$566</f>
        <v>1.24</v>
      </c>
      <c r="AO134" s="4">
        <f>N134/E$566</f>
        <v>1.28</v>
      </c>
      <c r="AP134" s="4">
        <f>O134/E$566</f>
        <v>1.4</v>
      </c>
      <c r="AQ134" s="256"/>
      <c r="AR134" s="256"/>
      <c r="AS134" s="256"/>
      <c r="AT134" s="256"/>
      <c r="AU134" s="256"/>
      <c r="AV134" s="256"/>
      <c r="AW134" s="256"/>
      <c r="AX134" s="256"/>
      <c r="AY134" s="256"/>
      <c r="AZ134" s="256"/>
      <c r="BA134" s="256"/>
      <c r="BC134" s="3"/>
      <c r="BE134" s="3">
        <f>E134*(保育人数!$R$7+保育人数!$R$8)/保育人数!$R$34</f>
        <v>726.30528766212183</v>
      </c>
      <c r="BF134" s="3">
        <f>F134*(保育人数!$R$7+保育人数!$R$8)/保育人数!$R$34</f>
        <v>752.24476222148326</v>
      </c>
      <c r="BG134" s="3">
        <f>G134*(保育人数!$R$7+保育人数!$R$8)/保育人数!$R$34</f>
        <v>752.24476222148326</v>
      </c>
      <c r="BH134" s="3">
        <f>H134*(保育人数!$R$7+保育人数!$R$8)/保育人数!$R$34</f>
        <v>752.24476222148326</v>
      </c>
      <c r="BI134" s="3">
        <f>I134*(保育人数!$R$7+保育人数!$R$8)/保育人数!$R$34</f>
        <v>778.1842367808448</v>
      </c>
      <c r="BJ134" s="3">
        <f>J134*(保育人数!$R$7+保育人数!$R$8)/保育人数!$R$34</f>
        <v>778.1842367808448</v>
      </c>
      <c r="BK134" s="3">
        <f>K134*(保育人数!$R$7+保育人数!$R$8)/保育人数!$R$34</f>
        <v>778.1842367808448</v>
      </c>
      <c r="BL134" s="3">
        <f>L134*(保育人数!$R$7+保育人数!$R$8)/保育人数!$R$34</f>
        <v>778.1842367808448</v>
      </c>
      <c r="BM134" s="3">
        <f>M134*(保育人数!$R$7+保育人数!$R$8)/保育人数!$R$34</f>
        <v>804.12371134020623</v>
      </c>
      <c r="BN134" s="3">
        <f>N134*(保育人数!$R$7+保育人数!$R$8)/保育人数!$R$34</f>
        <v>830.06318589956777</v>
      </c>
      <c r="BO134" s="3">
        <f>O134*(保育人数!$R$7+保育人数!$R$8)/保育人数!$R$34</f>
        <v>907.88160957765228</v>
      </c>
      <c r="BP134" s="3">
        <f>AVERAGE(BE134:BO134)</f>
        <v>785.25863893339783</v>
      </c>
      <c r="BQ134" s="216">
        <f>SUM(BP134:BP137)</f>
        <v>4115.533452247786</v>
      </c>
      <c r="BR134" s="3"/>
      <c r="BU134" s="3">
        <f>U134*(保育人数!$R$7+保育人数!$R$8)/保育人数!$R$34</f>
        <v>93304.289990023288</v>
      </c>
      <c r="BV134" s="3">
        <f>V134*(保育人数!$R$7+保育人数!$R$8)/保育人数!$R$34</f>
        <v>94601.263717991358</v>
      </c>
      <c r="BW134" s="3">
        <f>W134*(保育人数!$R$7+保育人数!$R$8)/保育人数!$R$34</f>
        <v>95327.56900565348</v>
      </c>
      <c r="BX134" s="3">
        <f>X134*(保育人数!$R$7+保育人数!$R$8)/保育人数!$R$34</f>
        <v>96157.632191553057</v>
      </c>
      <c r="BY134" s="3">
        <f>Y134*(保育人数!$R$7+保育人数!$R$8)/保育人数!$R$34</f>
        <v>84666.444961755915</v>
      </c>
      <c r="BZ134" s="3">
        <f>Z134*(保育人数!$R$7+保育人数!$R$8)/保育人数!$R$34</f>
        <v>83680.744928500179</v>
      </c>
      <c r="CA134" s="3">
        <f>AA134*(保育人数!$R$7+保育人数!$R$8)/保育人数!$R$34</f>
        <v>84614.566012637195</v>
      </c>
      <c r="CB134" s="3">
        <f>AB134*(保育人数!$R$7+保育人数!$R$8)/保育人数!$R$34</f>
        <v>85496.508147655477</v>
      </c>
      <c r="CC134" s="3">
        <f>AC134*(保育人数!$R$7+保育人数!$R$8)/保育人数!$R$34</f>
        <v>89076.155636847368</v>
      </c>
      <c r="CD134" s="3">
        <f>AD134*(保育人数!$R$7+保育人数!$R$8)/保育人数!$R$34</f>
        <v>96987.695377452619</v>
      </c>
      <c r="CE134" s="3">
        <f>AE134*(保育人数!$R$7+保育人数!$R$8)/保育人数!$R$34</f>
        <v>0</v>
      </c>
      <c r="CF134" s="3">
        <f>AVERAGE(BU134:CE134)</f>
        <v>82173.897270006375</v>
      </c>
      <c r="CG134" s="216">
        <f>ROUNDDOWN(SUM(CF134:CF137)*$CJ$2*12/16,-2)</f>
        <v>220200</v>
      </c>
      <c r="CH134" s="3"/>
      <c r="CI134" s="4"/>
    </row>
    <row r="135" spans="1:87" ht="19">
      <c r="A135" s="32" t="s">
        <v>79</v>
      </c>
      <c r="B135" s="76" t="s">
        <v>148</v>
      </c>
      <c r="C135" s="237"/>
      <c r="D135" s="34" t="s">
        <v>106</v>
      </c>
      <c r="E135" s="38">
        <v>350</v>
      </c>
      <c r="F135" s="36">
        <v>360</v>
      </c>
      <c r="G135" s="36">
        <v>360</v>
      </c>
      <c r="H135" s="36">
        <v>360</v>
      </c>
      <c r="I135" s="36">
        <v>370</v>
      </c>
      <c r="J135" s="36">
        <v>370</v>
      </c>
      <c r="K135" s="36">
        <v>370</v>
      </c>
      <c r="L135" s="36">
        <v>370</v>
      </c>
      <c r="M135" s="39">
        <v>380</v>
      </c>
      <c r="N135" s="39">
        <v>400</v>
      </c>
      <c r="O135" s="40">
        <v>430</v>
      </c>
      <c r="P135" s="111"/>
      <c r="Q135" s="111"/>
      <c r="R135" s="111"/>
      <c r="S135" s="111"/>
      <c r="T135" s="35">
        <v>42350</v>
      </c>
      <c r="U135" s="36">
        <v>43310</v>
      </c>
      <c r="V135" s="36">
        <v>43890</v>
      </c>
      <c r="W135" s="36">
        <v>44230</v>
      </c>
      <c r="X135" s="36">
        <v>44630</v>
      </c>
      <c r="Y135" s="36">
        <v>40210</v>
      </c>
      <c r="Z135" s="36">
        <v>39730</v>
      </c>
      <c r="AA135" s="36">
        <v>40180</v>
      </c>
      <c r="AB135" s="37">
        <v>40610</v>
      </c>
      <c r="AC135" s="37">
        <v>42360</v>
      </c>
      <c r="AD135" s="77">
        <v>46210</v>
      </c>
      <c r="AE135" s="111"/>
      <c r="AF135" s="4">
        <f>E135/E$567</f>
        <v>1.1290322580645162</v>
      </c>
      <c r="AG135" s="4">
        <f>F135/E$567</f>
        <v>1.1612903225806452</v>
      </c>
      <c r="AH135" s="4">
        <f>G135/E$567</f>
        <v>1.1612903225806452</v>
      </c>
      <c r="AI135" s="4">
        <f>H135/E$567</f>
        <v>1.1612903225806452</v>
      </c>
      <c r="AJ135" s="4">
        <f>I135/E$567</f>
        <v>1.1935483870967742</v>
      </c>
      <c r="AK135" s="4">
        <f>J135/E$567</f>
        <v>1.1935483870967742</v>
      </c>
      <c r="AL135" s="4">
        <f>K135/E$567</f>
        <v>1.1935483870967742</v>
      </c>
      <c r="AM135" s="4">
        <f>L135/E$567</f>
        <v>1.1935483870967742</v>
      </c>
      <c r="AN135" s="4">
        <f>M135/E$567</f>
        <v>1.2258064516129032</v>
      </c>
      <c r="AO135" s="4">
        <f>N135/E$567</f>
        <v>1.2903225806451613</v>
      </c>
      <c r="AP135" s="4">
        <f>O135/E$567</f>
        <v>1.3870967741935485</v>
      </c>
      <c r="AQ135" s="256"/>
      <c r="AR135" s="256"/>
      <c r="AS135" s="256"/>
      <c r="AT135" s="256"/>
      <c r="AU135" s="256"/>
      <c r="AV135" s="256"/>
      <c r="AW135" s="256"/>
      <c r="AX135" s="256"/>
      <c r="AY135" s="256"/>
      <c r="AZ135" s="256"/>
      <c r="BA135" s="256"/>
      <c r="BC135" s="3"/>
      <c r="BE135" s="3">
        <f>E135*保育人数!$R$6/保育人数!$R$34</f>
        <v>453.94080478882614</v>
      </c>
      <c r="BF135" s="3">
        <f>F135*保育人数!$R$6/保育人数!$R$34</f>
        <v>466.91054206850686</v>
      </c>
      <c r="BG135" s="3">
        <f>G135*保育人数!$R$6/保育人数!$R$34</f>
        <v>466.91054206850686</v>
      </c>
      <c r="BH135" s="3">
        <f>H135*保育人数!$R$6/保育人数!$R$34</f>
        <v>466.91054206850686</v>
      </c>
      <c r="BI135" s="3">
        <f>I135*保育人数!$R$6/保育人数!$R$34</f>
        <v>479.88027934818763</v>
      </c>
      <c r="BJ135" s="3">
        <f>J135*保育人数!$R$6/保育人数!$R$34</f>
        <v>479.88027934818763</v>
      </c>
      <c r="BK135" s="3">
        <f>K135*保育人数!$R$6/保育人数!$R$34</f>
        <v>479.88027934818763</v>
      </c>
      <c r="BL135" s="3">
        <f>L135*保育人数!$R$6/保育人数!$R$34</f>
        <v>479.88027934818763</v>
      </c>
      <c r="BM135" s="3">
        <f>M135*保育人数!$R$6/保育人数!$R$34</f>
        <v>492.85001662786834</v>
      </c>
      <c r="BN135" s="3">
        <f>N135*保育人数!$R$6/保育人数!$R$34</f>
        <v>518.78949118722983</v>
      </c>
      <c r="BO135" s="3">
        <f>O135*保育人数!$R$6/保育人数!$R$34</f>
        <v>557.69870302627214</v>
      </c>
      <c r="BP135" s="3">
        <f t="shared" ref="BP135:BP137" si="75">AVERAGE(BE135:BO135)</f>
        <v>485.77561447531531</v>
      </c>
      <c r="BQ135" s="216"/>
      <c r="BR135" s="3"/>
      <c r="BU135" s="3">
        <f>U135*保育人数!$R$6/保育人数!$R$34</f>
        <v>56171.932158297313</v>
      </c>
      <c r="BV135" s="3">
        <f>V135*保育人数!$R$6/保育人数!$R$34</f>
        <v>56924.176920518796</v>
      </c>
      <c r="BW135" s="3">
        <f>W135*保育人数!$R$6/保育人数!$R$34</f>
        <v>57365.147988027944</v>
      </c>
      <c r="BX135" s="3">
        <f>X135*保育人数!$R$6/保育人数!$R$34</f>
        <v>57883.937479215172</v>
      </c>
      <c r="BY135" s="3">
        <f>Y135*保育人数!$R$6/保育人数!$R$34</f>
        <v>52151.313601596281</v>
      </c>
      <c r="BZ135" s="3">
        <f>Z135*保育人数!$R$6/保育人数!$R$34</f>
        <v>51528.766212171606</v>
      </c>
      <c r="CA135" s="3">
        <f>AA135*保育人数!$R$6/保育人数!$R$34</f>
        <v>52112.404389757241</v>
      </c>
      <c r="CB135" s="3">
        <f>AB135*保育人数!$R$6/保育人数!$R$34</f>
        <v>52670.103092783509</v>
      </c>
      <c r="CC135" s="3">
        <f>AC135*保育人数!$R$6/保育人数!$R$34</f>
        <v>54939.807116727643</v>
      </c>
      <c r="CD135" s="3">
        <f>AD135*保育人数!$R$6/保育人数!$R$34</f>
        <v>59933.155969404725</v>
      </c>
      <c r="CE135" s="3">
        <f>AE135*保育人数!$R$6/保育人数!$R$34</f>
        <v>0</v>
      </c>
      <c r="CF135" s="3">
        <f t="shared" ref="CF135:CF137" si="76">AVERAGE(BU135:CE135)</f>
        <v>50152.794993500014</v>
      </c>
      <c r="CG135" s="216"/>
      <c r="CH135" s="3"/>
      <c r="CI135" s="4"/>
    </row>
    <row r="136" spans="1:87" ht="19">
      <c r="A136" s="32" t="s">
        <v>79</v>
      </c>
      <c r="B136" s="76" t="s">
        <v>148</v>
      </c>
      <c r="C136" s="257" t="s">
        <v>160</v>
      </c>
      <c r="D136" s="34" t="s">
        <v>161</v>
      </c>
      <c r="E136" s="38">
        <v>850</v>
      </c>
      <c r="F136" s="36">
        <v>870</v>
      </c>
      <c r="G136" s="36">
        <v>880</v>
      </c>
      <c r="H136" s="36">
        <v>880</v>
      </c>
      <c r="I136" s="36">
        <v>900</v>
      </c>
      <c r="J136" s="36">
        <v>900</v>
      </c>
      <c r="K136" s="36">
        <v>880</v>
      </c>
      <c r="L136" s="36">
        <v>900</v>
      </c>
      <c r="M136" s="39">
        <v>910</v>
      </c>
      <c r="N136" s="39">
        <v>950</v>
      </c>
      <c r="O136" s="40">
        <v>1040</v>
      </c>
      <c r="P136" s="111"/>
      <c r="Q136" s="111"/>
      <c r="R136" s="111"/>
      <c r="S136" s="111"/>
      <c r="T136" s="35">
        <v>95510</v>
      </c>
      <c r="U136" s="36">
        <v>97900</v>
      </c>
      <c r="V136" s="36">
        <v>99110</v>
      </c>
      <c r="W136" s="36">
        <v>99940</v>
      </c>
      <c r="X136" s="36">
        <v>100920</v>
      </c>
      <c r="Y136" s="36">
        <v>101070</v>
      </c>
      <c r="Z136" s="36">
        <v>99980</v>
      </c>
      <c r="AA136" s="36">
        <v>101140</v>
      </c>
      <c r="AB136" s="37">
        <v>102250</v>
      </c>
      <c r="AC136" s="37">
        <v>106770</v>
      </c>
      <c r="AD136" s="77">
        <v>116550</v>
      </c>
      <c r="AE136" s="111"/>
      <c r="AF136" s="4">
        <f>E136/E$568</f>
        <v>1.1333333333333333</v>
      </c>
      <c r="AG136" s="4">
        <f>F136/E$568</f>
        <v>1.1599999999999999</v>
      </c>
      <c r="AH136" s="4">
        <f>G136/E$568</f>
        <v>1.1733333333333333</v>
      </c>
      <c r="AI136" s="4">
        <f>H136/E$568</f>
        <v>1.1733333333333333</v>
      </c>
      <c r="AJ136" s="4">
        <f>I136/E$568</f>
        <v>1.2</v>
      </c>
      <c r="AK136" s="4">
        <f>J136/E$568</f>
        <v>1.2</v>
      </c>
      <c r="AL136" s="4">
        <f>K136/E$568</f>
        <v>1.1733333333333333</v>
      </c>
      <c r="AM136" s="4">
        <f>L136/E$568</f>
        <v>1.2</v>
      </c>
      <c r="AN136" s="4">
        <f>M136/E$568</f>
        <v>1.2133333333333334</v>
      </c>
      <c r="AO136" s="4">
        <f>N136/E$568</f>
        <v>1.2666666666666666</v>
      </c>
      <c r="AP136" s="4">
        <f>O136/E$568</f>
        <v>1.3866666666666667</v>
      </c>
      <c r="AQ136" s="256"/>
      <c r="AR136" s="256"/>
      <c r="AS136" s="256"/>
      <c r="AT136" s="256"/>
      <c r="AU136" s="256"/>
      <c r="AV136" s="256"/>
      <c r="AW136" s="256"/>
      <c r="AX136" s="256"/>
      <c r="AY136" s="256"/>
      <c r="AZ136" s="256"/>
      <c r="BA136" s="256"/>
      <c r="BC136" s="3"/>
      <c r="BE136" s="3">
        <f>E136*(保育人数!$R$4+保育人数!$R$5)/保育人数!$R$34</f>
        <v>1653.6415031592951</v>
      </c>
      <c r="BF136" s="3">
        <f>F136*(保育人数!$R$4+保育人数!$R$5)/保育人数!$R$34</f>
        <v>1692.5507149983373</v>
      </c>
      <c r="BG136" s="3">
        <f>G136*(保育人数!$R$4+保育人数!$R$5)/保育人数!$R$34</f>
        <v>1712.0053209178584</v>
      </c>
      <c r="BH136" s="3">
        <f>H136*(保育人数!$R$4+保育人数!$R$5)/保育人数!$R$34</f>
        <v>1712.0053209178584</v>
      </c>
      <c r="BI136" s="3">
        <f>I136*(保育人数!$R$4+保育人数!$R$5)/保育人数!$R$34</f>
        <v>1750.9145327569008</v>
      </c>
      <c r="BJ136" s="3">
        <f>J136*(保育人数!$R$4+保育人数!$R$5)/保育人数!$R$34</f>
        <v>1750.9145327569008</v>
      </c>
      <c r="BK136" s="3">
        <f>K136*(保育人数!$R$4+保育人数!$R$5)/保育人数!$R$34</f>
        <v>1712.0053209178584</v>
      </c>
      <c r="BL136" s="3">
        <f>L136*(保育人数!$R$4+保育人数!$R$5)/保育人数!$R$34</f>
        <v>1750.9145327569008</v>
      </c>
      <c r="BM136" s="3">
        <f>M136*(保育人数!$R$4+保育人数!$R$5)/保育人数!$R$34</f>
        <v>1770.3691386764219</v>
      </c>
      <c r="BN136" s="3">
        <f>N136*(保育人数!$R$4+保育人数!$R$5)/保育人数!$R$34</f>
        <v>1848.1875623545063</v>
      </c>
      <c r="BO136" s="3">
        <f>O136*(保育人数!$R$4+保育人数!$R$5)/保育人数!$R$34</f>
        <v>2023.2790156301965</v>
      </c>
      <c r="BP136" s="3">
        <f t="shared" si="75"/>
        <v>1761.5261359857302</v>
      </c>
      <c r="BQ136" s="216"/>
      <c r="BR136" s="3"/>
      <c r="BU136" s="3">
        <f>U136*(保育人数!$R$4+保育人数!$R$5)/保育人数!$R$34</f>
        <v>190460.59195211175</v>
      </c>
      <c r="BV136" s="3">
        <f>V136*(保育人数!$R$4+保育人数!$R$5)/保育人数!$R$34</f>
        <v>192814.5992683738</v>
      </c>
      <c r="BW136" s="3">
        <f>W136*(保育人数!$R$4+保育人数!$R$5)/保育人数!$R$34</f>
        <v>194429.33155969405</v>
      </c>
      <c r="BX136" s="3">
        <f>X136*(保育人数!$R$4+保育人数!$R$5)/保育人数!$R$34</f>
        <v>196335.88293980714</v>
      </c>
      <c r="BY136" s="3">
        <f>Y136*(保育人数!$R$4+保育人数!$R$5)/保育人数!$R$34</f>
        <v>196627.70202859995</v>
      </c>
      <c r="BZ136" s="3">
        <f>Z136*(保育人数!$R$4+保育人数!$R$5)/保育人数!$R$34</f>
        <v>194507.14998337216</v>
      </c>
      <c r="CA136" s="3">
        <f>AA136*(保育人数!$R$4+保育人数!$R$5)/保育人数!$R$34</f>
        <v>196763.88427003659</v>
      </c>
      <c r="CB136" s="3">
        <f>AB136*(保育人数!$R$4+保育人数!$R$5)/保育人数!$R$34</f>
        <v>198923.34552710343</v>
      </c>
      <c r="CC136" s="3">
        <f>AC136*(保育人数!$R$4+保育人数!$R$5)/保育人数!$R$34</f>
        <v>207716.82740272698</v>
      </c>
      <c r="CD136" s="3">
        <f>AD136*(保育人数!$R$4+保育人数!$R$5)/保育人数!$R$34</f>
        <v>226743.43199201865</v>
      </c>
      <c r="CE136" s="3">
        <f>AE136*(保育人数!$R$4+保育人数!$R$5)/保育人数!$R$34</f>
        <v>0</v>
      </c>
      <c r="CF136" s="3">
        <f t="shared" si="76"/>
        <v>181392.97699307677</v>
      </c>
      <c r="CG136" s="216"/>
      <c r="CH136" s="3"/>
      <c r="CI136" s="4"/>
    </row>
    <row r="137" spans="1:87" ht="19">
      <c r="A137" s="32" t="s">
        <v>79</v>
      </c>
      <c r="B137" s="76" t="s">
        <v>148</v>
      </c>
      <c r="C137" s="257"/>
      <c r="D137" s="34" t="s">
        <v>162</v>
      </c>
      <c r="E137" s="38">
        <v>1560</v>
      </c>
      <c r="F137" s="36">
        <v>1610</v>
      </c>
      <c r="G137" s="36">
        <v>1620</v>
      </c>
      <c r="H137" s="36">
        <v>1630</v>
      </c>
      <c r="I137" s="36">
        <v>1660</v>
      </c>
      <c r="J137" s="36">
        <v>1660</v>
      </c>
      <c r="K137" s="36">
        <v>1630</v>
      </c>
      <c r="L137" s="36">
        <v>1660</v>
      </c>
      <c r="M137" s="39">
        <v>1670</v>
      </c>
      <c r="N137" s="39">
        <v>1750</v>
      </c>
      <c r="O137" s="40">
        <v>1920</v>
      </c>
      <c r="P137" s="111"/>
      <c r="Q137" s="111"/>
      <c r="R137" s="111"/>
      <c r="S137" s="111"/>
      <c r="T137" s="35">
        <v>166940</v>
      </c>
      <c r="U137" s="36">
        <v>171360</v>
      </c>
      <c r="V137" s="36">
        <v>173340</v>
      </c>
      <c r="W137" s="36">
        <v>174830</v>
      </c>
      <c r="X137" s="36">
        <v>176610</v>
      </c>
      <c r="Y137" s="36">
        <v>176860</v>
      </c>
      <c r="Z137" s="36">
        <v>174700</v>
      </c>
      <c r="AA137" s="36">
        <v>176760</v>
      </c>
      <c r="AB137" s="37">
        <v>178780</v>
      </c>
      <c r="AC137" s="37">
        <v>186980</v>
      </c>
      <c r="AD137" s="77">
        <v>204800</v>
      </c>
      <c r="AE137" s="111"/>
      <c r="AF137" s="4">
        <f>E137/E$569</f>
        <v>1.1386861313868613</v>
      </c>
      <c r="AG137" s="4">
        <f>F137/E$569</f>
        <v>1.1751824817518248</v>
      </c>
      <c r="AH137" s="4">
        <f>G137/E$569</f>
        <v>1.1824817518248176</v>
      </c>
      <c r="AI137" s="4">
        <f>H137/E$569</f>
        <v>1.1897810218978102</v>
      </c>
      <c r="AJ137" s="4">
        <f>I137/E$569</f>
        <v>1.2116788321167884</v>
      </c>
      <c r="AK137" s="4">
        <f>J137/E$569</f>
        <v>1.2116788321167884</v>
      </c>
      <c r="AL137" s="4">
        <f>K137/E$569</f>
        <v>1.1897810218978102</v>
      </c>
      <c r="AM137" s="4">
        <f>L137/E$569</f>
        <v>1.2116788321167884</v>
      </c>
      <c r="AN137" s="4">
        <f>M137/E$569</f>
        <v>1.218978102189781</v>
      </c>
      <c r="AO137" s="4">
        <f>N137/E$569</f>
        <v>1.2773722627737227</v>
      </c>
      <c r="AP137" s="4">
        <f>O137/E$569</f>
        <v>1.4014598540145986</v>
      </c>
      <c r="AQ137" s="256"/>
      <c r="AR137" s="256"/>
      <c r="AS137" s="256"/>
      <c r="AT137" s="256"/>
      <c r="AU137" s="256"/>
      <c r="AV137" s="256"/>
      <c r="AW137" s="256"/>
      <c r="AX137" s="256"/>
      <c r="AY137" s="256"/>
      <c r="AZ137" s="256"/>
      <c r="BA137" s="256"/>
      <c r="BC137" s="3"/>
      <c r="BE137" s="3">
        <f>E137*保育人数!$R$3/保育人数!$R$34</f>
        <v>1011.6395078150982</v>
      </c>
      <c r="BF137" s="3">
        <f>F137*保育人数!$R$3/保育人数!$R$34</f>
        <v>1044.0638510143001</v>
      </c>
      <c r="BG137" s="3">
        <f>G137*保育人数!$R$3/保育人数!$R$34</f>
        <v>1050.5487196541405</v>
      </c>
      <c r="BH137" s="3">
        <f>H137*保育人数!$R$3/保育人数!$R$34</f>
        <v>1057.0335882939808</v>
      </c>
      <c r="BI137" s="3">
        <f>I137*保育人数!$R$3/保育人数!$R$34</f>
        <v>1076.4881942135019</v>
      </c>
      <c r="BJ137" s="3">
        <f>J137*保育人数!$R$3/保育人数!$R$34</f>
        <v>1076.4881942135019</v>
      </c>
      <c r="BK137" s="3">
        <f>K137*保育人数!$R$3/保育人数!$R$34</f>
        <v>1057.0335882939808</v>
      </c>
      <c r="BL137" s="3">
        <f>L137*保育人数!$R$3/保育人数!$R$34</f>
        <v>1076.4881942135019</v>
      </c>
      <c r="BM137" s="3">
        <f>M137*保育人数!$R$3/保育人数!$R$34</f>
        <v>1082.9730628533423</v>
      </c>
      <c r="BN137" s="3">
        <f>N137*保育人数!$R$3/保育人数!$R$34</f>
        <v>1134.8520119720654</v>
      </c>
      <c r="BO137" s="3">
        <f>O137*保育人数!$R$3/保育人数!$R$34</f>
        <v>1245.0947788493515</v>
      </c>
      <c r="BP137" s="3">
        <f t="shared" si="75"/>
        <v>1082.9730628533423</v>
      </c>
      <c r="BQ137" s="216"/>
      <c r="BR137" s="3"/>
      <c r="BU137" s="3">
        <f>U137*保育人数!$R$3/保育人数!$R$34</f>
        <v>111124.70901230464</v>
      </c>
      <c r="BV137" s="3">
        <f>V137*保育人数!$R$3/保育人数!$R$34</f>
        <v>112408.71300299303</v>
      </c>
      <c r="BW137" s="3">
        <f>W137*保育人数!$R$3/保育人数!$R$34</f>
        <v>113374.95843032924</v>
      </c>
      <c r="BX137" s="3">
        <f>X137*保育人数!$R$3/保育人数!$R$34</f>
        <v>114529.26504822083</v>
      </c>
      <c r="BY137" s="3">
        <f>Y137*保育人数!$R$3/保育人数!$R$34</f>
        <v>114691.38676421683</v>
      </c>
      <c r="BZ137" s="3">
        <f>Z137*保育人数!$R$3/保育人数!$R$34</f>
        <v>113290.65513801132</v>
      </c>
      <c r="CA137" s="3">
        <f>AA137*保育人数!$R$3/保育人数!$R$34</f>
        <v>114626.53807781843</v>
      </c>
      <c r="CB137" s="3">
        <f>AB137*保育人数!$R$3/保育人数!$R$34</f>
        <v>115936.48154306618</v>
      </c>
      <c r="CC137" s="3">
        <f>AC137*保育人数!$R$3/保育人数!$R$34</f>
        <v>121254.07382773529</v>
      </c>
      <c r="CD137" s="3">
        <f>AD137*保育人数!$R$3/保育人数!$R$34</f>
        <v>132810.10974393084</v>
      </c>
      <c r="CE137" s="3">
        <f>AE137*保育人数!$R$3/保育人数!$R$34</f>
        <v>0</v>
      </c>
      <c r="CF137" s="3">
        <f t="shared" si="76"/>
        <v>105822.44459896606</v>
      </c>
      <c r="CG137" s="216"/>
      <c r="CH137" s="3"/>
      <c r="CI137" s="4"/>
    </row>
    <row r="138" spans="1:87" ht="21" customHeight="1">
      <c r="A138" s="32" t="s">
        <v>79</v>
      </c>
      <c r="B138" s="33" t="s">
        <v>177</v>
      </c>
      <c r="C138" s="237" t="s">
        <v>159</v>
      </c>
      <c r="D138" s="34" t="s">
        <v>105</v>
      </c>
      <c r="E138" s="38">
        <v>280</v>
      </c>
      <c r="F138" s="36">
        <v>290</v>
      </c>
      <c r="G138" s="36">
        <v>290</v>
      </c>
      <c r="H138" s="36">
        <v>290</v>
      </c>
      <c r="I138" s="36">
        <v>300</v>
      </c>
      <c r="J138" s="36">
        <v>300</v>
      </c>
      <c r="K138" s="36">
        <v>300</v>
      </c>
      <c r="L138" s="36">
        <v>300</v>
      </c>
      <c r="M138" s="39">
        <v>310</v>
      </c>
      <c r="N138" s="39">
        <v>320</v>
      </c>
      <c r="O138" s="40">
        <v>350</v>
      </c>
      <c r="P138" s="111"/>
      <c r="Q138" s="111"/>
      <c r="R138" s="111"/>
      <c r="S138" s="111"/>
      <c r="T138" s="35">
        <v>35190</v>
      </c>
      <c r="U138" s="36">
        <v>35920</v>
      </c>
      <c r="V138" s="36">
        <v>36420</v>
      </c>
      <c r="W138" s="36">
        <v>36690</v>
      </c>
      <c r="X138" s="36">
        <v>37000</v>
      </c>
      <c r="Y138" s="36">
        <v>32570</v>
      </c>
      <c r="Z138" s="36">
        <v>32200</v>
      </c>
      <c r="AA138" s="36">
        <v>32560</v>
      </c>
      <c r="AB138" s="37">
        <v>32890</v>
      </c>
      <c r="AC138" s="37">
        <v>34230</v>
      </c>
      <c r="AD138" s="77">
        <v>37230</v>
      </c>
      <c r="AE138" s="111"/>
      <c r="AF138" s="4">
        <f>E138/E$570</f>
        <v>1.1200000000000001</v>
      </c>
      <c r="AG138" s="4">
        <f>F138/E$570</f>
        <v>1.1599999999999999</v>
      </c>
      <c r="AH138" s="4">
        <f>G138/E$570</f>
        <v>1.1599999999999999</v>
      </c>
      <c r="AI138" s="4">
        <f>H138/E$570</f>
        <v>1.1599999999999999</v>
      </c>
      <c r="AJ138" s="4">
        <f>I138/E$570</f>
        <v>1.2</v>
      </c>
      <c r="AK138" s="4">
        <f>J138/E$570</f>
        <v>1.2</v>
      </c>
      <c r="AL138" s="4">
        <f>K138/E$570</f>
        <v>1.2</v>
      </c>
      <c r="AM138" s="4">
        <f>L138/E$570</f>
        <v>1.2</v>
      </c>
      <c r="AN138" s="4">
        <f>M138/E$570</f>
        <v>1.24</v>
      </c>
      <c r="AO138" s="4">
        <f>N138/E$570</f>
        <v>1.28</v>
      </c>
      <c r="AP138" s="4">
        <f>O138/E$570</f>
        <v>1.4</v>
      </c>
      <c r="AQ138" s="256"/>
      <c r="AR138" s="256"/>
      <c r="AS138" s="256"/>
      <c r="AT138" s="256"/>
      <c r="AU138" s="256"/>
      <c r="AV138" s="256"/>
      <c r="AW138" s="256"/>
      <c r="AX138" s="256"/>
      <c r="AY138" s="256"/>
      <c r="AZ138" s="256"/>
      <c r="BA138" s="256"/>
      <c r="BC138" s="3"/>
      <c r="BE138" s="3">
        <f>E138*(保育人数!$S$7+保育人数!$S$8)/保育人数!$S$34</f>
        <v>725.06857042815182</v>
      </c>
      <c r="BF138" s="3">
        <f>F138*(保育人数!$S$7+保育人数!$S$8)/保育人数!$S$34</f>
        <v>750.96387651487157</v>
      </c>
      <c r="BG138" s="3">
        <f>G138*(保育人数!$S$7+保育人数!$S$8)/保育人数!$S$34</f>
        <v>750.96387651487157</v>
      </c>
      <c r="BH138" s="3">
        <f>H138*(保育人数!$S$7+保育人数!$S$8)/保育人数!$S$34</f>
        <v>750.96387651487157</v>
      </c>
      <c r="BI138" s="3">
        <f>I138*(保育人数!$S$7+保育人数!$S$8)/保育人数!$S$34</f>
        <v>776.85918260159121</v>
      </c>
      <c r="BJ138" s="3">
        <f>J138*(保育人数!$S$7+保育人数!$S$8)/保育人数!$S$34</f>
        <v>776.85918260159121</v>
      </c>
      <c r="BK138" s="3">
        <f>K138*(保育人数!$S$7+保育人数!$S$8)/保育人数!$S$34</f>
        <v>776.85918260159121</v>
      </c>
      <c r="BL138" s="3">
        <f>L138*(保育人数!$S$7+保育人数!$S$8)/保育人数!$S$34</f>
        <v>776.85918260159121</v>
      </c>
      <c r="BM138" s="3">
        <f>M138*(保育人数!$S$7+保育人数!$S$8)/保育人数!$S$34</f>
        <v>802.75448868831097</v>
      </c>
      <c r="BN138" s="3">
        <f>N138*(保育人数!$S$7+保育人数!$S$8)/保育人数!$S$34</f>
        <v>828.64979477503061</v>
      </c>
      <c r="BO138" s="3">
        <f>O138*(保育人数!$S$7+保育人数!$S$8)/保育人数!$S$34</f>
        <v>906.33571303518977</v>
      </c>
      <c r="BP138" s="3">
        <f>AVERAGE(BE138:BO138)</f>
        <v>783.92153880706019</v>
      </c>
      <c r="BQ138" s="216">
        <f>SUM(BP138:BP141)</f>
        <v>4108.5257225315963</v>
      </c>
      <c r="BR138" s="3"/>
      <c r="BU138" s="3">
        <f>U138*(保育人数!$S$7+保育人数!$S$8)/保育人数!$S$34</f>
        <v>93015.939463497198</v>
      </c>
      <c r="BV138" s="3">
        <f>V138*(保育人数!$S$7+保育人数!$S$8)/保育人数!$S$34</f>
        <v>94310.704767833173</v>
      </c>
      <c r="BW138" s="3">
        <f>W138*(保育人数!$S$7+保育人数!$S$8)/保育人数!$S$34</f>
        <v>95009.878032174616</v>
      </c>
      <c r="BX138" s="3">
        <f>X138*(保育人数!$S$7+保育人数!$S$8)/保育人数!$S$34</f>
        <v>95812.632520862928</v>
      </c>
      <c r="BY138" s="3">
        <f>Y138*(保育人数!$S$7+保育人数!$S$8)/保育人数!$S$34</f>
        <v>84341.011924446095</v>
      </c>
      <c r="BZ138" s="3">
        <f>Z138*(保育人数!$S$7+保育人数!$S$8)/保育人数!$S$34</f>
        <v>83382.885599237459</v>
      </c>
      <c r="CA138" s="3">
        <f>AA138*(保育人数!$S$7+保育人数!$S$8)/保育人数!$S$34</f>
        <v>84315.116618359374</v>
      </c>
      <c r="CB138" s="3">
        <f>AB138*(保育人数!$S$7+保育人数!$S$8)/保育人数!$S$34</f>
        <v>85169.661719221127</v>
      </c>
      <c r="CC138" s="3">
        <f>AC138*(保育人数!$S$7+保育人数!$S$8)/保育人数!$S$34</f>
        <v>88639.632734841565</v>
      </c>
      <c r="CD138" s="3">
        <f>AD138*(保育人数!$S$7+保育人数!$S$8)/保育人数!$S$34</f>
        <v>96408.224560857474</v>
      </c>
      <c r="CE138" s="3">
        <f>AE138*(保育人数!$S$7+保育人数!$S$8)/保育人数!$S$34</f>
        <v>0</v>
      </c>
      <c r="CF138" s="3">
        <f>AVERAGE(BU138:CE138)</f>
        <v>81855.062540120998</v>
      </c>
      <c r="CG138" s="216">
        <f>ROUNDDOWN(SUM(CF138:CF141)*$CJ$2*12/16,-2)</f>
        <v>219600</v>
      </c>
      <c r="CH138" s="3"/>
      <c r="CI138" s="4"/>
    </row>
    <row r="139" spans="1:87" ht="19">
      <c r="A139" s="32" t="s">
        <v>79</v>
      </c>
      <c r="B139" s="76" t="s">
        <v>149</v>
      </c>
      <c r="C139" s="237"/>
      <c r="D139" s="34" t="s">
        <v>106</v>
      </c>
      <c r="E139" s="38">
        <v>350</v>
      </c>
      <c r="F139" s="36">
        <v>360</v>
      </c>
      <c r="G139" s="36">
        <v>360</v>
      </c>
      <c r="H139" s="36">
        <v>360</v>
      </c>
      <c r="I139" s="36">
        <v>370</v>
      </c>
      <c r="J139" s="36">
        <v>370</v>
      </c>
      <c r="K139" s="36">
        <v>370</v>
      </c>
      <c r="L139" s="36">
        <v>370</v>
      </c>
      <c r="M139" s="39">
        <v>380</v>
      </c>
      <c r="N139" s="39">
        <v>400</v>
      </c>
      <c r="O139" s="40">
        <v>430</v>
      </c>
      <c r="P139" s="111"/>
      <c r="Q139" s="111"/>
      <c r="R139" s="111"/>
      <c r="S139" s="111"/>
      <c r="T139" s="35">
        <v>42330</v>
      </c>
      <c r="U139" s="36">
        <v>43260</v>
      </c>
      <c r="V139" s="36">
        <v>43840</v>
      </c>
      <c r="W139" s="36">
        <v>44170</v>
      </c>
      <c r="X139" s="36">
        <v>44560</v>
      </c>
      <c r="Y139" s="36">
        <v>40140</v>
      </c>
      <c r="Z139" s="36">
        <v>39670</v>
      </c>
      <c r="AA139" s="36">
        <v>40120</v>
      </c>
      <c r="AB139" s="37">
        <v>40540</v>
      </c>
      <c r="AC139" s="37">
        <v>42250</v>
      </c>
      <c r="AD139" s="77">
        <v>46050</v>
      </c>
      <c r="AE139" s="111"/>
      <c r="AF139" s="4">
        <f>E139/E$571</f>
        <v>1.1290322580645162</v>
      </c>
      <c r="AG139" s="4">
        <f>F139/E$571</f>
        <v>1.1612903225806452</v>
      </c>
      <c r="AH139" s="4">
        <f>G139/E$571</f>
        <v>1.1612903225806452</v>
      </c>
      <c r="AI139" s="4">
        <f>H139/E$571</f>
        <v>1.1612903225806452</v>
      </c>
      <c r="AJ139" s="4">
        <f>I139/E$571</f>
        <v>1.1935483870967742</v>
      </c>
      <c r="AK139" s="4">
        <f>J139/E$571</f>
        <v>1.1935483870967742</v>
      </c>
      <c r="AL139" s="4">
        <f>K139/E$571</f>
        <v>1.1935483870967742</v>
      </c>
      <c r="AM139" s="4">
        <f>L139/E$571</f>
        <v>1.1935483870967742</v>
      </c>
      <c r="AN139" s="4">
        <f>M139/E$571</f>
        <v>1.2258064516129032</v>
      </c>
      <c r="AO139" s="4">
        <f>N139/E$571</f>
        <v>1.2903225806451613</v>
      </c>
      <c r="AP139" s="4">
        <f>O139/E$571</f>
        <v>1.3870967741935485</v>
      </c>
      <c r="AQ139" s="256"/>
      <c r="AR139" s="256"/>
      <c r="AS139" s="256"/>
      <c r="AT139" s="256"/>
      <c r="AU139" s="256"/>
      <c r="AV139" s="256"/>
      <c r="AW139" s="256"/>
      <c r="AX139" s="256"/>
      <c r="AY139" s="256"/>
      <c r="AZ139" s="256"/>
      <c r="BA139" s="256"/>
      <c r="BC139" s="3"/>
      <c r="BE139" s="3">
        <f>E139*保育人数!$S$6/保育人数!$S$34</f>
        <v>453.16785651759488</v>
      </c>
      <c r="BF139" s="3">
        <f>F139*保育人数!$S$6/保育人数!$S$34</f>
        <v>466.11550956095476</v>
      </c>
      <c r="BG139" s="3">
        <f>G139*保育人数!$S$6/保育人数!$S$34</f>
        <v>466.11550956095476</v>
      </c>
      <c r="BH139" s="3">
        <f>H139*保育人数!$S$6/保育人数!$S$34</f>
        <v>466.11550956095476</v>
      </c>
      <c r="BI139" s="3">
        <f>I139*保育人数!$S$6/保育人数!$S$34</f>
        <v>479.06316260431458</v>
      </c>
      <c r="BJ139" s="3">
        <f>J139*保育人数!$S$6/保育人数!$S$34</f>
        <v>479.06316260431458</v>
      </c>
      <c r="BK139" s="3">
        <f>K139*保育人数!$S$6/保育人数!$S$34</f>
        <v>479.06316260431458</v>
      </c>
      <c r="BL139" s="3">
        <f>L139*保育人数!$S$6/保育人数!$S$34</f>
        <v>479.06316260431458</v>
      </c>
      <c r="BM139" s="3">
        <f>M139*保育人数!$S$6/保育人数!$S$34</f>
        <v>492.01081564767446</v>
      </c>
      <c r="BN139" s="3">
        <f>N139*保育人数!$S$6/保育人数!$S$34</f>
        <v>517.90612173439422</v>
      </c>
      <c r="BO139" s="3">
        <f>O139*保育人数!$S$6/保育人数!$S$34</f>
        <v>556.74908086447374</v>
      </c>
      <c r="BP139" s="3">
        <f t="shared" ref="BP139:BP141" si="77">AVERAGE(BE139:BO139)</f>
        <v>484.94845944220538</v>
      </c>
      <c r="BQ139" s="216"/>
      <c r="BR139" s="3"/>
      <c r="BU139" s="3">
        <f>U139*保育人数!$S$6/保育人数!$S$34</f>
        <v>56011.547065574727</v>
      </c>
      <c r="BV139" s="3">
        <f>V139*保育人数!$S$6/保育人数!$S$34</f>
        <v>56762.510942089604</v>
      </c>
      <c r="BW139" s="3">
        <f>W139*保育人数!$S$6/保育人数!$S$34</f>
        <v>57189.783492520473</v>
      </c>
      <c r="BX139" s="3">
        <f>X139*保育人数!$S$6/保育人数!$S$34</f>
        <v>57694.741961211512</v>
      </c>
      <c r="BY139" s="3">
        <f>Y139*保育人数!$S$6/保育人数!$S$34</f>
        <v>51971.879316046456</v>
      </c>
      <c r="BZ139" s="3">
        <f>Z139*保育人数!$S$6/保育人数!$S$34</f>
        <v>51363.339623008542</v>
      </c>
      <c r="CA139" s="3">
        <f>AA139*保育人数!$S$6/保育人数!$S$34</f>
        <v>51945.984009959735</v>
      </c>
      <c r="CB139" s="3">
        <f>AB139*保育人数!$S$6/保育人数!$S$34</f>
        <v>52489.785437780847</v>
      </c>
      <c r="CC139" s="3">
        <f>AC139*保育人数!$S$6/保育人数!$S$34</f>
        <v>54703.834108195384</v>
      </c>
      <c r="CD139" s="3">
        <f>AD139*保育人数!$S$6/保育人数!$S$34</f>
        <v>59623.942264672129</v>
      </c>
      <c r="CE139" s="3">
        <f>AE139*保育人数!$S$6/保育人数!$S$34</f>
        <v>0</v>
      </c>
      <c r="CF139" s="3">
        <f t="shared" ref="CF139:CF141" si="78">AVERAGE(BU139:CE139)</f>
        <v>49977.940747369037</v>
      </c>
      <c r="CG139" s="216"/>
      <c r="CH139" s="3"/>
      <c r="CI139" s="4"/>
    </row>
    <row r="140" spans="1:87" ht="19">
      <c r="A140" s="32" t="s">
        <v>79</v>
      </c>
      <c r="B140" s="76" t="s">
        <v>149</v>
      </c>
      <c r="C140" s="257" t="s">
        <v>160</v>
      </c>
      <c r="D140" s="34" t="s">
        <v>161</v>
      </c>
      <c r="E140" s="38">
        <v>850</v>
      </c>
      <c r="F140" s="36">
        <v>870</v>
      </c>
      <c r="G140" s="36">
        <v>880</v>
      </c>
      <c r="H140" s="36">
        <v>880</v>
      </c>
      <c r="I140" s="36">
        <v>900</v>
      </c>
      <c r="J140" s="36">
        <v>900</v>
      </c>
      <c r="K140" s="36">
        <v>880</v>
      </c>
      <c r="L140" s="36">
        <v>900</v>
      </c>
      <c r="M140" s="39">
        <v>910</v>
      </c>
      <c r="N140" s="39">
        <v>950</v>
      </c>
      <c r="O140" s="40">
        <v>1040</v>
      </c>
      <c r="P140" s="111"/>
      <c r="Q140" s="111"/>
      <c r="R140" s="111"/>
      <c r="S140" s="111"/>
      <c r="T140" s="35">
        <v>95490</v>
      </c>
      <c r="U140" s="36">
        <v>97850</v>
      </c>
      <c r="V140" s="36">
        <v>99060</v>
      </c>
      <c r="W140" s="36">
        <v>99880</v>
      </c>
      <c r="X140" s="36">
        <v>100850</v>
      </c>
      <c r="Y140" s="36">
        <v>101000</v>
      </c>
      <c r="Z140" s="36">
        <v>99920</v>
      </c>
      <c r="AA140" s="36">
        <v>101080</v>
      </c>
      <c r="AB140" s="37">
        <v>102180</v>
      </c>
      <c r="AC140" s="37">
        <v>106660</v>
      </c>
      <c r="AD140" s="77">
        <v>116390</v>
      </c>
      <c r="AE140" s="111"/>
      <c r="AF140" s="4">
        <f>E140/E$572</f>
        <v>1.1333333333333333</v>
      </c>
      <c r="AG140" s="4">
        <f>F140/E$572</f>
        <v>1.1599999999999999</v>
      </c>
      <c r="AH140" s="4">
        <f>G140/E$572</f>
        <v>1.1733333333333333</v>
      </c>
      <c r="AI140" s="4">
        <f>H140/E$572</f>
        <v>1.1733333333333333</v>
      </c>
      <c r="AJ140" s="4">
        <f>I140/E$572</f>
        <v>1.2</v>
      </c>
      <c r="AK140" s="4">
        <f>J140/E$572</f>
        <v>1.2</v>
      </c>
      <c r="AL140" s="4">
        <f>K140/E$572</f>
        <v>1.1733333333333333</v>
      </c>
      <c r="AM140" s="4">
        <f>L140/E$572</f>
        <v>1.2</v>
      </c>
      <c r="AN140" s="4">
        <f>M140/E$572</f>
        <v>1.2133333333333334</v>
      </c>
      <c r="AO140" s="4">
        <f>N140/E$572</f>
        <v>1.2666666666666666</v>
      </c>
      <c r="AP140" s="4">
        <f>O140/E$572</f>
        <v>1.3866666666666667</v>
      </c>
      <c r="AQ140" s="256"/>
      <c r="AR140" s="256"/>
      <c r="AS140" s="256"/>
      <c r="AT140" s="256"/>
      <c r="AU140" s="256"/>
      <c r="AV140" s="256"/>
      <c r="AW140" s="256"/>
      <c r="AX140" s="256"/>
      <c r="AY140" s="256"/>
      <c r="AZ140" s="256"/>
      <c r="BA140" s="256"/>
      <c r="BC140" s="3"/>
      <c r="BE140" s="3">
        <f>E140*(保育人数!$S$4+保育人数!$S$5)/保育人数!$S$34</f>
        <v>1650.8257630283815</v>
      </c>
      <c r="BF140" s="3">
        <f>F140*(保育人数!$S$4+保育人数!$S$5)/保育人数!$S$34</f>
        <v>1689.6687221584609</v>
      </c>
      <c r="BG140" s="3">
        <f>G140*(保育人数!$S$4+保育人数!$S$5)/保育人数!$S$34</f>
        <v>1709.0902017235007</v>
      </c>
      <c r="BH140" s="3">
        <f>H140*(保育人数!$S$4+保育人数!$S$5)/保育人数!$S$34</f>
        <v>1709.0902017235007</v>
      </c>
      <c r="BI140" s="3">
        <f>I140*(保育人数!$S$4+保育人数!$S$5)/保育人数!$S$34</f>
        <v>1747.9331608535804</v>
      </c>
      <c r="BJ140" s="3">
        <f>J140*(保育人数!$S$4+保育人数!$S$5)/保育人数!$S$34</f>
        <v>1747.9331608535804</v>
      </c>
      <c r="BK140" s="3">
        <f>K140*(保育人数!$S$4+保育人数!$S$5)/保育人数!$S$34</f>
        <v>1709.0902017235007</v>
      </c>
      <c r="BL140" s="3">
        <f>L140*(保育人数!$S$4+保育人数!$S$5)/保育人数!$S$34</f>
        <v>1747.9331608535804</v>
      </c>
      <c r="BM140" s="3">
        <f>M140*(保育人数!$S$4+保育人数!$S$5)/保育人数!$S$34</f>
        <v>1767.3546404186202</v>
      </c>
      <c r="BN140" s="3">
        <f>N140*(保育人数!$S$4+保育人数!$S$5)/保育人数!$S$34</f>
        <v>1845.0405586787792</v>
      </c>
      <c r="BO140" s="3">
        <f>O140*(保育人数!$S$4+保育人数!$S$5)/保育人数!$S$34</f>
        <v>2019.8338747641374</v>
      </c>
      <c r="BP140" s="3">
        <f t="shared" si="77"/>
        <v>1758.5266951617834</v>
      </c>
      <c r="BQ140" s="216"/>
      <c r="BR140" s="3"/>
      <c r="BU140" s="3">
        <f>U140*(保育人数!$S$4+保育人数!$S$5)/保育人数!$S$34</f>
        <v>190039.17754391427</v>
      </c>
      <c r="BV140" s="3">
        <f>V140*(保育人数!$S$4+保育人数!$S$5)/保育人数!$S$34</f>
        <v>192389.17657128407</v>
      </c>
      <c r="BW140" s="3">
        <f>W140*(保育人数!$S$4+保育人数!$S$5)/保育人数!$S$34</f>
        <v>193981.73789561735</v>
      </c>
      <c r="BX140" s="3">
        <f>X140*(保育人数!$S$4+保育人数!$S$5)/保育人数!$S$34</f>
        <v>195865.62141342618</v>
      </c>
      <c r="BY140" s="3">
        <f>Y140*(保育人数!$S$4+保育人数!$S$5)/保育人数!$S$34</f>
        <v>196156.9436069018</v>
      </c>
      <c r="BZ140" s="3">
        <f>Z140*(保育人数!$S$4+保育人数!$S$5)/保育人数!$S$34</f>
        <v>194059.42381387748</v>
      </c>
      <c r="CA140" s="3">
        <f>AA140*(保育人数!$S$4+保育人数!$S$5)/保育人数!$S$34</f>
        <v>196312.31544342212</v>
      </c>
      <c r="CB140" s="3">
        <f>AB140*(保育人数!$S$4+保育人数!$S$5)/保育人数!$S$34</f>
        <v>198448.67819557647</v>
      </c>
      <c r="CC140" s="3">
        <f>AC140*(保育人数!$S$4+保育人数!$S$5)/保育人数!$S$34</f>
        <v>207149.5010407143</v>
      </c>
      <c r="CD140" s="3">
        <f>AD140*(保育人数!$S$4+保育人数!$S$5)/保育人数!$S$34</f>
        <v>226046.60065749803</v>
      </c>
      <c r="CE140" s="3">
        <f>AE140*(保育人数!$S$4+保育人数!$S$5)/保育人数!$S$34</f>
        <v>0</v>
      </c>
      <c r="CF140" s="3">
        <f t="shared" si="78"/>
        <v>180949.92510747563</v>
      </c>
      <c r="CG140" s="216"/>
      <c r="CH140" s="3"/>
      <c r="CI140" s="4"/>
    </row>
    <row r="141" spans="1:87" ht="19">
      <c r="A141" s="32" t="s">
        <v>79</v>
      </c>
      <c r="B141" s="76" t="s">
        <v>149</v>
      </c>
      <c r="C141" s="257"/>
      <c r="D141" s="34" t="s">
        <v>162</v>
      </c>
      <c r="E141" s="38">
        <v>1560</v>
      </c>
      <c r="F141" s="36">
        <v>1610</v>
      </c>
      <c r="G141" s="36">
        <v>1620</v>
      </c>
      <c r="H141" s="36">
        <v>1630</v>
      </c>
      <c r="I141" s="36">
        <v>1660</v>
      </c>
      <c r="J141" s="36">
        <v>1660</v>
      </c>
      <c r="K141" s="36">
        <v>1630</v>
      </c>
      <c r="L141" s="36">
        <v>1660</v>
      </c>
      <c r="M141" s="39">
        <v>1670</v>
      </c>
      <c r="N141" s="39">
        <v>1750</v>
      </c>
      <c r="O141" s="40">
        <v>1920</v>
      </c>
      <c r="P141" s="111"/>
      <c r="Q141" s="111"/>
      <c r="R141" s="111"/>
      <c r="S141" s="111"/>
      <c r="T141" s="35">
        <v>166920</v>
      </c>
      <c r="U141" s="36">
        <v>171310</v>
      </c>
      <c r="V141" s="36">
        <v>173290</v>
      </c>
      <c r="W141" s="36">
        <v>174770</v>
      </c>
      <c r="X141" s="36">
        <v>176540</v>
      </c>
      <c r="Y141" s="36">
        <v>176790</v>
      </c>
      <c r="Z141" s="36">
        <v>174640</v>
      </c>
      <c r="AA141" s="36">
        <v>176700</v>
      </c>
      <c r="AB141" s="37">
        <v>178710</v>
      </c>
      <c r="AC141" s="37">
        <v>186870</v>
      </c>
      <c r="AD141" s="77">
        <v>204640</v>
      </c>
      <c r="AE141" s="111"/>
      <c r="AF141" s="4">
        <f>E141/E$573</f>
        <v>1.1386861313868613</v>
      </c>
      <c r="AG141" s="4">
        <f>F141/E$573</f>
        <v>1.1751824817518248</v>
      </c>
      <c r="AH141" s="4">
        <f>G141/E$573</f>
        <v>1.1824817518248176</v>
      </c>
      <c r="AI141" s="4">
        <f>H141/E$573</f>
        <v>1.1897810218978102</v>
      </c>
      <c r="AJ141" s="4">
        <f>I141/E$573</f>
        <v>1.2116788321167884</v>
      </c>
      <c r="AK141" s="4">
        <f>J141/E$573</f>
        <v>1.2116788321167884</v>
      </c>
      <c r="AL141" s="4">
        <f>K141/E$573</f>
        <v>1.1897810218978102</v>
      </c>
      <c r="AM141" s="4">
        <f>L141/E$573</f>
        <v>1.2116788321167884</v>
      </c>
      <c r="AN141" s="4">
        <f>M141/E$573</f>
        <v>1.218978102189781</v>
      </c>
      <c r="AO141" s="4">
        <f>N141/E$573</f>
        <v>1.2773722627737227</v>
      </c>
      <c r="AP141" s="4">
        <f>O141/E$573</f>
        <v>1.4014598540145986</v>
      </c>
      <c r="AQ141" s="256"/>
      <c r="AR141" s="256"/>
      <c r="AS141" s="256"/>
      <c r="AT141" s="256"/>
      <c r="AU141" s="256"/>
      <c r="AV141" s="256"/>
      <c r="AW141" s="256"/>
      <c r="AX141" s="256"/>
      <c r="AY141" s="256"/>
      <c r="AZ141" s="256"/>
      <c r="BA141" s="256"/>
      <c r="BC141" s="3"/>
      <c r="BE141" s="3">
        <f>E141*保育人数!$S$3/保育人数!$S$34</f>
        <v>1009.9169373820687</v>
      </c>
      <c r="BF141" s="3">
        <f>F141*保育人数!$S$3/保育人数!$S$34</f>
        <v>1042.2860699904681</v>
      </c>
      <c r="BG141" s="3">
        <f>G141*保育人数!$S$3/保育人数!$S$34</f>
        <v>1048.7598965121481</v>
      </c>
      <c r="BH141" s="3">
        <f>H141*保育人数!$S$3/保育人数!$S$34</f>
        <v>1055.233723033828</v>
      </c>
      <c r="BI141" s="3">
        <f>I141*保育人数!$S$3/保育人数!$S$34</f>
        <v>1074.6552025988678</v>
      </c>
      <c r="BJ141" s="3">
        <f>J141*保育人数!$S$3/保育人数!$S$34</f>
        <v>1074.6552025988678</v>
      </c>
      <c r="BK141" s="3">
        <f>K141*保育人数!$S$3/保育人数!$S$34</f>
        <v>1055.233723033828</v>
      </c>
      <c r="BL141" s="3">
        <f>L141*保育人数!$S$3/保育人数!$S$34</f>
        <v>1074.6552025988678</v>
      </c>
      <c r="BM141" s="3">
        <f>M141*保育人数!$S$3/保育人数!$S$34</f>
        <v>1081.1290291205478</v>
      </c>
      <c r="BN141" s="3">
        <f>N141*保育人数!$S$3/保育人数!$S$34</f>
        <v>1132.9196412939873</v>
      </c>
      <c r="BO141" s="3">
        <f>O141*保育人数!$S$3/保育人数!$S$34</f>
        <v>1242.974692162546</v>
      </c>
      <c r="BP141" s="3">
        <f t="shared" si="77"/>
        <v>1081.1290291205478</v>
      </c>
      <c r="BQ141" s="216"/>
      <c r="BR141" s="3"/>
      <c r="BU141" s="3">
        <f>U141*保育人数!$S$3/保育人数!$S$34</f>
        <v>110903.12214289884</v>
      </c>
      <c r="BV141" s="3">
        <f>V141*保育人数!$S$3/保育人数!$S$34</f>
        <v>112184.93979419145</v>
      </c>
      <c r="BW141" s="3">
        <f>W141*保育人数!$S$3/保育人数!$S$34</f>
        <v>113143.06611940009</v>
      </c>
      <c r="BX141" s="3">
        <f>X141*保育人数!$S$3/保育人数!$S$34</f>
        <v>114288.93341373744</v>
      </c>
      <c r="BY141" s="3">
        <f>Y141*保育人数!$S$3/保育人数!$S$34</f>
        <v>114450.77907677944</v>
      </c>
      <c r="BZ141" s="3">
        <f>Z141*保育人数!$S$3/保育人数!$S$34</f>
        <v>113058.90637461825</v>
      </c>
      <c r="CA141" s="3">
        <f>AA141*保育人数!$S$3/保育人数!$S$34</f>
        <v>114392.51463808431</v>
      </c>
      <c r="CB141" s="3">
        <f>AB141*保育人数!$S$3/保育人数!$S$34</f>
        <v>115693.75376894198</v>
      </c>
      <c r="CC141" s="3">
        <f>AC141*保育人数!$S$3/保育人数!$S$34</f>
        <v>120976.3962106328</v>
      </c>
      <c r="CD141" s="3">
        <f>AD141*保育人数!$S$3/保育人数!$S$34</f>
        <v>132480.38593965804</v>
      </c>
      <c r="CE141" s="3">
        <f>AE141*保育人数!$S$3/保育人数!$S$34</f>
        <v>0</v>
      </c>
      <c r="CF141" s="3">
        <f t="shared" si="78"/>
        <v>105597.52704354025</v>
      </c>
      <c r="CG141" s="216"/>
      <c r="CH141" s="3"/>
      <c r="CI141" s="4"/>
    </row>
    <row r="142" spans="1:87" ht="21" customHeight="1">
      <c r="A142" s="32" t="s">
        <v>79</v>
      </c>
      <c r="B142" s="33" t="s">
        <v>178</v>
      </c>
      <c r="C142" s="237" t="s">
        <v>159</v>
      </c>
      <c r="D142" s="34" t="s">
        <v>105</v>
      </c>
      <c r="E142" s="38">
        <v>270</v>
      </c>
      <c r="F142" s="36">
        <v>280</v>
      </c>
      <c r="G142" s="36">
        <v>280</v>
      </c>
      <c r="H142" s="36">
        <v>280</v>
      </c>
      <c r="I142" s="36">
        <v>290</v>
      </c>
      <c r="J142" s="36">
        <v>290</v>
      </c>
      <c r="K142" s="36">
        <v>290</v>
      </c>
      <c r="L142" s="36">
        <v>290</v>
      </c>
      <c r="M142" s="39">
        <v>300</v>
      </c>
      <c r="N142" s="39">
        <v>310</v>
      </c>
      <c r="O142" s="40">
        <v>340</v>
      </c>
      <c r="P142" s="111"/>
      <c r="Q142" s="111"/>
      <c r="R142" s="111"/>
      <c r="S142" s="111"/>
      <c r="T142" s="35">
        <v>34380</v>
      </c>
      <c r="U142" s="36">
        <v>35090</v>
      </c>
      <c r="V142" s="36">
        <v>35580</v>
      </c>
      <c r="W142" s="36">
        <v>35840</v>
      </c>
      <c r="X142" s="36">
        <v>36150</v>
      </c>
      <c r="Y142" s="36">
        <v>31720</v>
      </c>
      <c r="Z142" s="36">
        <v>31360</v>
      </c>
      <c r="AA142" s="36">
        <v>31710</v>
      </c>
      <c r="AB142" s="37">
        <v>32030</v>
      </c>
      <c r="AC142" s="37">
        <v>33340</v>
      </c>
      <c r="AD142" s="77">
        <v>36260</v>
      </c>
      <c r="AE142" s="111"/>
      <c r="AF142" s="4">
        <f>E142/E$574</f>
        <v>1.125</v>
      </c>
      <c r="AG142" s="4">
        <f>F142/E$574</f>
        <v>1.1666666666666667</v>
      </c>
      <c r="AH142" s="4">
        <f>G142/E$574</f>
        <v>1.1666666666666667</v>
      </c>
      <c r="AI142" s="4">
        <f>H142/E$574</f>
        <v>1.1666666666666667</v>
      </c>
      <c r="AJ142" s="4">
        <f>I142/E$574</f>
        <v>1.2083333333333333</v>
      </c>
      <c r="AK142" s="4">
        <f>J142/E$574</f>
        <v>1.2083333333333333</v>
      </c>
      <c r="AL142" s="4">
        <f>K142/E$574</f>
        <v>1.2083333333333333</v>
      </c>
      <c r="AM142" s="4">
        <f>L142/E$574</f>
        <v>1.2083333333333333</v>
      </c>
      <c r="AN142" s="4">
        <f>M142/E$574</f>
        <v>1.25</v>
      </c>
      <c r="AO142" s="4">
        <f>N142/E$574</f>
        <v>1.2916666666666667</v>
      </c>
      <c r="AP142" s="4">
        <f>O142/E$574</f>
        <v>1.4166666666666667</v>
      </c>
      <c r="AQ142" s="256"/>
      <c r="AR142" s="256"/>
      <c r="AS142" s="256"/>
      <c r="AT142" s="256"/>
      <c r="AU142" s="256"/>
      <c r="AV142" s="256"/>
      <c r="AW142" s="256"/>
      <c r="AX142" s="256"/>
      <c r="AY142" s="256"/>
      <c r="AZ142" s="256"/>
      <c r="BA142" s="256"/>
      <c r="BC142" s="3"/>
      <c r="BE142" s="3">
        <f>E142*(保育人数!$T$7+保育人数!$T$8)/保育人数!$T$34</f>
        <v>709.44658083932461</v>
      </c>
      <c r="BF142" s="3">
        <f>F142*(保育人数!$T$7+保育人数!$T$8)/保育人数!$T$34</f>
        <v>735.72238012967</v>
      </c>
      <c r="BG142" s="3">
        <f>G142*(保育人数!$T$7+保育人数!$T$8)/保育人数!$T$34</f>
        <v>735.72238012967</v>
      </c>
      <c r="BH142" s="3">
        <f>H142*(保育人数!$T$7+保育人数!$T$8)/保育人数!$T$34</f>
        <v>735.72238012967</v>
      </c>
      <c r="BI142" s="3">
        <f>I142*(保育人数!$T$7+保育人数!$T$8)/保育人数!$T$34</f>
        <v>761.99817942001528</v>
      </c>
      <c r="BJ142" s="3">
        <f>J142*(保育人数!$T$7+保育人数!$T$8)/保育人数!$T$34</f>
        <v>761.99817942001528</v>
      </c>
      <c r="BK142" s="3">
        <f>K142*(保育人数!$T$7+保育人数!$T$8)/保育人数!$T$34</f>
        <v>761.99817942001528</v>
      </c>
      <c r="BL142" s="3">
        <f>L142*(保育人数!$T$7+保育人数!$T$8)/保育人数!$T$34</f>
        <v>761.99817942001528</v>
      </c>
      <c r="BM142" s="3">
        <f>M142*(保育人数!$T$7+保育人数!$T$8)/保育人数!$T$34</f>
        <v>788.27397871036067</v>
      </c>
      <c r="BN142" s="3">
        <f>N142*(保育人数!$T$7+保育人数!$T$8)/保育人数!$T$34</f>
        <v>814.54977800070606</v>
      </c>
      <c r="BO142" s="3">
        <f>O142*(保育人数!$T$7+保育人数!$T$8)/保育人数!$T$34</f>
        <v>893.37717587174211</v>
      </c>
      <c r="BP142" s="3">
        <f>AVERAGE(BE142:BO142)</f>
        <v>769.16430649920051</v>
      </c>
      <c r="BQ142" s="216">
        <f>SUM(BP142:BP145)</f>
        <v>4103.2049300900671</v>
      </c>
      <c r="BR142" s="3"/>
      <c r="BU142" s="3">
        <f>U142*(保育人数!$T$7+保育人数!$T$8)/保育人数!$T$34</f>
        <v>92201.779709821858</v>
      </c>
      <c r="BV142" s="3">
        <f>V142*(保育人数!$T$7+保育人数!$T$8)/保育人数!$T$34</f>
        <v>93489.293875048781</v>
      </c>
      <c r="BW142" s="3">
        <f>W142*(保育人数!$T$7+保育人数!$T$8)/保育人数!$T$34</f>
        <v>94172.46465659776</v>
      </c>
      <c r="BX142" s="3">
        <f>X142*(保育人数!$T$7+保育人数!$T$8)/保育人数!$T$34</f>
        <v>94987.014434598459</v>
      </c>
      <c r="BY142" s="3">
        <f>Y142*(保育人数!$T$7+保育人数!$T$8)/保育人数!$T$34</f>
        <v>83346.835348975466</v>
      </c>
      <c r="BZ142" s="3">
        <f>Z142*(保育人数!$T$7+保育人数!$T$8)/保育人数!$T$34</f>
        <v>82400.906574523033</v>
      </c>
      <c r="CA142" s="3">
        <f>AA142*(保育人数!$T$7+保育人数!$T$8)/保育人数!$T$34</f>
        <v>83320.559549685117</v>
      </c>
      <c r="CB142" s="3">
        <f>AB142*(保育人数!$T$7+保育人数!$T$8)/保育人数!$T$34</f>
        <v>84161.38512697618</v>
      </c>
      <c r="CC142" s="3">
        <f>AC142*(保育人数!$T$7+保育人数!$T$8)/保育人数!$T$34</f>
        <v>87603.51483401141</v>
      </c>
      <c r="CD142" s="3">
        <f>AD142*(保育人数!$T$7+保育人数!$T$8)/保育人数!$T$34</f>
        <v>95276.048226792263</v>
      </c>
      <c r="CE142" s="3">
        <f>AE142*(保育人数!$T$7+保育人数!$T$8)/保育人数!$T$34</f>
        <v>0</v>
      </c>
      <c r="CF142" s="3">
        <f>AVERAGE(BU142:CE142)</f>
        <v>80996.345667002752</v>
      </c>
      <c r="CG142" s="216">
        <f>ROUNDDOWN(SUM(CF142:CF145)*$CJ$2*12/16,-2)</f>
        <v>220100</v>
      </c>
      <c r="CH142" s="3"/>
      <c r="CI142" s="4"/>
    </row>
    <row r="143" spans="1:87" ht="19">
      <c r="A143" s="32" t="s">
        <v>79</v>
      </c>
      <c r="B143" s="76" t="s">
        <v>150</v>
      </c>
      <c r="C143" s="237"/>
      <c r="D143" s="34" t="s">
        <v>106</v>
      </c>
      <c r="E143" s="38">
        <v>340</v>
      </c>
      <c r="F143" s="36">
        <v>350</v>
      </c>
      <c r="G143" s="36">
        <v>350</v>
      </c>
      <c r="H143" s="36">
        <v>350</v>
      </c>
      <c r="I143" s="36">
        <v>360</v>
      </c>
      <c r="J143" s="36">
        <v>360</v>
      </c>
      <c r="K143" s="36">
        <v>360</v>
      </c>
      <c r="L143" s="36">
        <v>360</v>
      </c>
      <c r="M143" s="39">
        <v>370</v>
      </c>
      <c r="N143" s="39">
        <v>390</v>
      </c>
      <c r="O143" s="40">
        <v>420</v>
      </c>
      <c r="P143" s="111"/>
      <c r="Q143" s="111"/>
      <c r="R143" s="111"/>
      <c r="S143" s="111"/>
      <c r="T143" s="35">
        <v>41520</v>
      </c>
      <c r="U143" s="36">
        <v>42430</v>
      </c>
      <c r="V143" s="36">
        <v>43000</v>
      </c>
      <c r="W143" s="36">
        <v>43320</v>
      </c>
      <c r="X143" s="36">
        <v>43710</v>
      </c>
      <c r="Y143" s="36">
        <v>39290</v>
      </c>
      <c r="Z143" s="36">
        <v>38830</v>
      </c>
      <c r="AA143" s="36">
        <v>39270</v>
      </c>
      <c r="AB143" s="37">
        <v>39680</v>
      </c>
      <c r="AC143" s="37">
        <v>41360</v>
      </c>
      <c r="AD143" s="77">
        <v>45080</v>
      </c>
      <c r="AE143" s="111"/>
      <c r="AF143" s="4">
        <f>E143/E$575</f>
        <v>1.1333333333333333</v>
      </c>
      <c r="AG143" s="4">
        <f>F143/E$575</f>
        <v>1.1666666666666667</v>
      </c>
      <c r="AH143" s="4">
        <f>G143/E$575</f>
        <v>1.1666666666666667</v>
      </c>
      <c r="AI143" s="4">
        <f>H143/E$575</f>
        <v>1.1666666666666667</v>
      </c>
      <c r="AJ143" s="4">
        <f>I143/E$575</f>
        <v>1.2</v>
      </c>
      <c r="AK143" s="4">
        <f>J143/E$575</f>
        <v>1.2</v>
      </c>
      <c r="AL143" s="4">
        <f>K143/E$575</f>
        <v>1.2</v>
      </c>
      <c r="AM143" s="4">
        <f>L143/E$575</f>
        <v>1.2</v>
      </c>
      <c r="AN143" s="4">
        <f>M143/E$575</f>
        <v>1.2333333333333334</v>
      </c>
      <c r="AO143" s="4">
        <f>N143/E$575</f>
        <v>1.3</v>
      </c>
      <c r="AP143" s="4">
        <f>O143/E$575</f>
        <v>1.4</v>
      </c>
      <c r="AQ143" s="256"/>
      <c r="AR143" s="256"/>
      <c r="AS143" s="256"/>
      <c r="AT143" s="256"/>
      <c r="AU143" s="256"/>
      <c r="AV143" s="256"/>
      <c r="AW143" s="256"/>
      <c r="AX143" s="256"/>
      <c r="AY143" s="256"/>
      <c r="AZ143" s="256"/>
      <c r="BA143" s="256"/>
      <c r="BC143" s="3"/>
      <c r="BE143" s="3">
        <f>E143*保育人数!$T$6/保育人数!$T$34</f>
        <v>446.68858793587106</v>
      </c>
      <c r="BF143" s="3">
        <f>F143*保育人数!$T$6/保育人数!$T$34</f>
        <v>459.82648758104369</v>
      </c>
      <c r="BG143" s="3">
        <f>G143*保育人数!$T$6/保育人数!$T$34</f>
        <v>459.82648758104369</v>
      </c>
      <c r="BH143" s="3">
        <f>H143*保育人数!$T$6/保育人数!$T$34</f>
        <v>459.82648758104369</v>
      </c>
      <c r="BI143" s="3">
        <f>I143*保育人数!$T$6/保育人数!$T$34</f>
        <v>472.96438722621639</v>
      </c>
      <c r="BJ143" s="3">
        <f>J143*保育人数!$T$6/保育人数!$T$34</f>
        <v>472.96438722621639</v>
      </c>
      <c r="BK143" s="3">
        <f>K143*保育人数!$T$6/保育人数!$T$34</f>
        <v>472.96438722621639</v>
      </c>
      <c r="BL143" s="3">
        <f>L143*保育人数!$T$6/保育人数!$T$34</f>
        <v>472.96438722621639</v>
      </c>
      <c r="BM143" s="3">
        <f>M143*保育人数!$T$6/保育人数!$T$34</f>
        <v>486.10228687138908</v>
      </c>
      <c r="BN143" s="3">
        <f>N143*保育人数!$T$6/保育人数!$T$34</f>
        <v>512.37808616173447</v>
      </c>
      <c r="BO143" s="3">
        <f>O143*保育人数!$T$6/保育人数!$T$34</f>
        <v>551.7917850972525</v>
      </c>
      <c r="BP143" s="3">
        <f t="shared" ref="BP143:BP145" si="79">AVERAGE(BE143:BO143)</f>
        <v>478.93615979220397</v>
      </c>
      <c r="BQ143" s="216"/>
      <c r="BR143" s="3"/>
      <c r="BU143" s="3">
        <f>U143*保育人数!$T$6/保育人数!$T$34</f>
        <v>55744.10819446767</v>
      </c>
      <c r="BV143" s="3">
        <f>V143*保育人数!$T$6/保育人数!$T$34</f>
        <v>56492.968474242516</v>
      </c>
      <c r="BW143" s="3">
        <f>W143*保育人数!$T$6/保育人数!$T$34</f>
        <v>56913.381262888041</v>
      </c>
      <c r="BX143" s="3">
        <f>X143*保育人数!$T$6/保育人数!$T$34</f>
        <v>57425.759349049775</v>
      </c>
      <c r="BY143" s="3">
        <f>Y143*保育人数!$T$6/保育人数!$T$34</f>
        <v>51618.807705883453</v>
      </c>
      <c r="BZ143" s="3">
        <f>Z143*保育人数!$T$6/保育人数!$T$34</f>
        <v>51014.464322205509</v>
      </c>
      <c r="CA143" s="3">
        <f>AA143*保育人数!$T$6/保育人数!$T$34</f>
        <v>51592.531906593103</v>
      </c>
      <c r="CB143" s="3">
        <f>AB143*保育人数!$T$6/保育人数!$T$34</f>
        <v>52131.185792045188</v>
      </c>
      <c r="CC143" s="3">
        <f>AC143*保育人数!$T$6/保育人数!$T$34</f>
        <v>54338.352932434194</v>
      </c>
      <c r="CD143" s="3">
        <f>AD143*保育人数!$T$6/保育人数!$T$34</f>
        <v>59225.651600438432</v>
      </c>
      <c r="CE143" s="3">
        <f>AE143*保育人数!$T$6/保育人数!$T$34</f>
        <v>0</v>
      </c>
      <c r="CF143" s="3">
        <f t="shared" ref="CF143:CF145" si="80">AVERAGE(BU143:CE143)</f>
        <v>49681.564685477082</v>
      </c>
      <c r="CG143" s="216"/>
      <c r="CH143" s="3"/>
      <c r="CI143" s="4"/>
    </row>
    <row r="144" spans="1:87" ht="19">
      <c r="A144" s="32" t="s">
        <v>79</v>
      </c>
      <c r="B144" s="76" t="s">
        <v>150</v>
      </c>
      <c r="C144" s="257" t="s">
        <v>160</v>
      </c>
      <c r="D144" s="34" t="s">
        <v>161</v>
      </c>
      <c r="E144" s="38">
        <v>840</v>
      </c>
      <c r="F144" s="36">
        <v>860</v>
      </c>
      <c r="G144" s="36">
        <v>870</v>
      </c>
      <c r="H144" s="36">
        <v>870</v>
      </c>
      <c r="I144" s="36">
        <v>890</v>
      </c>
      <c r="J144" s="36">
        <v>890</v>
      </c>
      <c r="K144" s="36">
        <v>870</v>
      </c>
      <c r="L144" s="36">
        <v>890</v>
      </c>
      <c r="M144" s="39">
        <v>900</v>
      </c>
      <c r="N144" s="39">
        <v>940</v>
      </c>
      <c r="O144" s="40">
        <v>1030</v>
      </c>
      <c r="P144" s="111"/>
      <c r="Q144" s="111"/>
      <c r="R144" s="111"/>
      <c r="S144" s="111"/>
      <c r="T144" s="35">
        <v>94680</v>
      </c>
      <c r="U144" s="36">
        <v>97020</v>
      </c>
      <c r="V144" s="36">
        <v>98220</v>
      </c>
      <c r="W144" s="36">
        <v>99030</v>
      </c>
      <c r="X144" s="36">
        <v>100000</v>
      </c>
      <c r="Y144" s="36">
        <v>100150</v>
      </c>
      <c r="Z144" s="36">
        <v>99080</v>
      </c>
      <c r="AA144" s="36">
        <v>100230</v>
      </c>
      <c r="AB144" s="37">
        <v>101320</v>
      </c>
      <c r="AC144" s="37">
        <v>105770</v>
      </c>
      <c r="AD144" s="77">
        <v>115420</v>
      </c>
      <c r="AE144" s="111"/>
      <c r="AF144" s="4">
        <f>E144/E$576</f>
        <v>1.1351351351351351</v>
      </c>
      <c r="AG144" s="4">
        <f>F144/E$576</f>
        <v>1.1621621621621621</v>
      </c>
      <c r="AH144" s="4">
        <f>G144/E$576</f>
        <v>1.1756756756756757</v>
      </c>
      <c r="AI144" s="4">
        <f>H144/E$576</f>
        <v>1.1756756756756757</v>
      </c>
      <c r="AJ144" s="4">
        <f>I144/E$576</f>
        <v>1.2027027027027026</v>
      </c>
      <c r="AK144" s="4">
        <f>J144/E$576</f>
        <v>1.2027027027027026</v>
      </c>
      <c r="AL144" s="4">
        <f>K144/E$576</f>
        <v>1.1756756756756757</v>
      </c>
      <c r="AM144" s="4">
        <f>L144/E$576</f>
        <v>1.2027027027027026</v>
      </c>
      <c r="AN144" s="4">
        <f>M144/E$576</f>
        <v>1.2162162162162162</v>
      </c>
      <c r="AO144" s="4">
        <f>N144/E$576</f>
        <v>1.2702702702702702</v>
      </c>
      <c r="AP144" s="4">
        <f>O144/E$576</f>
        <v>1.3918918918918919</v>
      </c>
      <c r="AQ144" s="256"/>
      <c r="AR144" s="256"/>
      <c r="AS144" s="256"/>
      <c r="AT144" s="256"/>
      <c r="AU144" s="256"/>
      <c r="AV144" s="256"/>
      <c r="AW144" s="256"/>
      <c r="AX144" s="256"/>
      <c r="AY144" s="256"/>
      <c r="AZ144" s="256"/>
      <c r="BA144" s="256"/>
      <c r="BC144" s="3"/>
      <c r="BE144" s="3">
        <f>E144*(保育人数!$T$4+保育人数!$T$5)/保育人数!$T$34</f>
        <v>1655.3753552917574</v>
      </c>
      <c r="BF144" s="3">
        <f>F144*(保育人数!$T$4+保育人数!$T$5)/保育人数!$T$34</f>
        <v>1694.7890542272755</v>
      </c>
      <c r="BG144" s="3">
        <f>G144*(保育人数!$T$4+保育人数!$T$5)/保育人数!$T$34</f>
        <v>1714.4959036950345</v>
      </c>
      <c r="BH144" s="3">
        <f>H144*(保育人数!$T$4+保育人数!$T$5)/保育人数!$T$34</f>
        <v>1714.4959036950345</v>
      </c>
      <c r="BI144" s="3">
        <f>I144*(保育人数!$T$4+保育人数!$T$5)/保育人数!$T$34</f>
        <v>1753.9096026305524</v>
      </c>
      <c r="BJ144" s="3">
        <f>J144*(保育人数!$T$4+保育人数!$T$5)/保育人数!$T$34</f>
        <v>1753.9096026305524</v>
      </c>
      <c r="BK144" s="3">
        <f>K144*(保育人数!$T$4+保育人数!$T$5)/保育人数!$T$34</f>
        <v>1714.4959036950345</v>
      </c>
      <c r="BL144" s="3">
        <f>L144*(保育人数!$T$4+保育人数!$T$5)/保育人数!$T$34</f>
        <v>1753.9096026305524</v>
      </c>
      <c r="BM144" s="3">
        <f>M144*(保育人数!$T$4+保育人数!$T$5)/保育人数!$T$34</f>
        <v>1773.6164520983116</v>
      </c>
      <c r="BN144" s="3">
        <f>N144*(保育人数!$T$4+保育人数!$T$5)/保育人数!$T$34</f>
        <v>1852.4438499693476</v>
      </c>
      <c r="BO144" s="3">
        <f>O144*(保育人数!$T$4+保育人数!$T$5)/保育人数!$T$34</f>
        <v>2029.8054951791787</v>
      </c>
      <c r="BP144" s="3">
        <f t="shared" si="79"/>
        <v>1764.6587932493303</v>
      </c>
      <c r="BQ144" s="216"/>
      <c r="BR144" s="3"/>
      <c r="BU144" s="3">
        <f>U144*(保育人数!$T$4+保育人数!$T$5)/保育人数!$T$34</f>
        <v>191195.85353619797</v>
      </c>
      <c r="BV144" s="3">
        <f>V144*(保育人数!$T$4+保育人数!$T$5)/保育人数!$T$34</f>
        <v>193560.67547232905</v>
      </c>
      <c r="BW144" s="3">
        <f>W144*(保育人数!$T$4+保育人数!$T$5)/保育人数!$T$34</f>
        <v>195156.93027921754</v>
      </c>
      <c r="BX144" s="3">
        <f>X144*(保育人数!$T$4+保育人数!$T$5)/保育人数!$T$34</f>
        <v>197068.49467759018</v>
      </c>
      <c r="BY144" s="3">
        <f>Y144*(保育人数!$T$4+保育人数!$T$5)/保育人数!$T$34</f>
        <v>197364.09741960655</v>
      </c>
      <c r="BZ144" s="3">
        <f>Z144*(保育人数!$T$4+保育人数!$T$5)/保育人数!$T$34</f>
        <v>195255.46452655634</v>
      </c>
      <c r="CA144" s="3">
        <f>AA144*(保育人数!$T$4+保育人数!$T$5)/保育人数!$T$34</f>
        <v>197521.75221534862</v>
      </c>
      <c r="CB144" s="3">
        <f>AB144*(保育人数!$T$4+保育人数!$T$5)/保育人数!$T$34</f>
        <v>199669.79880733436</v>
      </c>
      <c r="CC144" s="3">
        <f>AC144*(保育人数!$T$4+保育人数!$T$5)/保育人数!$T$34</f>
        <v>208439.34682048712</v>
      </c>
      <c r="CD144" s="3">
        <f>AD144*(保育人数!$T$4+保育人数!$T$5)/保育人数!$T$34</f>
        <v>227456.45655687456</v>
      </c>
      <c r="CE144" s="3">
        <f>AE144*(保育人数!$T$4+保育人数!$T$5)/保育人数!$T$34</f>
        <v>0</v>
      </c>
      <c r="CF144" s="3">
        <f t="shared" si="80"/>
        <v>182062.62457377659</v>
      </c>
      <c r="CG144" s="216"/>
      <c r="CH144" s="3"/>
      <c r="CI144" s="4"/>
    </row>
    <row r="145" spans="1:87" ht="19">
      <c r="A145" s="32" t="s">
        <v>79</v>
      </c>
      <c r="B145" s="76" t="s">
        <v>150</v>
      </c>
      <c r="C145" s="257"/>
      <c r="D145" s="34" t="s">
        <v>162</v>
      </c>
      <c r="E145" s="38">
        <v>1550</v>
      </c>
      <c r="F145" s="36">
        <v>1600</v>
      </c>
      <c r="G145" s="36">
        <v>1610</v>
      </c>
      <c r="H145" s="36">
        <v>1620</v>
      </c>
      <c r="I145" s="36">
        <v>1650</v>
      </c>
      <c r="J145" s="36">
        <v>1650</v>
      </c>
      <c r="K145" s="36">
        <v>1620</v>
      </c>
      <c r="L145" s="36">
        <v>1650</v>
      </c>
      <c r="M145" s="39">
        <v>1660</v>
      </c>
      <c r="N145" s="39">
        <v>1740</v>
      </c>
      <c r="O145" s="40">
        <v>1910</v>
      </c>
      <c r="P145" s="111"/>
      <c r="Q145" s="111"/>
      <c r="R145" s="111"/>
      <c r="S145" s="111"/>
      <c r="T145" s="35">
        <v>166110</v>
      </c>
      <c r="U145" s="36">
        <v>170480</v>
      </c>
      <c r="V145" s="36">
        <v>172450</v>
      </c>
      <c r="W145" s="36">
        <v>173920</v>
      </c>
      <c r="X145" s="36">
        <v>175690</v>
      </c>
      <c r="Y145" s="36">
        <v>175940</v>
      </c>
      <c r="Z145" s="36">
        <v>173800</v>
      </c>
      <c r="AA145" s="36">
        <v>175850</v>
      </c>
      <c r="AB145" s="37">
        <v>177850</v>
      </c>
      <c r="AC145" s="37">
        <v>185980</v>
      </c>
      <c r="AD145" s="77">
        <v>203670</v>
      </c>
      <c r="AE145" s="111"/>
      <c r="AF145" s="4">
        <f>E145/E$577</f>
        <v>1.1397058823529411</v>
      </c>
      <c r="AG145" s="4">
        <f>F145/E$577</f>
        <v>1.1764705882352942</v>
      </c>
      <c r="AH145" s="4">
        <f>G145/E$577</f>
        <v>1.1838235294117647</v>
      </c>
      <c r="AI145" s="4">
        <f>H145/E$577</f>
        <v>1.1911764705882353</v>
      </c>
      <c r="AJ145" s="4">
        <f>I145/E$577</f>
        <v>1.213235294117647</v>
      </c>
      <c r="AK145" s="4">
        <f>J145/E$577</f>
        <v>1.213235294117647</v>
      </c>
      <c r="AL145" s="4">
        <f>K145/E$577</f>
        <v>1.1911764705882353</v>
      </c>
      <c r="AM145" s="4">
        <f>L145/E$577</f>
        <v>1.213235294117647</v>
      </c>
      <c r="AN145" s="4">
        <f>M145/E$577</f>
        <v>1.2205882352941178</v>
      </c>
      <c r="AO145" s="4">
        <f>N145/E$577</f>
        <v>1.2794117647058822</v>
      </c>
      <c r="AP145" s="4">
        <f>O145/E$577</f>
        <v>1.4044117647058822</v>
      </c>
      <c r="AQ145" s="256"/>
      <c r="AR145" s="256"/>
      <c r="AS145" s="256"/>
      <c r="AT145" s="256"/>
      <c r="AU145" s="256"/>
      <c r="AV145" s="256"/>
      <c r="AW145" s="256"/>
      <c r="AX145" s="256"/>
      <c r="AY145" s="256"/>
      <c r="AZ145" s="256"/>
      <c r="BA145" s="256"/>
      <c r="BC145" s="3"/>
      <c r="BE145" s="3">
        <f>E145*保育人数!$T$3/保育人数!$T$34</f>
        <v>1018.1872225008825</v>
      </c>
      <c r="BF145" s="3">
        <f>F145*保育人数!$T$3/保育人数!$T$34</f>
        <v>1051.0319716138142</v>
      </c>
      <c r="BG145" s="3">
        <f>G145*保育人数!$T$3/保育人数!$T$34</f>
        <v>1057.6009214364005</v>
      </c>
      <c r="BH145" s="3">
        <f>H145*保育人数!$T$3/保育人数!$T$34</f>
        <v>1064.1698712589869</v>
      </c>
      <c r="BI145" s="3">
        <f>I145*保育人数!$T$3/保育人数!$T$34</f>
        <v>1083.8767207267458</v>
      </c>
      <c r="BJ145" s="3">
        <f>J145*保育人数!$T$3/保育人数!$T$34</f>
        <v>1083.8767207267458</v>
      </c>
      <c r="BK145" s="3">
        <f>K145*保育人数!$T$3/保育人数!$T$34</f>
        <v>1064.1698712589869</v>
      </c>
      <c r="BL145" s="3">
        <f>L145*保育人数!$T$3/保育人数!$T$34</f>
        <v>1083.8767207267458</v>
      </c>
      <c r="BM145" s="3">
        <f>M145*保育人数!$T$3/保育人数!$T$34</f>
        <v>1090.4456705493324</v>
      </c>
      <c r="BN145" s="3">
        <f>N145*保育人数!$T$3/保育人数!$T$34</f>
        <v>1142.9972691300229</v>
      </c>
      <c r="BO145" s="3">
        <f>O145*保育人数!$T$3/保育人数!$T$34</f>
        <v>1254.6694161139908</v>
      </c>
      <c r="BP145" s="3">
        <f t="shared" si="79"/>
        <v>1090.4456705493321</v>
      </c>
      <c r="BQ145" s="216"/>
      <c r="BR145" s="3"/>
      <c r="BU145" s="3">
        <f>U145*保育人数!$T$3/保育人数!$T$34</f>
        <v>111987.4565754519</v>
      </c>
      <c r="BV145" s="3">
        <f>V145*保育人数!$T$3/保育人数!$T$34</f>
        <v>113281.53969050142</v>
      </c>
      <c r="BW145" s="3">
        <f>W145*保育人数!$T$3/保育人数!$T$34</f>
        <v>114247.17531442161</v>
      </c>
      <c r="BX145" s="3">
        <f>X145*保育人数!$T$3/保育人数!$T$34</f>
        <v>115409.87943301939</v>
      </c>
      <c r="BY145" s="3">
        <f>Y145*保育人数!$T$3/保育人数!$T$34</f>
        <v>115574.10317858405</v>
      </c>
      <c r="BZ145" s="3">
        <f>Z145*保育人数!$T$3/保育人数!$T$34</f>
        <v>114168.34791655057</v>
      </c>
      <c r="CA145" s="3">
        <f>AA145*保育人数!$T$3/保育人数!$T$34</f>
        <v>115514.98263018076</v>
      </c>
      <c r="CB145" s="3">
        <f>AB145*保育人数!$T$3/保育人数!$T$34</f>
        <v>116828.77259469804</v>
      </c>
      <c r="CC145" s="3">
        <f>AC145*保育人数!$T$3/保育人数!$T$34</f>
        <v>122169.32880046073</v>
      </c>
      <c r="CD145" s="3">
        <f>AD145*保育人数!$T$3/保育人数!$T$34</f>
        <v>133789.80103661597</v>
      </c>
      <c r="CE145" s="3">
        <f>AE145*保育人数!$T$3/保育人数!$T$34</f>
        <v>0</v>
      </c>
      <c r="CF145" s="3">
        <f t="shared" si="80"/>
        <v>106633.76247004402</v>
      </c>
      <c r="CG145" s="216"/>
      <c r="CH145" s="3"/>
      <c r="CI145" s="4"/>
    </row>
    <row r="146" spans="1:87" ht="19">
      <c r="A146" s="32" t="s">
        <v>79</v>
      </c>
      <c r="B146" s="33" t="s">
        <v>179</v>
      </c>
      <c r="C146" s="237" t="s">
        <v>159</v>
      </c>
      <c r="D146" s="34" t="s">
        <v>105</v>
      </c>
      <c r="E146" s="38">
        <v>270</v>
      </c>
      <c r="F146" s="36">
        <v>270</v>
      </c>
      <c r="G146" s="36">
        <v>270</v>
      </c>
      <c r="H146" s="36">
        <v>280</v>
      </c>
      <c r="I146" s="36">
        <v>280</v>
      </c>
      <c r="J146" s="36">
        <v>280</v>
      </c>
      <c r="K146" s="36">
        <v>280</v>
      </c>
      <c r="L146" s="36">
        <v>290</v>
      </c>
      <c r="M146" s="39">
        <v>290</v>
      </c>
      <c r="N146" s="39">
        <v>300</v>
      </c>
      <c r="O146" s="40">
        <v>330</v>
      </c>
      <c r="P146" s="111"/>
      <c r="Q146" s="111"/>
      <c r="R146" s="111"/>
      <c r="S146" s="111"/>
      <c r="T146" s="35">
        <v>33630</v>
      </c>
      <c r="U146" s="36">
        <v>34330</v>
      </c>
      <c r="V146" s="36">
        <v>34810</v>
      </c>
      <c r="W146" s="36">
        <v>35070</v>
      </c>
      <c r="X146" s="36">
        <v>35370</v>
      </c>
      <c r="Y146" s="36">
        <v>30940</v>
      </c>
      <c r="Z146" s="36">
        <v>30590</v>
      </c>
      <c r="AA146" s="36">
        <v>30930</v>
      </c>
      <c r="AB146" s="37">
        <v>31240</v>
      </c>
      <c r="AC146" s="37">
        <v>32520</v>
      </c>
      <c r="AD146" s="77">
        <v>35380</v>
      </c>
      <c r="AE146" s="111"/>
      <c r="AF146" s="4">
        <f>E146/E$578</f>
        <v>1.125</v>
      </c>
      <c r="AG146" s="4">
        <f>F146/E$578</f>
        <v>1.125</v>
      </c>
      <c r="AH146" s="4">
        <f>G146/E$578</f>
        <v>1.125</v>
      </c>
      <c r="AI146" s="4">
        <f>H146/E$578</f>
        <v>1.1666666666666667</v>
      </c>
      <c r="AJ146" s="4">
        <f>I146/E$578</f>
        <v>1.1666666666666667</v>
      </c>
      <c r="AK146" s="4">
        <f>J146/E$578</f>
        <v>1.1666666666666667</v>
      </c>
      <c r="AL146" s="4">
        <f>K146/E$578</f>
        <v>1.1666666666666667</v>
      </c>
      <c r="AM146" s="4">
        <f>L146/E$578</f>
        <v>1.2083333333333333</v>
      </c>
      <c r="AN146" s="4">
        <f>M146/E$578</f>
        <v>1.2083333333333333</v>
      </c>
      <c r="AO146" s="4">
        <f>N146/E$578</f>
        <v>1.25</v>
      </c>
      <c r="AP146" s="4">
        <f>O146/E$578</f>
        <v>1.375</v>
      </c>
      <c r="AQ146" s="256"/>
      <c r="AR146" s="256"/>
      <c r="AS146" s="256"/>
      <c r="AT146" s="256"/>
      <c r="AU146" s="256"/>
      <c r="AV146" s="256"/>
      <c r="AW146" s="256"/>
      <c r="AX146" s="256"/>
      <c r="AY146" s="256"/>
      <c r="AZ146" s="256"/>
      <c r="BA146" s="256"/>
      <c r="BC146" s="3"/>
      <c r="BE146" s="3">
        <f>E146*(保育人数!$T$7+保育人数!$T$8)/保育人数!$T$34</f>
        <v>709.44658083932461</v>
      </c>
      <c r="BF146" s="3">
        <f>F146*(保育人数!$T$7+保育人数!$T$8)/保育人数!$T$34</f>
        <v>709.44658083932461</v>
      </c>
      <c r="BG146" s="3">
        <f>G146*(保育人数!$T$7+保育人数!$T$8)/保育人数!$T$34</f>
        <v>709.44658083932461</v>
      </c>
      <c r="BH146" s="3">
        <f>H146*(保育人数!$T$7+保育人数!$T$8)/保育人数!$T$34</f>
        <v>735.72238012967</v>
      </c>
      <c r="BI146" s="3">
        <f>I146*(保育人数!$T$7+保育人数!$T$8)/保育人数!$T$34</f>
        <v>735.72238012967</v>
      </c>
      <c r="BJ146" s="3">
        <f>J146*(保育人数!$T$7+保育人数!$T$8)/保育人数!$T$34</f>
        <v>735.72238012967</v>
      </c>
      <c r="BK146" s="3">
        <f>K146*(保育人数!$T$7+保育人数!$T$8)/保育人数!$T$34</f>
        <v>735.72238012967</v>
      </c>
      <c r="BL146" s="3">
        <f>L146*(保育人数!$T$7+保育人数!$T$8)/保育人数!$T$34</f>
        <v>761.99817942001528</v>
      </c>
      <c r="BM146" s="3">
        <f>M146*(保育人数!$T$7+保育人数!$T$8)/保育人数!$T$34</f>
        <v>761.99817942001528</v>
      </c>
      <c r="BN146" s="3">
        <f>N146*(保育人数!$T$7+保育人数!$T$8)/保育人数!$T$34</f>
        <v>788.27397871036067</v>
      </c>
      <c r="BO146" s="3">
        <f>O146*(保育人数!$T$7+保育人数!$T$8)/保育人数!$T$34</f>
        <v>867.10137658139672</v>
      </c>
      <c r="BP146" s="3">
        <f>AVERAGE(BE146:BO146)</f>
        <v>750.05463428804023</v>
      </c>
      <c r="BQ146" s="216">
        <f>SUM(BP146:BP149)</f>
        <v>4055.4307495621665</v>
      </c>
      <c r="BR146" s="3"/>
      <c r="BU146" s="3">
        <f>U146*(保育人数!$T$7+保育人数!$T$8)/保育人数!$T$34</f>
        <v>90204.818963755606</v>
      </c>
      <c r="BV146" s="3">
        <f>V146*(保育人数!$T$7+保育人数!$T$8)/保育人数!$T$34</f>
        <v>91466.057329692179</v>
      </c>
      <c r="BW146" s="3">
        <f>W146*(保育人数!$T$7+保育人数!$T$8)/保育人数!$T$34</f>
        <v>92149.228111241158</v>
      </c>
      <c r="BX146" s="3">
        <f>X146*(保育人数!$T$7+保育人数!$T$8)/保育人数!$T$34</f>
        <v>92937.502089951522</v>
      </c>
      <c r="BY146" s="3">
        <f>Y146*(保育人数!$T$7+保育人数!$T$8)/保育人数!$T$34</f>
        <v>81297.323004328529</v>
      </c>
      <c r="BZ146" s="3">
        <f>Z146*(保育人数!$T$7+保育人数!$T$8)/保育人数!$T$34</f>
        <v>80377.670029166446</v>
      </c>
      <c r="CA146" s="3">
        <f>AA146*(保育人数!$T$7+保育人数!$T$8)/保育人数!$T$34</f>
        <v>81271.04720503818</v>
      </c>
      <c r="CB146" s="3">
        <f>AB146*(保育人数!$T$7+保育人数!$T$8)/保育人数!$T$34</f>
        <v>82085.596983038893</v>
      </c>
      <c r="CC146" s="3">
        <f>AC146*(保育人数!$T$7+保育人数!$T$8)/保育人数!$T$34</f>
        <v>85448.899292203103</v>
      </c>
      <c r="CD146" s="3">
        <f>AD146*(保育人数!$T$7+保育人数!$T$8)/保育人数!$T$34</f>
        <v>92963.777889241872</v>
      </c>
      <c r="CE146" s="3">
        <f>AE146*(保育人数!$T$7+保育人数!$T$8)/保育人数!$T$34</f>
        <v>0</v>
      </c>
      <c r="CF146" s="3">
        <f>AVERAGE(BU146:CE146)</f>
        <v>79109.265536150677</v>
      </c>
      <c r="CG146" s="216">
        <f>ROUNDDOWN(SUM(CF146:CF149)*$CJ$2*12/16,-2)</f>
        <v>217600</v>
      </c>
      <c r="CH146" s="3"/>
      <c r="CI146" s="4"/>
    </row>
    <row r="147" spans="1:87" ht="19">
      <c r="A147" s="32" t="s">
        <v>79</v>
      </c>
      <c r="B147" s="78" t="s">
        <v>151</v>
      </c>
      <c r="C147" s="237"/>
      <c r="D147" s="34" t="s">
        <v>106</v>
      </c>
      <c r="E147" s="38">
        <v>340</v>
      </c>
      <c r="F147" s="36">
        <v>340</v>
      </c>
      <c r="G147" s="36">
        <v>340</v>
      </c>
      <c r="H147" s="36">
        <v>350</v>
      </c>
      <c r="I147" s="36">
        <v>350</v>
      </c>
      <c r="J147" s="36">
        <v>350</v>
      </c>
      <c r="K147" s="36">
        <v>350</v>
      </c>
      <c r="L147" s="36">
        <v>360</v>
      </c>
      <c r="M147" s="39">
        <v>360</v>
      </c>
      <c r="N147" s="39">
        <v>380</v>
      </c>
      <c r="O147" s="40">
        <v>410</v>
      </c>
      <c r="P147" s="111"/>
      <c r="Q147" s="111"/>
      <c r="R147" s="111"/>
      <c r="S147" s="111"/>
      <c r="T147" s="35">
        <v>40770</v>
      </c>
      <c r="U147" s="36">
        <v>41670</v>
      </c>
      <c r="V147" s="36">
        <v>42230</v>
      </c>
      <c r="W147" s="36">
        <v>42550</v>
      </c>
      <c r="X147" s="36">
        <v>42930</v>
      </c>
      <c r="Y147" s="36">
        <v>38510</v>
      </c>
      <c r="Z147" s="36">
        <v>38060</v>
      </c>
      <c r="AA147" s="36">
        <v>38490</v>
      </c>
      <c r="AB147" s="37">
        <v>38890</v>
      </c>
      <c r="AC147" s="37">
        <v>40540</v>
      </c>
      <c r="AD147" s="77">
        <v>44200</v>
      </c>
      <c r="AE147" s="111"/>
      <c r="AF147" s="4">
        <f>E147/E$579</f>
        <v>1.1333333333333333</v>
      </c>
      <c r="AG147" s="4">
        <f>F147/E$579</f>
        <v>1.1333333333333333</v>
      </c>
      <c r="AH147" s="4">
        <f>G147/E$579</f>
        <v>1.1333333333333333</v>
      </c>
      <c r="AI147" s="4">
        <f>H147/E$579</f>
        <v>1.1666666666666667</v>
      </c>
      <c r="AJ147" s="4">
        <f>I147/E$579</f>
        <v>1.1666666666666667</v>
      </c>
      <c r="AK147" s="4">
        <f>J147/E$579</f>
        <v>1.1666666666666667</v>
      </c>
      <c r="AL147" s="4">
        <f>K147/E$579</f>
        <v>1.1666666666666667</v>
      </c>
      <c r="AM147" s="4">
        <f>L147/E$579</f>
        <v>1.2</v>
      </c>
      <c r="AN147" s="4">
        <f>M147/E$579</f>
        <v>1.2</v>
      </c>
      <c r="AO147" s="4">
        <f>N147/E$579</f>
        <v>1.2666666666666666</v>
      </c>
      <c r="AP147" s="4">
        <f>O147/E$579</f>
        <v>1.3666666666666667</v>
      </c>
      <c r="AQ147" s="256"/>
      <c r="AR147" s="256"/>
      <c r="AS147" s="256"/>
      <c r="AT147" s="256"/>
      <c r="AU147" s="256"/>
      <c r="AV147" s="256"/>
      <c r="AW147" s="256"/>
      <c r="AX147" s="256"/>
      <c r="AY147" s="256"/>
      <c r="AZ147" s="256"/>
      <c r="BA147" s="256"/>
      <c r="BC147" s="3"/>
      <c r="BE147" s="3">
        <f>E147*保育人数!$T$6/保育人数!$T$34</f>
        <v>446.68858793587106</v>
      </c>
      <c r="BF147" s="3">
        <f>F147*保育人数!$T$6/保育人数!$T$34</f>
        <v>446.68858793587106</v>
      </c>
      <c r="BG147" s="3">
        <f>G147*保育人数!$T$6/保育人数!$T$34</f>
        <v>446.68858793587106</v>
      </c>
      <c r="BH147" s="3">
        <f>H147*保育人数!$T$6/保育人数!$T$34</f>
        <v>459.82648758104369</v>
      </c>
      <c r="BI147" s="3">
        <f>I147*保育人数!$T$6/保育人数!$T$34</f>
        <v>459.82648758104369</v>
      </c>
      <c r="BJ147" s="3">
        <f>J147*保育人数!$T$6/保育人数!$T$34</f>
        <v>459.82648758104369</v>
      </c>
      <c r="BK147" s="3">
        <f>K147*保育人数!$T$6/保育人数!$T$34</f>
        <v>459.82648758104369</v>
      </c>
      <c r="BL147" s="3">
        <f>L147*保育人数!$T$6/保育人数!$T$34</f>
        <v>472.96438722621639</v>
      </c>
      <c r="BM147" s="3">
        <f>M147*保育人数!$T$6/保育人数!$T$34</f>
        <v>472.96438722621639</v>
      </c>
      <c r="BN147" s="3">
        <f>N147*保育人数!$T$6/保育人数!$T$34</f>
        <v>499.24018651656178</v>
      </c>
      <c r="BO147" s="3">
        <f>O147*保育人数!$T$6/保育人数!$T$34</f>
        <v>538.65388545207975</v>
      </c>
      <c r="BP147" s="3">
        <f t="shared" ref="BP147:BP149" si="81">AVERAGE(BE147:BO147)</f>
        <v>469.38132368662389</v>
      </c>
      <c r="BQ147" s="216"/>
      <c r="BR147" s="3"/>
      <c r="BU147" s="3">
        <f>U147*保育人数!$T$6/保育人数!$T$34</f>
        <v>54745.627821434551</v>
      </c>
      <c r="BV147" s="3">
        <f>V147*保育人数!$T$6/保育人数!$T$34</f>
        <v>55481.350201564215</v>
      </c>
      <c r="BW147" s="3">
        <f>W147*保育人数!$T$6/保育人数!$T$34</f>
        <v>55901.762990209747</v>
      </c>
      <c r="BX147" s="3">
        <f>X147*保育人数!$T$6/保育人数!$T$34</f>
        <v>56401.003176726306</v>
      </c>
      <c r="BY147" s="3">
        <f>Y147*保育人数!$T$6/保育人数!$T$34</f>
        <v>50594.051533559985</v>
      </c>
      <c r="BZ147" s="3">
        <f>Z147*保育人数!$T$6/保育人数!$T$34</f>
        <v>50002.846049527208</v>
      </c>
      <c r="CA147" s="3">
        <f>AA147*保育人数!$T$6/保育人数!$T$34</f>
        <v>50567.775734269635</v>
      </c>
      <c r="CB147" s="3">
        <f>AB147*保育人数!$T$6/保育人数!$T$34</f>
        <v>51093.291720076544</v>
      </c>
      <c r="CC147" s="3">
        <f>AC147*保育人数!$T$6/保育人数!$T$34</f>
        <v>53261.045161530034</v>
      </c>
      <c r="CD147" s="3">
        <f>AD147*保育人数!$T$6/保育人数!$T$34</f>
        <v>58069.516431663236</v>
      </c>
      <c r="CE147" s="3">
        <f>AE147*保育人数!$T$6/保育人数!$T$34</f>
        <v>0</v>
      </c>
      <c r="CF147" s="3">
        <f t="shared" ref="CF147:CF149" si="82">AVERAGE(BU147:CE147)</f>
        <v>48738.024620051037</v>
      </c>
      <c r="CG147" s="216"/>
      <c r="CH147" s="3"/>
      <c r="CI147" s="4"/>
    </row>
    <row r="148" spans="1:87" ht="19">
      <c r="A148" s="32" t="s">
        <v>79</v>
      </c>
      <c r="B148" s="78" t="s">
        <v>151</v>
      </c>
      <c r="C148" s="257" t="s">
        <v>160</v>
      </c>
      <c r="D148" s="34" t="s">
        <v>161</v>
      </c>
      <c r="E148" s="38">
        <v>840</v>
      </c>
      <c r="F148" s="36">
        <v>850</v>
      </c>
      <c r="G148" s="36">
        <v>860</v>
      </c>
      <c r="H148" s="36">
        <v>870</v>
      </c>
      <c r="I148" s="36">
        <v>880</v>
      </c>
      <c r="J148" s="36">
        <v>880</v>
      </c>
      <c r="K148" s="36">
        <v>870</v>
      </c>
      <c r="L148" s="36">
        <v>880</v>
      </c>
      <c r="M148" s="39">
        <v>890</v>
      </c>
      <c r="N148" s="39">
        <v>930</v>
      </c>
      <c r="O148" s="40">
        <v>1020</v>
      </c>
      <c r="P148" s="111"/>
      <c r="Q148" s="111"/>
      <c r="R148" s="111"/>
      <c r="S148" s="111"/>
      <c r="T148" s="35">
        <v>93930</v>
      </c>
      <c r="U148" s="36">
        <v>96260</v>
      </c>
      <c r="V148" s="36">
        <v>97450</v>
      </c>
      <c r="W148" s="36">
        <v>98260</v>
      </c>
      <c r="X148" s="36">
        <v>99220</v>
      </c>
      <c r="Y148" s="36">
        <v>99370</v>
      </c>
      <c r="Z148" s="36">
        <v>98310</v>
      </c>
      <c r="AA148" s="36">
        <v>99450</v>
      </c>
      <c r="AB148" s="37">
        <v>100530</v>
      </c>
      <c r="AC148" s="37">
        <v>104950</v>
      </c>
      <c r="AD148" s="77">
        <v>114540</v>
      </c>
      <c r="AE148" s="111"/>
      <c r="AF148" s="4">
        <f>E148/E$580</f>
        <v>1.1351351351351351</v>
      </c>
      <c r="AG148" s="4">
        <f>F148/E$580</f>
        <v>1.1486486486486487</v>
      </c>
      <c r="AH148" s="4">
        <f>G148/E$580</f>
        <v>1.1621621621621621</v>
      </c>
      <c r="AI148" s="4">
        <f>H148/E$580</f>
        <v>1.1756756756756757</v>
      </c>
      <c r="AJ148" s="4">
        <f>I148/E$580</f>
        <v>1.1891891891891893</v>
      </c>
      <c r="AK148" s="4">
        <f>J148/E$580</f>
        <v>1.1891891891891893</v>
      </c>
      <c r="AL148" s="4">
        <f>K148/E$580</f>
        <v>1.1756756756756757</v>
      </c>
      <c r="AM148" s="4">
        <f>L148/E$580</f>
        <v>1.1891891891891893</v>
      </c>
      <c r="AN148" s="4">
        <f>M148/E$580</f>
        <v>1.2027027027027026</v>
      </c>
      <c r="AO148" s="4">
        <f>N148/E$580</f>
        <v>1.2567567567567568</v>
      </c>
      <c r="AP148" s="4">
        <f>O148/E$580</f>
        <v>1.3783783783783783</v>
      </c>
      <c r="AQ148" s="256"/>
      <c r="AR148" s="256"/>
      <c r="AS148" s="256"/>
      <c r="AT148" s="256"/>
      <c r="AU148" s="256"/>
      <c r="AV148" s="256"/>
      <c r="AW148" s="256"/>
      <c r="AX148" s="256"/>
      <c r="AY148" s="256"/>
      <c r="AZ148" s="256"/>
      <c r="BA148" s="256"/>
      <c r="BC148" s="3"/>
      <c r="BE148" s="3">
        <f>E148*(保育人数!$T$4+保育人数!$T$5)/保育人数!$T$34</f>
        <v>1655.3753552917574</v>
      </c>
      <c r="BF148" s="3">
        <f>F148*(保育人数!$T$4+保育人数!$T$5)/保育人数!$T$34</f>
        <v>1675.0822047595163</v>
      </c>
      <c r="BG148" s="3">
        <f>G148*(保育人数!$T$4+保育人数!$T$5)/保育人数!$T$34</f>
        <v>1694.7890542272755</v>
      </c>
      <c r="BH148" s="3">
        <f>H148*(保育人数!$T$4+保育人数!$T$5)/保育人数!$T$34</f>
        <v>1714.4959036950345</v>
      </c>
      <c r="BI148" s="3">
        <f>I148*(保育人数!$T$4+保育人数!$T$5)/保育人数!$T$34</f>
        <v>1734.2027531627934</v>
      </c>
      <c r="BJ148" s="3">
        <f>J148*(保育人数!$T$4+保育人数!$T$5)/保育人数!$T$34</f>
        <v>1734.2027531627934</v>
      </c>
      <c r="BK148" s="3">
        <f>K148*(保育人数!$T$4+保育人数!$T$5)/保育人数!$T$34</f>
        <v>1714.4959036950345</v>
      </c>
      <c r="BL148" s="3">
        <f>L148*(保育人数!$T$4+保育人数!$T$5)/保育人数!$T$34</f>
        <v>1734.2027531627934</v>
      </c>
      <c r="BM148" s="3">
        <f>M148*(保育人数!$T$4+保育人数!$T$5)/保育人数!$T$34</f>
        <v>1753.9096026305524</v>
      </c>
      <c r="BN148" s="3">
        <f>N148*(保育人数!$T$4+保育人数!$T$5)/保育人数!$T$34</f>
        <v>1832.7370005015885</v>
      </c>
      <c r="BO148" s="3">
        <f>O148*(保育人数!$T$4+保育人数!$T$5)/保育人数!$T$34</f>
        <v>2010.0986457114197</v>
      </c>
      <c r="BP148" s="3">
        <f t="shared" si="81"/>
        <v>1750.3265390909598</v>
      </c>
      <c r="BQ148" s="216"/>
      <c r="BR148" s="3"/>
      <c r="BU148" s="3">
        <f>U148*(保育人数!$T$4+保育人数!$T$5)/保育人数!$T$34</f>
        <v>189698.13297664828</v>
      </c>
      <c r="BV148" s="3">
        <f>V148*(保育人数!$T$4+保育人数!$T$5)/保育人数!$T$34</f>
        <v>192043.24806331162</v>
      </c>
      <c r="BW148" s="3">
        <f>W148*(保育人数!$T$4+保育人数!$T$5)/保育人数!$T$34</f>
        <v>193639.50287020009</v>
      </c>
      <c r="BX148" s="3">
        <f>X148*(保育人数!$T$4+保育人数!$T$5)/保育人数!$T$34</f>
        <v>195531.36041910495</v>
      </c>
      <c r="BY148" s="3">
        <f>Y148*(保育人数!$T$4+保育人数!$T$5)/保育人数!$T$34</f>
        <v>195826.96316112136</v>
      </c>
      <c r="BZ148" s="3">
        <f>Z148*(保育人数!$T$4+保育人数!$T$5)/保育人数!$T$34</f>
        <v>193738.03711753889</v>
      </c>
      <c r="CA148" s="3">
        <f>AA148*(保育人数!$T$4+保育人数!$T$5)/保育人数!$T$34</f>
        <v>195984.61795686343</v>
      </c>
      <c r="CB148" s="3">
        <f>AB148*(保育人数!$T$4+保育人数!$T$5)/保育人数!$T$34</f>
        <v>198112.9576993814</v>
      </c>
      <c r="CC148" s="3">
        <f>AC148*(保育人数!$T$4+保育人数!$T$5)/保育人数!$T$34</f>
        <v>206823.38516413089</v>
      </c>
      <c r="CD148" s="3">
        <f>AD148*(保育人数!$T$4+保育人数!$T$5)/保育人数!$T$34</f>
        <v>225722.25380371176</v>
      </c>
      <c r="CE148" s="3">
        <f>AE148*(保育人数!$T$4+保育人数!$T$5)/保育人数!$T$34</f>
        <v>0</v>
      </c>
      <c r="CF148" s="3">
        <f t="shared" si="82"/>
        <v>180647.31447563751</v>
      </c>
      <c r="CG148" s="216"/>
      <c r="CH148" s="3"/>
      <c r="CI148" s="4"/>
    </row>
    <row r="149" spans="1:87" ht="19.5" thickBot="1">
      <c r="A149" s="79" t="s">
        <v>79</v>
      </c>
      <c r="B149" s="80" t="s">
        <v>151</v>
      </c>
      <c r="C149" s="259"/>
      <c r="D149" s="44" t="s">
        <v>162</v>
      </c>
      <c r="E149" s="48">
        <v>1550</v>
      </c>
      <c r="F149" s="46">
        <v>1590</v>
      </c>
      <c r="G149" s="46">
        <v>1600</v>
      </c>
      <c r="H149" s="46">
        <v>1620</v>
      </c>
      <c r="I149" s="46">
        <v>1640</v>
      </c>
      <c r="J149" s="46">
        <v>1640</v>
      </c>
      <c r="K149" s="46">
        <v>1620</v>
      </c>
      <c r="L149" s="46">
        <v>1640</v>
      </c>
      <c r="M149" s="49">
        <v>1650</v>
      </c>
      <c r="N149" s="49">
        <v>1730</v>
      </c>
      <c r="O149" s="50">
        <v>1900</v>
      </c>
      <c r="P149" s="111"/>
      <c r="Q149" s="111"/>
      <c r="R149" s="111"/>
      <c r="S149" s="111"/>
      <c r="T149" s="45">
        <v>165360</v>
      </c>
      <c r="U149" s="46">
        <v>169720</v>
      </c>
      <c r="V149" s="46">
        <v>171680</v>
      </c>
      <c r="W149" s="46">
        <v>173150</v>
      </c>
      <c r="X149" s="46">
        <v>174910</v>
      </c>
      <c r="Y149" s="46">
        <v>175160</v>
      </c>
      <c r="Z149" s="46">
        <v>173030</v>
      </c>
      <c r="AA149" s="46">
        <v>175070</v>
      </c>
      <c r="AB149" s="47">
        <v>177060</v>
      </c>
      <c r="AC149" s="47">
        <v>185160</v>
      </c>
      <c r="AD149" s="83">
        <v>202790</v>
      </c>
      <c r="AE149" s="111"/>
      <c r="AF149" s="4">
        <f>E149/E$581</f>
        <v>1.1397058823529411</v>
      </c>
      <c r="AG149" s="4">
        <f>F149/E$581</f>
        <v>1.1691176470588236</v>
      </c>
      <c r="AH149" s="4">
        <f>G149/E$581</f>
        <v>1.1764705882352942</v>
      </c>
      <c r="AI149" s="4">
        <f>H149/E$581</f>
        <v>1.1911764705882353</v>
      </c>
      <c r="AJ149" s="4">
        <f>I149/E$581</f>
        <v>1.2058823529411764</v>
      </c>
      <c r="AK149" s="4">
        <f>J149/E$581</f>
        <v>1.2058823529411764</v>
      </c>
      <c r="AL149" s="4">
        <f>K149/E$581</f>
        <v>1.1911764705882353</v>
      </c>
      <c r="AM149" s="4">
        <f>L149/E$581</f>
        <v>1.2058823529411764</v>
      </c>
      <c r="AN149" s="4">
        <f>M149/E$581</f>
        <v>1.213235294117647</v>
      </c>
      <c r="AO149" s="4">
        <f>N149/E$581</f>
        <v>1.2720588235294117</v>
      </c>
      <c r="AP149" s="4">
        <f>O149/E$581</f>
        <v>1.3970588235294117</v>
      </c>
      <c r="AQ149" s="256"/>
      <c r="AR149" s="256"/>
      <c r="AS149" s="256"/>
      <c r="AT149" s="256"/>
      <c r="AU149" s="256"/>
      <c r="AV149" s="256"/>
      <c r="AW149" s="256"/>
      <c r="AX149" s="256"/>
      <c r="AY149" s="256"/>
      <c r="AZ149" s="256"/>
      <c r="BA149" s="256"/>
      <c r="BC149" s="3"/>
      <c r="BE149" s="3">
        <f>E149*保育人数!$T$3/保育人数!$T$34</f>
        <v>1018.1872225008825</v>
      </c>
      <c r="BF149" s="3">
        <f>F149*保育人数!$T$3/保育人数!$T$34</f>
        <v>1044.4630217912279</v>
      </c>
      <c r="BG149" s="3">
        <f>G149*保育人数!$T$3/保育人数!$T$34</f>
        <v>1051.0319716138142</v>
      </c>
      <c r="BH149" s="3">
        <f>H149*保育人数!$T$3/保育人数!$T$34</f>
        <v>1064.1698712589869</v>
      </c>
      <c r="BI149" s="3">
        <f>I149*保育人数!$T$3/保育人数!$T$34</f>
        <v>1077.3077709041595</v>
      </c>
      <c r="BJ149" s="3">
        <f>J149*保育人数!$T$3/保育人数!$T$34</f>
        <v>1077.3077709041595</v>
      </c>
      <c r="BK149" s="3">
        <f>K149*保育人数!$T$3/保育人数!$T$34</f>
        <v>1064.1698712589869</v>
      </c>
      <c r="BL149" s="3">
        <f>L149*保育人数!$T$3/保育人数!$T$34</f>
        <v>1077.3077709041595</v>
      </c>
      <c r="BM149" s="3">
        <f>M149*保育人数!$T$3/保育人数!$T$34</f>
        <v>1083.8767207267458</v>
      </c>
      <c r="BN149" s="3">
        <f>N149*保育人数!$T$3/保育人数!$T$34</f>
        <v>1136.4283193074366</v>
      </c>
      <c r="BO149" s="3">
        <f>O149*保育人数!$T$3/保育人数!$T$34</f>
        <v>1248.1004662914045</v>
      </c>
      <c r="BP149" s="3">
        <f t="shared" si="81"/>
        <v>1085.6682524965422</v>
      </c>
      <c r="BQ149" s="216"/>
      <c r="BR149" s="3"/>
      <c r="BU149" s="3">
        <f>U149*保育人数!$T$3/保育人数!$T$34</f>
        <v>111488.21638893534</v>
      </c>
      <c r="BV149" s="3">
        <f>V149*保育人数!$T$3/保育人数!$T$34</f>
        <v>112775.73055416226</v>
      </c>
      <c r="BW149" s="3">
        <f>W149*保育人数!$T$3/保育人数!$T$34</f>
        <v>113741.36617808246</v>
      </c>
      <c r="BX149" s="3">
        <f>X149*保育人数!$T$3/保育人数!$T$34</f>
        <v>114897.50134685765</v>
      </c>
      <c r="BY149" s="3">
        <f>Y149*保育人数!$T$3/保育人数!$T$34</f>
        <v>115061.7250924223</v>
      </c>
      <c r="BZ149" s="3">
        <f>Z149*保育人数!$T$3/保育人数!$T$34</f>
        <v>113662.53878021143</v>
      </c>
      <c r="CA149" s="3">
        <f>AA149*保育人数!$T$3/保育人数!$T$34</f>
        <v>115002.60454401904</v>
      </c>
      <c r="CB149" s="3">
        <f>AB149*保育人数!$T$3/保育人数!$T$34</f>
        <v>116309.82555871371</v>
      </c>
      <c r="CC149" s="3">
        <f>AC149*保育人数!$T$3/保育人数!$T$34</f>
        <v>121630.67491500865</v>
      </c>
      <c r="CD149" s="3">
        <f>AD149*保育人数!$T$3/保育人数!$T$34</f>
        <v>133211.73345222836</v>
      </c>
      <c r="CE149" s="3">
        <f>AE149*保育人数!$T$3/保育人数!$T$34</f>
        <v>0</v>
      </c>
      <c r="CF149" s="3">
        <f t="shared" si="82"/>
        <v>106161.99243733102</v>
      </c>
      <c r="CG149" s="216"/>
      <c r="CH149" s="3"/>
      <c r="CI149" s="4"/>
    </row>
    <row r="150" spans="1:87" ht="18.75" customHeight="1">
      <c r="A150" s="53" t="s">
        <v>80</v>
      </c>
      <c r="B150" s="74" t="s">
        <v>158</v>
      </c>
      <c r="C150" s="239" t="s">
        <v>159</v>
      </c>
      <c r="D150" s="54" t="s">
        <v>105</v>
      </c>
      <c r="E150" s="58">
        <v>2210</v>
      </c>
      <c r="F150" s="56">
        <v>2260</v>
      </c>
      <c r="G150" s="56">
        <v>2280</v>
      </c>
      <c r="H150" s="56">
        <v>2300</v>
      </c>
      <c r="I150" s="56">
        <v>2320</v>
      </c>
      <c r="J150" s="56">
        <v>2320</v>
      </c>
      <c r="K150" s="56">
        <v>2300</v>
      </c>
      <c r="L150" s="56">
        <v>2330</v>
      </c>
      <c r="M150" s="59">
        <v>2350</v>
      </c>
      <c r="N150" s="59">
        <v>2440</v>
      </c>
      <c r="O150" s="60">
        <v>2660</v>
      </c>
      <c r="P150" s="111"/>
      <c r="Q150" s="111"/>
      <c r="R150" s="111"/>
      <c r="S150" s="111"/>
      <c r="T150" s="55">
        <v>227770</v>
      </c>
      <c r="U150" s="56">
        <v>233330</v>
      </c>
      <c r="V150" s="56">
        <v>235700</v>
      </c>
      <c r="W150" s="56">
        <v>237470</v>
      </c>
      <c r="X150" s="56">
        <v>239630</v>
      </c>
      <c r="Y150" s="56">
        <v>235420</v>
      </c>
      <c r="Z150" s="56">
        <v>232270</v>
      </c>
      <c r="AA150" s="56">
        <v>234980</v>
      </c>
      <c r="AB150" s="57">
        <v>237290</v>
      </c>
      <c r="AC150" s="57">
        <v>246810</v>
      </c>
      <c r="AD150" s="75">
        <v>268550</v>
      </c>
      <c r="AE150" s="111"/>
      <c r="AF150" s="4">
        <f>E150/E$510</f>
        <v>1.1105527638190955</v>
      </c>
      <c r="AG150" s="4">
        <f>F150/E$510</f>
        <v>1.135678391959799</v>
      </c>
      <c r="AH150" s="4">
        <f>G150/E$510</f>
        <v>1.1457286432160805</v>
      </c>
      <c r="AI150" s="4">
        <f>H150/E$510</f>
        <v>1.1557788944723617</v>
      </c>
      <c r="AJ150" s="4">
        <f>I150/E$510</f>
        <v>1.1658291457286432</v>
      </c>
      <c r="AK150" s="4">
        <f>J150/E$510</f>
        <v>1.1658291457286432</v>
      </c>
      <c r="AL150" s="4">
        <f>K150/E$510</f>
        <v>1.1557788944723617</v>
      </c>
      <c r="AM150" s="4">
        <f>L150/E$510</f>
        <v>1.170854271356784</v>
      </c>
      <c r="AN150" s="4">
        <f>M150/E$510</f>
        <v>1.1809045226130652</v>
      </c>
      <c r="AO150" s="4">
        <f>N150/E$510</f>
        <v>1.2261306532663316</v>
      </c>
      <c r="AP150" s="4">
        <f>O150/E$510</f>
        <v>1.3366834170854272</v>
      </c>
      <c r="AQ150" s="255">
        <f>AVERAGE(AF150:AF221)</f>
        <v>1.1204825215794241</v>
      </c>
      <c r="AR150" s="255">
        <f t="shared" ref="AR150" si="83">AVERAGE(AG150:AG221)</f>
        <v>1.1548000791558075</v>
      </c>
      <c r="AS150" s="255">
        <f t="shared" ref="AS150" si="84">AVERAGE(AH150:AH221)</f>
        <v>1.1616600496331104</v>
      </c>
      <c r="AT150" s="255">
        <f t="shared" ref="AT150" si="85">AVERAGE(AI150:AI221)</f>
        <v>1.1700308642935697</v>
      </c>
      <c r="AU150" s="255">
        <f t="shared" ref="AU150" si="86">AVERAGE(AJ150:AJ221)</f>
        <v>1.1870084771054443</v>
      </c>
      <c r="AV150" s="255">
        <f t="shared" ref="AV150" si="87">AVERAGE(AK150:AK221)</f>
        <v>1.1870084771054443</v>
      </c>
      <c r="AW150" s="255">
        <f t="shared" ref="AW150" si="88">AVERAGE(AL150:AL221)</f>
        <v>1.1783006054144791</v>
      </c>
      <c r="AX150" s="255">
        <f t="shared" ref="AX150" si="89">AVERAGE(AM150:AM221)</f>
        <v>1.1918376982606707</v>
      </c>
      <c r="AY150" s="255">
        <f t="shared" ref="AY150" si="90">AVERAGE(AN150:AN221)</f>
        <v>1.2022863290165915</v>
      </c>
      <c r="AZ150" s="255">
        <f t="shared" ref="AZ150" si="91">AVERAGE(AO150:AO221)</f>
        <v>1.2564404670244875</v>
      </c>
      <c r="BA150" s="255">
        <f t="shared" ref="BA150" si="92">AVERAGE(AP150:AP221)</f>
        <v>1.3799197957331553</v>
      </c>
      <c r="BB150" s="87">
        <f>AVERAGE(AQ150:BA221)</f>
        <v>1.1990704876656531</v>
      </c>
      <c r="BC150" s="3">
        <f>ROUNDDOWN($BC$510/$BB$510*BB150,-2)</f>
        <v>0</v>
      </c>
      <c r="BE150" s="3">
        <f>E150*(保育人数!$D$7+保育人数!$D$8)/保育人数!$D$34</f>
        <v>1330.1888157418794</v>
      </c>
      <c r="BF150" s="3">
        <f>F150*(保育人数!$D$7+保育人数!$D$8)/保育人数!$D$34</f>
        <v>1360.2835853287997</v>
      </c>
      <c r="BG150" s="3">
        <f>G150*(保育人数!$D$7+保育人数!$D$8)/保育人数!$D$34</f>
        <v>1372.321493163568</v>
      </c>
      <c r="BH150" s="3">
        <f>H150*(保育人数!$D$7+保育人数!$D$8)/保育人数!$D$34</f>
        <v>1384.359400998336</v>
      </c>
      <c r="BI150" s="3">
        <f>I150*(保育人数!$D$7+保育人数!$D$8)/保育人数!$D$34</f>
        <v>1396.3973088331043</v>
      </c>
      <c r="BJ150" s="3">
        <f>J150*(保育人数!$D$7+保育人数!$D$8)/保育人数!$D$34</f>
        <v>1396.3973088331043</v>
      </c>
      <c r="BK150" s="3">
        <f>K150*(保育人数!$D$7+保育人数!$D$8)/保育人数!$D$34</f>
        <v>1384.359400998336</v>
      </c>
      <c r="BL150" s="3">
        <f>L150*(保育人数!$D$7+保育人数!$D$8)/保育人数!$D$34</f>
        <v>1402.4162627504882</v>
      </c>
      <c r="BM150" s="3">
        <f>M150*(保育人数!$D$7+保育人数!$D$8)/保育人数!$D$34</f>
        <v>1414.4541705852564</v>
      </c>
      <c r="BN150" s="3">
        <f>N150*(保育人数!$D$7+保育人数!$D$8)/保育人数!$D$34</f>
        <v>1468.6247558417131</v>
      </c>
      <c r="BO150" s="3">
        <f>O150*(保育人数!$D$7+保育人数!$D$8)/保育人数!$D$34</f>
        <v>1601.0417420241627</v>
      </c>
      <c r="BP150" s="3">
        <f>AVERAGE(BE150:BO150)</f>
        <v>1410.0767495544317</v>
      </c>
      <c r="BQ150" s="216">
        <f>SUM(BP150:BP153)</f>
        <v>4021.2083944414117</v>
      </c>
      <c r="BR150" s="3"/>
      <c r="BU150" s="3">
        <f>U150*(保育人数!$D$7+保育人数!$D$8)/保育人数!$D$34</f>
        <v>140440.2517543225</v>
      </c>
      <c r="BV150" s="3">
        <f>V150*(保育人数!$D$7+保育人数!$D$8)/保育人数!$D$34</f>
        <v>141866.74383274253</v>
      </c>
      <c r="BW150" s="3">
        <f>W150*(保育人数!$D$7+保育人数!$D$8)/保育人数!$D$34</f>
        <v>142932.09867611949</v>
      </c>
      <c r="BX150" s="3">
        <f>X150*(保育人数!$D$7+保育人数!$D$8)/保育人数!$D$34</f>
        <v>144232.19272227446</v>
      </c>
      <c r="BY150" s="3">
        <f>Y150*(保育人数!$D$7+保育人数!$D$8)/保育人数!$D$34</f>
        <v>141698.21312305576</v>
      </c>
      <c r="BZ150" s="3">
        <f>Z150*(保育人数!$D$7+保育人数!$D$8)/保育人数!$D$34</f>
        <v>139802.24263907978</v>
      </c>
      <c r="CA150" s="3">
        <f>AA150*(保育人数!$D$7+保育人数!$D$8)/保育人数!$D$34</f>
        <v>141433.37915069086</v>
      </c>
      <c r="CB150" s="3">
        <f>AB150*(保育人数!$D$7+保育人数!$D$8)/保育人数!$D$34</f>
        <v>142823.7575056066</v>
      </c>
      <c r="CC150" s="3">
        <f>AC150*(保育人数!$D$7+保育人数!$D$8)/保育人数!$D$34</f>
        <v>148553.80163495624</v>
      </c>
      <c r="CD150" s="3">
        <f>AD150*(保育人数!$D$7+保育人数!$D$8)/保育人数!$D$34</f>
        <v>161639.0074513492</v>
      </c>
      <c r="CE150" s="3">
        <f>AE150*(保育人数!$D$7+保育人数!$D$8)/保育人数!$D$34</f>
        <v>0</v>
      </c>
      <c r="CF150" s="3">
        <f>AVERAGE(BU150:CE150)</f>
        <v>131401.97168092703</v>
      </c>
      <c r="CG150" s="216">
        <f>ROUNDDOWN(SUM(CF150:CF153)*$CJ$2*12/16,-2)</f>
        <v>198300</v>
      </c>
      <c r="CH150" s="3"/>
      <c r="CI150" s="4"/>
    </row>
    <row r="151" spans="1:87" ht="19">
      <c r="A151" s="32" t="s">
        <v>80</v>
      </c>
      <c r="B151" s="76" t="s">
        <v>134</v>
      </c>
      <c r="C151" s="237"/>
      <c r="D151" s="34" t="s">
        <v>106</v>
      </c>
      <c r="E151" s="38">
        <v>2280</v>
      </c>
      <c r="F151" s="36">
        <v>2330</v>
      </c>
      <c r="G151" s="36">
        <v>2350</v>
      </c>
      <c r="H151" s="36">
        <v>2370</v>
      </c>
      <c r="I151" s="36">
        <v>2390</v>
      </c>
      <c r="J151" s="36">
        <v>2390</v>
      </c>
      <c r="K151" s="36">
        <v>2370</v>
      </c>
      <c r="L151" s="36">
        <v>2400</v>
      </c>
      <c r="M151" s="39">
        <v>2420</v>
      </c>
      <c r="N151" s="39">
        <v>2510</v>
      </c>
      <c r="O151" s="40">
        <v>2740</v>
      </c>
      <c r="P151" s="111"/>
      <c r="Q151" s="111"/>
      <c r="R151" s="111"/>
      <c r="S151" s="111"/>
      <c r="T151" s="35">
        <v>234850</v>
      </c>
      <c r="U151" s="36">
        <v>240610</v>
      </c>
      <c r="V151" s="36">
        <v>243060</v>
      </c>
      <c r="W151" s="36">
        <v>244900</v>
      </c>
      <c r="X151" s="36">
        <v>247140</v>
      </c>
      <c r="Y151" s="36">
        <v>242940</v>
      </c>
      <c r="Z151" s="36">
        <v>239680</v>
      </c>
      <c r="AA151" s="36">
        <v>242480</v>
      </c>
      <c r="AB151" s="37">
        <v>244880</v>
      </c>
      <c r="AC151" s="37">
        <v>254760</v>
      </c>
      <c r="AD151" s="77">
        <v>277300</v>
      </c>
      <c r="AE151" s="111"/>
      <c r="AF151" s="4">
        <f>E151/E$511</f>
        <v>1.1121951219512196</v>
      </c>
      <c r="AG151" s="4">
        <f>F151/E$511</f>
        <v>1.1365853658536584</v>
      </c>
      <c r="AH151" s="4">
        <f>G151/E$511</f>
        <v>1.1463414634146341</v>
      </c>
      <c r="AI151" s="4">
        <f>H151/E$511</f>
        <v>1.1560975609756097</v>
      </c>
      <c r="AJ151" s="4">
        <f>I151/E$511</f>
        <v>1.1658536585365853</v>
      </c>
      <c r="AK151" s="4">
        <f>J151/E$511</f>
        <v>1.1658536585365853</v>
      </c>
      <c r="AL151" s="4">
        <f>K151/E$511</f>
        <v>1.1560975609756097</v>
      </c>
      <c r="AM151" s="4">
        <f>L151/E$511</f>
        <v>1.1707317073170731</v>
      </c>
      <c r="AN151" s="4">
        <f>M151/E$511</f>
        <v>1.1804878048780487</v>
      </c>
      <c r="AO151" s="4">
        <f>N151/E$511</f>
        <v>1.224390243902439</v>
      </c>
      <c r="AP151" s="4">
        <f>O151/E$511</f>
        <v>1.3365853658536586</v>
      </c>
      <c r="AQ151" s="256"/>
      <c r="AR151" s="256"/>
      <c r="AS151" s="256"/>
      <c r="AT151" s="256"/>
      <c r="AU151" s="256"/>
      <c r="AV151" s="256"/>
      <c r="AW151" s="256"/>
      <c r="AX151" s="256"/>
      <c r="AY151" s="256"/>
      <c r="AZ151" s="256"/>
      <c r="BA151" s="256"/>
      <c r="BC151" s="3"/>
      <c r="BE151" s="3">
        <f>E151*保育人数!$D$6/保育人数!$D$34</f>
        <v>686.160746581784</v>
      </c>
      <c r="BF151" s="3">
        <f>F151*保育人数!$D$6/保育人数!$D$34</f>
        <v>701.20813137524408</v>
      </c>
      <c r="BG151" s="3">
        <f>G151*保育人数!$D$6/保育人数!$D$34</f>
        <v>707.2270852926282</v>
      </c>
      <c r="BH151" s="3">
        <f>H151*保育人数!$D$6/保育人数!$D$34</f>
        <v>713.24603921001233</v>
      </c>
      <c r="BI151" s="3">
        <f>I151*保育人数!$D$6/保育人数!$D$34</f>
        <v>719.26499312739634</v>
      </c>
      <c r="BJ151" s="3">
        <f>J151*保育人数!$D$6/保育人数!$D$34</f>
        <v>719.26499312739634</v>
      </c>
      <c r="BK151" s="3">
        <f>K151*保育人数!$D$6/保育人数!$D$34</f>
        <v>713.24603921001233</v>
      </c>
      <c r="BL151" s="3">
        <f>L151*保育人数!$D$6/保育人数!$D$34</f>
        <v>722.2744700860884</v>
      </c>
      <c r="BM151" s="3">
        <f>M151*保育人数!$D$6/保育人数!$D$34</f>
        <v>728.29342400347241</v>
      </c>
      <c r="BN151" s="3">
        <f>N151*保育人数!$D$6/保育人数!$D$34</f>
        <v>755.37871663170074</v>
      </c>
      <c r="BO151" s="3">
        <f>O151*保育人数!$D$6/保育人数!$D$34</f>
        <v>824.5966866816176</v>
      </c>
      <c r="BP151" s="3">
        <f t="shared" ref="BP151:BP153" si="93">AVERAGE(BE151:BO151)</f>
        <v>726.37830230248665</v>
      </c>
      <c r="BQ151" s="216"/>
      <c r="BR151" s="3"/>
      <c r="BU151" s="3">
        <f>U151*保育人数!$D$6/保育人数!$D$34</f>
        <v>72411.02510308905</v>
      </c>
      <c r="BV151" s="3">
        <f>V151*保育人数!$D$6/保育人数!$D$34</f>
        <v>73148.346957968606</v>
      </c>
      <c r="BW151" s="3">
        <f>W151*保育人数!$D$6/保育人数!$D$34</f>
        <v>73702.090718367937</v>
      </c>
      <c r="BX151" s="3">
        <f>X151*保育人数!$D$6/保育人数!$D$34</f>
        <v>74376.213557114956</v>
      </c>
      <c r="BY151" s="3">
        <f>Y151*保育人数!$D$6/保育人数!$D$34</f>
        <v>73112.233234464293</v>
      </c>
      <c r="BZ151" s="3">
        <f>Z151*保育人数!$D$6/保育人数!$D$34</f>
        <v>72131.143745930691</v>
      </c>
      <c r="CA151" s="3">
        <f>AA151*保育人数!$D$6/保育人数!$D$34</f>
        <v>72973.797294364456</v>
      </c>
      <c r="CB151" s="3">
        <f>AB151*保育人数!$D$6/保育人数!$D$34</f>
        <v>73696.071764450549</v>
      </c>
      <c r="CC151" s="3">
        <f>AC151*保育人数!$D$6/保育人数!$D$34</f>
        <v>76669.434999638281</v>
      </c>
      <c r="CD151" s="3">
        <f>AD151*保育人数!$D$6/保育人数!$D$34</f>
        <v>83452.796064530121</v>
      </c>
      <c r="CE151" s="3">
        <f>AE151*保育人数!$D$6/保育人数!$D$34</f>
        <v>0</v>
      </c>
      <c r="CF151" s="3">
        <f t="shared" ref="CF151:CF153" si="94">AVERAGE(BU151:CE151)</f>
        <v>67788.468494538087</v>
      </c>
      <c r="CG151" s="216"/>
      <c r="CH151" s="3"/>
      <c r="CI151" s="4"/>
    </row>
    <row r="152" spans="1:87" ht="19">
      <c r="A152" s="32" t="s">
        <v>80</v>
      </c>
      <c r="B152" s="76" t="s">
        <v>134</v>
      </c>
      <c r="C152" s="257" t="s">
        <v>160</v>
      </c>
      <c r="D152" s="34" t="s">
        <v>161</v>
      </c>
      <c r="E152" s="38">
        <v>2770</v>
      </c>
      <c r="F152" s="36">
        <v>2840</v>
      </c>
      <c r="G152" s="36">
        <v>2860</v>
      </c>
      <c r="H152" s="36">
        <v>2890</v>
      </c>
      <c r="I152" s="36">
        <v>2920</v>
      </c>
      <c r="J152" s="36">
        <v>2920</v>
      </c>
      <c r="K152" s="36">
        <v>2880</v>
      </c>
      <c r="L152" s="36">
        <v>2920</v>
      </c>
      <c r="M152" s="39">
        <v>2940</v>
      </c>
      <c r="N152" s="39">
        <v>3070</v>
      </c>
      <c r="O152" s="40">
        <v>3350</v>
      </c>
      <c r="P152" s="111"/>
      <c r="Q152" s="111"/>
      <c r="R152" s="111"/>
      <c r="S152" s="111"/>
      <c r="T152" s="35">
        <v>287640</v>
      </c>
      <c r="U152" s="36">
        <v>294810</v>
      </c>
      <c r="V152" s="36">
        <v>297890</v>
      </c>
      <c r="W152" s="36">
        <v>300200</v>
      </c>
      <c r="X152" s="36">
        <v>303010</v>
      </c>
      <c r="Y152" s="36">
        <v>303380</v>
      </c>
      <c r="Z152" s="36">
        <v>299530</v>
      </c>
      <c r="AA152" s="36">
        <v>303030</v>
      </c>
      <c r="AB152" s="37">
        <v>306100</v>
      </c>
      <c r="AC152" s="37">
        <v>318740</v>
      </c>
      <c r="AD152" s="77">
        <v>347160</v>
      </c>
      <c r="AE152" s="111"/>
      <c r="AF152" s="4">
        <f>E152/E$512</f>
        <v>1.1124497991967872</v>
      </c>
      <c r="AG152" s="4">
        <f>F152/E$512</f>
        <v>1.1405622489959839</v>
      </c>
      <c r="AH152" s="4">
        <f>G152/E$512</f>
        <v>1.1485943775100402</v>
      </c>
      <c r="AI152" s="4">
        <f>H152/E$512</f>
        <v>1.1606425702811245</v>
      </c>
      <c r="AJ152" s="4">
        <f>I152/E$512</f>
        <v>1.1726907630522088</v>
      </c>
      <c r="AK152" s="4">
        <f>J152/E$512</f>
        <v>1.1726907630522088</v>
      </c>
      <c r="AL152" s="4">
        <f>K152/E$512</f>
        <v>1.1566265060240963</v>
      </c>
      <c r="AM152" s="4">
        <f>L152/E$512</f>
        <v>1.1726907630522088</v>
      </c>
      <c r="AN152" s="4">
        <f>M152/E$512</f>
        <v>1.1807228915662651</v>
      </c>
      <c r="AO152" s="4">
        <f>N152/E$512</f>
        <v>1.2329317269076305</v>
      </c>
      <c r="AP152" s="4">
        <f>O152/E$512</f>
        <v>1.3453815261044177</v>
      </c>
      <c r="AQ152" s="256"/>
      <c r="AR152" s="256"/>
      <c r="AS152" s="256"/>
      <c r="AT152" s="256"/>
      <c r="AU152" s="256"/>
      <c r="AV152" s="256"/>
      <c r="AW152" s="256"/>
      <c r="AX152" s="256"/>
      <c r="AY152" s="256"/>
      <c r="AZ152" s="256"/>
      <c r="BA152" s="256"/>
      <c r="BC152" s="3"/>
      <c r="BE152" s="3">
        <f>E152*(保育人数!$D$4+保育人数!$D$5)/保育人数!$D$34</f>
        <v>1250.4376763365406</v>
      </c>
      <c r="BF152" s="3">
        <f>F152*(保育人数!$D$4+保育人数!$D$5)/保育人数!$D$34</f>
        <v>1282.0371844028068</v>
      </c>
      <c r="BG152" s="3">
        <f>G152*(保育人数!$D$4+保育人数!$D$5)/保育人数!$D$34</f>
        <v>1291.0656152788829</v>
      </c>
      <c r="BH152" s="3">
        <f>H152*(保育人数!$D$4+保育人数!$D$5)/保育人数!$D$34</f>
        <v>1304.6082615929972</v>
      </c>
      <c r="BI152" s="3">
        <f>I152*(保育人数!$D$4+保育人数!$D$5)/保育人数!$D$34</f>
        <v>1318.1509079071113</v>
      </c>
      <c r="BJ152" s="3">
        <f>J152*(保育人数!$D$4+保育人数!$D$5)/保育人数!$D$34</f>
        <v>1318.1509079071113</v>
      </c>
      <c r="BK152" s="3">
        <f>K152*(保育人数!$D$4+保育人数!$D$5)/保育人数!$D$34</f>
        <v>1300.0940461549592</v>
      </c>
      <c r="BL152" s="3">
        <f>L152*(保育人数!$D$4+保育人数!$D$5)/保育人数!$D$34</f>
        <v>1318.1509079071113</v>
      </c>
      <c r="BM152" s="3">
        <f>M152*(保育人数!$D$4+保育人数!$D$5)/保育人数!$D$34</f>
        <v>1327.1793387831874</v>
      </c>
      <c r="BN152" s="3">
        <f>N152*(保育人数!$D$4+保育人数!$D$5)/保育人数!$D$34</f>
        <v>1385.8641394776821</v>
      </c>
      <c r="BO152" s="3">
        <f>O152*(保育人数!$D$4+保育人数!$D$5)/保育人数!$D$34</f>
        <v>1512.2621717427476</v>
      </c>
      <c r="BP152" s="3">
        <f t="shared" si="93"/>
        <v>1328.0001052264672</v>
      </c>
      <c r="BQ152" s="216"/>
      <c r="BR152" s="3"/>
      <c r="BU152" s="3">
        <f>U152*(保育人数!$D$4+保育人数!$D$5)/保育人数!$D$34</f>
        <v>133083.58532879982</v>
      </c>
      <c r="BV152" s="3">
        <f>V152*(保育人数!$D$4+保育人数!$D$5)/保育人数!$D$34</f>
        <v>134473.96368371556</v>
      </c>
      <c r="BW152" s="3">
        <f>W152*(保育人数!$D$4+保育人数!$D$5)/保育人数!$D$34</f>
        <v>135516.74744990232</v>
      </c>
      <c r="BX152" s="3">
        <f>X152*(保育人数!$D$4+保育人数!$D$5)/保育人数!$D$34</f>
        <v>136785.24198799103</v>
      </c>
      <c r="BY152" s="3">
        <f>Y152*(保育人数!$D$4+保育人数!$D$5)/保育人数!$D$34</f>
        <v>136952.26795919842</v>
      </c>
      <c r="BZ152" s="3">
        <f>Z152*(保育人数!$D$4+保育人数!$D$5)/保育人数!$D$34</f>
        <v>135214.29501555377</v>
      </c>
      <c r="CA152" s="3">
        <f>AA152*(保育人数!$D$4+保育人数!$D$5)/保育人数!$D$34</f>
        <v>136794.27041886709</v>
      </c>
      <c r="CB152" s="3">
        <f>AB152*(保育人数!$D$4+保育人数!$D$5)/保育人数!$D$34</f>
        <v>138180.13455834478</v>
      </c>
      <c r="CC152" s="3">
        <f>AC152*(保育人数!$D$4+保育人数!$D$5)/保育人数!$D$34</f>
        <v>143886.10287202487</v>
      </c>
      <c r="CD152" s="3">
        <f>AD152*(保育人数!$D$4+保育人数!$D$5)/保育人数!$D$34</f>
        <v>156715.50314692903</v>
      </c>
      <c r="CE152" s="3">
        <f>AE152*(保育人数!$D$4+保育人数!$D$5)/保育人数!$D$34</f>
        <v>0</v>
      </c>
      <c r="CF152" s="3">
        <f t="shared" si="94"/>
        <v>126145.64658375696</v>
      </c>
      <c r="CG152" s="216"/>
      <c r="CH152" s="3"/>
      <c r="CI152" s="4"/>
    </row>
    <row r="153" spans="1:87" ht="19">
      <c r="A153" s="32" t="s">
        <v>80</v>
      </c>
      <c r="B153" s="76" t="s">
        <v>134</v>
      </c>
      <c r="C153" s="257"/>
      <c r="D153" s="34" t="s">
        <v>162</v>
      </c>
      <c r="E153" s="38">
        <v>3480</v>
      </c>
      <c r="F153" s="36">
        <v>3570</v>
      </c>
      <c r="G153" s="36">
        <v>3600</v>
      </c>
      <c r="H153" s="36">
        <v>3630</v>
      </c>
      <c r="I153" s="36">
        <v>3670</v>
      </c>
      <c r="J153" s="36">
        <v>3670</v>
      </c>
      <c r="K153" s="36">
        <v>3620</v>
      </c>
      <c r="L153" s="36">
        <v>3670</v>
      </c>
      <c r="M153" s="39">
        <v>3700</v>
      </c>
      <c r="N153" s="39">
        <v>3870</v>
      </c>
      <c r="O153" s="40">
        <v>4220</v>
      </c>
      <c r="P153" s="111"/>
      <c r="Q153" s="111"/>
      <c r="R153" s="111"/>
      <c r="S153" s="111"/>
      <c r="T153" s="35">
        <v>358510</v>
      </c>
      <c r="U153" s="36">
        <v>367700</v>
      </c>
      <c r="V153" s="36">
        <v>371540</v>
      </c>
      <c r="W153" s="36">
        <v>374510</v>
      </c>
      <c r="X153" s="36">
        <v>378110</v>
      </c>
      <c r="Y153" s="36">
        <v>378580</v>
      </c>
      <c r="Z153" s="36">
        <v>373670</v>
      </c>
      <c r="AA153" s="36">
        <v>378070</v>
      </c>
      <c r="AB153" s="37">
        <v>382040</v>
      </c>
      <c r="AC153" s="37">
        <v>398320</v>
      </c>
      <c r="AD153" s="77">
        <v>434710</v>
      </c>
      <c r="AE153" s="111"/>
      <c r="AF153" s="4">
        <f>E153/E$513</f>
        <v>1.1189710610932475</v>
      </c>
      <c r="AG153" s="4">
        <f>F153/E$513</f>
        <v>1.1479099678456592</v>
      </c>
      <c r="AH153" s="4">
        <f>G153/E$513</f>
        <v>1.157556270096463</v>
      </c>
      <c r="AI153" s="4">
        <f>H153/E$513</f>
        <v>1.167202572347267</v>
      </c>
      <c r="AJ153" s="4">
        <f>I153/E$513</f>
        <v>1.180064308681672</v>
      </c>
      <c r="AK153" s="4">
        <f>J153/E$513</f>
        <v>1.180064308681672</v>
      </c>
      <c r="AL153" s="4">
        <f>K153/E$513</f>
        <v>1.1639871382636655</v>
      </c>
      <c r="AM153" s="4">
        <f>L153/E$513</f>
        <v>1.180064308681672</v>
      </c>
      <c r="AN153" s="4">
        <f>M153/E$513</f>
        <v>1.189710610932476</v>
      </c>
      <c r="AO153" s="4">
        <f>N153/E$513</f>
        <v>1.2443729903536977</v>
      </c>
      <c r="AP153" s="4">
        <f>O153/E$513</f>
        <v>1.3569131832797428</v>
      </c>
      <c r="AQ153" s="256"/>
      <c r="AR153" s="256"/>
      <c r="AS153" s="256"/>
      <c r="AT153" s="256"/>
      <c r="AU153" s="256"/>
      <c r="AV153" s="256"/>
      <c r="AW153" s="256"/>
      <c r="AX153" s="256"/>
      <c r="AY153" s="256"/>
      <c r="AZ153" s="256"/>
      <c r="BA153" s="256"/>
      <c r="BC153" s="3"/>
      <c r="BE153" s="3">
        <f>E153*保育人数!$D$3/保育人数!$D$34</f>
        <v>523.64899081241413</v>
      </c>
      <c r="BF153" s="3">
        <f>F153*保育人数!$D$3/保育人数!$D$34</f>
        <v>537.19163712652824</v>
      </c>
      <c r="BG153" s="3">
        <f>G153*保育人数!$D$3/保育人数!$D$34</f>
        <v>541.70585256456627</v>
      </c>
      <c r="BH153" s="3">
        <f>H153*保育人数!$D$3/保育人数!$D$34</f>
        <v>546.22006800260431</v>
      </c>
      <c r="BI153" s="3">
        <f>I153*保育人数!$D$3/保育人数!$D$34</f>
        <v>552.23902191998843</v>
      </c>
      <c r="BJ153" s="3">
        <f>J153*保育人数!$D$3/保育人数!$D$34</f>
        <v>552.23902191998843</v>
      </c>
      <c r="BK153" s="3">
        <f>K153*保育人数!$D$3/保育人数!$D$34</f>
        <v>544.71532952325833</v>
      </c>
      <c r="BL153" s="3">
        <f>L153*保育人数!$D$3/保育人数!$D$34</f>
        <v>552.23902191998843</v>
      </c>
      <c r="BM153" s="3">
        <f>M153*保育人数!$D$3/保育人数!$D$34</f>
        <v>556.75323735802647</v>
      </c>
      <c r="BN153" s="3">
        <f>N153*保育人数!$D$3/保育人数!$D$34</f>
        <v>582.33379150690871</v>
      </c>
      <c r="BO153" s="3">
        <f>O153*保育人数!$D$3/保育人数!$D$34</f>
        <v>634.9996382840194</v>
      </c>
      <c r="BP153" s="3">
        <f t="shared" si="93"/>
        <v>556.75323735802635</v>
      </c>
      <c r="BQ153" s="216"/>
      <c r="BR153" s="3"/>
      <c r="BU153" s="3">
        <f>U153*保育人数!$D$3/保育人数!$D$34</f>
        <v>55329.233885553062</v>
      </c>
      <c r="BV153" s="3">
        <f>V153*保育人数!$D$3/保育人数!$D$34</f>
        <v>55907.05346162193</v>
      </c>
      <c r="BW153" s="3">
        <f>W153*保育人数!$D$3/保育人数!$D$34</f>
        <v>56353.960789987701</v>
      </c>
      <c r="BX153" s="3">
        <f>X153*保育人数!$D$3/保育人数!$D$34</f>
        <v>56895.666642552264</v>
      </c>
      <c r="BY153" s="3">
        <f>Y153*保育人数!$D$3/保育人数!$D$34</f>
        <v>56966.389351081525</v>
      </c>
      <c r="BZ153" s="3">
        <f>Z153*保育人数!$D$3/保育人数!$D$34</f>
        <v>56227.562757722633</v>
      </c>
      <c r="CA153" s="3">
        <f>AA153*保育人数!$D$3/保育人数!$D$34</f>
        <v>56889.647688634883</v>
      </c>
      <c r="CB153" s="3">
        <f>AB153*保育人数!$D$3/保育人数!$D$34</f>
        <v>57487.028864935251</v>
      </c>
      <c r="CC153" s="3">
        <f>AC153*保育人数!$D$3/保育人数!$D$34</f>
        <v>59936.74310931057</v>
      </c>
      <c r="CD153" s="3">
        <f>AD153*保育人数!$D$3/保育人数!$D$34</f>
        <v>65412.486435650724</v>
      </c>
      <c r="CE153" s="3">
        <f>AE153*保育人数!$D$3/保育人数!$D$34</f>
        <v>0</v>
      </c>
      <c r="CF153" s="3">
        <f t="shared" si="94"/>
        <v>52491.433907913692</v>
      </c>
      <c r="CG153" s="216"/>
      <c r="CH153" s="3"/>
      <c r="CI153" s="4"/>
    </row>
    <row r="154" spans="1:87" ht="21" customHeight="1">
      <c r="A154" s="32" t="s">
        <v>80</v>
      </c>
      <c r="B154" s="33" t="s">
        <v>163</v>
      </c>
      <c r="C154" s="237" t="s">
        <v>159</v>
      </c>
      <c r="D154" s="34" t="s">
        <v>105</v>
      </c>
      <c r="E154" s="38">
        <v>1180</v>
      </c>
      <c r="F154" s="36">
        <v>1210</v>
      </c>
      <c r="G154" s="36">
        <v>1230</v>
      </c>
      <c r="H154" s="36">
        <v>1240</v>
      </c>
      <c r="I154" s="36">
        <v>1250</v>
      </c>
      <c r="J154" s="36">
        <v>1250</v>
      </c>
      <c r="K154" s="36">
        <v>1240</v>
      </c>
      <c r="L154" s="36">
        <v>1250</v>
      </c>
      <c r="M154" s="39">
        <v>1260</v>
      </c>
      <c r="N154" s="39">
        <v>1320</v>
      </c>
      <c r="O154" s="40">
        <v>1430</v>
      </c>
      <c r="P154" s="111"/>
      <c r="Q154" s="111"/>
      <c r="R154" s="111"/>
      <c r="S154" s="111"/>
      <c r="T154" s="35">
        <v>125540</v>
      </c>
      <c r="U154" s="36">
        <v>128540</v>
      </c>
      <c r="V154" s="36">
        <v>129930</v>
      </c>
      <c r="W154" s="36">
        <v>130890</v>
      </c>
      <c r="X154" s="36">
        <v>132070</v>
      </c>
      <c r="Y154" s="36">
        <v>127750</v>
      </c>
      <c r="Z154" s="36">
        <v>126060</v>
      </c>
      <c r="AA154" s="36">
        <v>127530</v>
      </c>
      <c r="AB154" s="37">
        <v>128780</v>
      </c>
      <c r="AC154" s="37">
        <v>133890</v>
      </c>
      <c r="AD154" s="77">
        <v>145590</v>
      </c>
      <c r="AE154" s="111"/>
      <c r="AF154" s="4">
        <f>E154/E$514</f>
        <v>1.1028037383177569</v>
      </c>
      <c r="AG154" s="4">
        <f>F154/E$514</f>
        <v>1.1308411214953271</v>
      </c>
      <c r="AH154" s="4">
        <f>G154/E$514</f>
        <v>1.1495327102803738</v>
      </c>
      <c r="AI154" s="4">
        <f>H154/E$514</f>
        <v>1.1588785046728971</v>
      </c>
      <c r="AJ154" s="4">
        <f>I154/E$514</f>
        <v>1.1682242990654206</v>
      </c>
      <c r="AK154" s="4">
        <f>J154/E$514</f>
        <v>1.1682242990654206</v>
      </c>
      <c r="AL154" s="4">
        <f>K154/E$514</f>
        <v>1.1588785046728971</v>
      </c>
      <c r="AM154" s="4">
        <f>L154/E$514</f>
        <v>1.1682242990654206</v>
      </c>
      <c r="AN154" s="4">
        <f>M154/E$514</f>
        <v>1.1775700934579438</v>
      </c>
      <c r="AO154" s="4">
        <f>N154/E$514</f>
        <v>1.233644859813084</v>
      </c>
      <c r="AP154" s="4">
        <f>O154/E$514</f>
        <v>1.3364485981308412</v>
      </c>
      <c r="AQ154" s="256"/>
      <c r="AR154" s="256"/>
      <c r="AS154" s="256"/>
      <c r="AT154" s="256"/>
      <c r="AU154" s="256"/>
      <c r="AV154" s="256"/>
      <c r="AW154" s="256"/>
      <c r="AX154" s="256"/>
      <c r="AY154" s="256"/>
      <c r="AZ154" s="256"/>
      <c r="BA154" s="256"/>
      <c r="BC154" s="3"/>
      <c r="BE154" s="3">
        <f>E154*(保育人数!$E$7+保育人数!$E$8)/保育人数!$E$34</f>
        <v>1222.386851771151</v>
      </c>
      <c r="BF154" s="3">
        <f>F154*(保育人数!$E$7+保育人数!$E$8)/保育人数!$E$34</f>
        <v>1253.4644835958413</v>
      </c>
      <c r="BG154" s="3">
        <f>G154*(保育人数!$E$7+保育人数!$E$8)/保育人数!$E$34</f>
        <v>1274.1829048123016</v>
      </c>
      <c r="BH154" s="3">
        <f>H154*(保育人数!$E$7+保育人数!$E$8)/保育人数!$E$34</f>
        <v>1284.5421154205317</v>
      </c>
      <c r="BI154" s="3">
        <f>I154*(保育人数!$E$7+保育人数!$E$8)/保育人数!$E$34</f>
        <v>1294.9013260287618</v>
      </c>
      <c r="BJ154" s="3">
        <f>J154*(保育人数!$E$7+保育人数!$E$8)/保育人数!$E$34</f>
        <v>1294.9013260287618</v>
      </c>
      <c r="BK154" s="3">
        <f>K154*(保育人数!$E$7+保育人数!$E$8)/保育人数!$E$34</f>
        <v>1284.5421154205317</v>
      </c>
      <c r="BL154" s="3">
        <f>L154*(保育人数!$E$7+保育人数!$E$8)/保育人数!$E$34</f>
        <v>1294.9013260287618</v>
      </c>
      <c r="BM154" s="3">
        <f>M154*(保育人数!$E$7+保育人数!$E$8)/保育人数!$E$34</f>
        <v>1305.2605366369919</v>
      </c>
      <c r="BN154" s="3">
        <f>N154*(保育人数!$E$7+保育人数!$E$8)/保育人数!$E$34</f>
        <v>1367.4158002863724</v>
      </c>
      <c r="BO154" s="3">
        <f>O154*(保育人数!$E$7+保育人数!$E$8)/保育人数!$E$34</f>
        <v>1481.3671169769034</v>
      </c>
      <c r="BP154" s="3">
        <f>AVERAGE(BE154:BO154)</f>
        <v>1305.2605366369919</v>
      </c>
      <c r="BQ154" s="216">
        <f>SUM(BP154:BP157)</f>
        <v>4117.7862167714629</v>
      </c>
      <c r="BR154" s="3"/>
      <c r="BU154" s="3">
        <f>U154*(保育人数!$E$7+保育人数!$E$8)/保育人数!$E$34</f>
        <v>133157.29315818963</v>
      </c>
      <c r="BV154" s="3">
        <f>V154*(保育人数!$E$7+保育人数!$E$8)/保育人数!$E$34</f>
        <v>134597.22343273362</v>
      </c>
      <c r="BW154" s="3">
        <f>W154*(保育人数!$E$7+保育人数!$E$8)/保育人数!$E$34</f>
        <v>135591.7076511237</v>
      </c>
      <c r="BX154" s="3">
        <f>X154*(保育人数!$E$7+保育人数!$E$8)/保育人数!$E$34</f>
        <v>136814.09450289485</v>
      </c>
      <c r="BY154" s="3">
        <f>Y154*(保育人数!$E$7+保育人数!$E$8)/保育人数!$E$34</f>
        <v>132338.91552013945</v>
      </c>
      <c r="BZ154" s="3">
        <f>Z154*(保育人数!$E$7+保育人数!$E$8)/保育人数!$E$34</f>
        <v>130588.20892734856</v>
      </c>
      <c r="CA154" s="3">
        <f>AA154*(保育人数!$E$7+保育人数!$E$8)/保育人数!$E$34</f>
        <v>132111.0128867584</v>
      </c>
      <c r="CB154" s="3">
        <f>AB154*(保育人数!$E$7+保育人数!$E$8)/保育人数!$E$34</f>
        <v>133405.91421278715</v>
      </c>
      <c r="CC154" s="3">
        <f>AC154*(保育人数!$E$7+保育人数!$E$8)/保育人数!$E$34</f>
        <v>138699.47083359273</v>
      </c>
      <c r="CD154" s="3">
        <f>AD154*(保育人数!$E$7+保育人数!$E$8)/保育人数!$E$34</f>
        <v>150819.74724522195</v>
      </c>
      <c r="CE154" s="3">
        <f>AE154*(保育人数!$E$7+保育人数!$E$8)/保育人数!$E$34</f>
        <v>0</v>
      </c>
      <c r="CF154" s="3">
        <f>AVERAGE(BU154:CE154)</f>
        <v>123465.78076098092</v>
      </c>
      <c r="CG154" s="216">
        <f>ROUNDDOWN(SUM(CF154:CF157)*$CJ$2*12/16,-2)</f>
        <v>206600</v>
      </c>
      <c r="CH154" s="3"/>
      <c r="CI154" s="4"/>
    </row>
    <row r="155" spans="1:87" ht="19">
      <c r="A155" s="32" t="s">
        <v>80</v>
      </c>
      <c r="B155" s="76" t="s">
        <v>135</v>
      </c>
      <c r="C155" s="237"/>
      <c r="D155" s="34" t="s">
        <v>106</v>
      </c>
      <c r="E155" s="38">
        <v>1250</v>
      </c>
      <c r="F155" s="36">
        <v>1280</v>
      </c>
      <c r="G155" s="36">
        <v>1300</v>
      </c>
      <c r="H155" s="36">
        <v>1310</v>
      </c>
      <c r="I155" s="36">
        <v>1320</v>
      </c>
      <c r="J155" s="36">
        <v>1320</v>
      </c>
      <c r="K155" s="36">
        <v>1310</v>
      </c>
      <c r="L155" s="36">
        <v>1320</v>
      </c>
      <c r="M155" s="39">
        <v>1330</v>
      </c>
      <c r="N155" s="39">
        <v>1390</v>
      </c>
      <c r="O155" s="40">
        <v>1510</v>
      </c>
      <c r="P155" s="111"/>
      <c r="Q155" s="111"/>
      <c r="R155" s="111"/>
      <c r="S155" s="111"/>
      <c r="T155" s="35">
        <v>132620</v>
      </c>
      <c r="U155" s="36">
        <v>135820</v>
      </c>
      <c r="V155" s="36">
        <v>137290</v>
      </c>
      <c r="W155" s="36">
        <v>138320</v>
      </c>
      <c r="X155" s="36">
        <v>139580</v>
      </c>
      <c r="Y155" s="36">
        <v>135270</v>
      </c>
      <c r="Z155" s="36">
        <v>133470</v>
      </c>
      <c r="AA155" s="36">
        <v>135030</v>
      </c>
      <c r="AB155" s="37">
        <v>136370</v>
      </c>
      <c r="AC155" s="37">
        <v>141840</v>
      </c>
      <c r="AD155" s="77">
        <v>154340</v>
      </c>
      <c r="AE155" s="111"/>
      <c r="AF155" s="4">
        <f>E155/E$515</f>
        <v>1.1061946902654867</v>
      </c>
      <c r="AG155" s="4">
        <f>F155/E$515</f>
        <v>1.1327433628318584</v>
      </c>
      <c r="AH155" s="4">
        <f>G155/E$515</f>
        <v>1.1504424778761062</v>
      </c>
      <c r="AI155" s="4">
        <f>H155/E$515</f>
        <v>1.1592920353982301</v>
      </c>
      <c r="AJ155" s="4">
        <f>I155/E$515</f>
        <v>1.168141592920354</v>
      </c>
      <c r="AK155" s="4">
        <f>J155/E$515</f>
        <v>1.168141592920354</v>
      </c>
      <c r="AL155" s="4">
        <f>K155/E$515</f>
        <v>1.1592920353982301</v>
      </c>
      <c r="AM155" s="4">
        <f>L155/E$515</f>
        <v>1.168141592920354</v>
      </c>
      <c r="AN155" s="4">
        <f>M155/E$515</f>
        <v>1.1769911504424779</v>
      </c>
      <c r="AO155" s="4">
        <f>N155/E$515</f>
        <v>1.2300884955752212</v>
      </c>
      <c r="AP155" s="4">
        <f>O155/E$515</f>
        <v>1.336283185840708</v>
      </c>
      <c r="AQ155" s="256"/>
      <c r="AR155" s="256"/>
      <c r="AS155" s="256"/>
      <c r="AT155" s="256"/>
      <c r="AU155" s="256"/>
      <c r="AV155" s="256"/>
      <c r="AW155" s="256"/>
      <c r="AX155" s="256"/>
      <c r="AY155" s="256"/>
      <c r="AZ155" s="256"/>
      <c r="BA155" s="256"/>
      <c r="BC155" s="3"/>
      <c r="BE155" s="3">
        <f>E155*保育人数!$E$6/保育人数!$E$34</f>
        <v>647.45066301438089</v>
      </c>
      <c r="BF155" s="3">
        <f>F155*保育人数!$E$6/保育人数!$E$34</f>
        <v>662.98947892672606</v>
      </c>
      <c r="BG155" s="3">
        <f>G155*保育人数!$E$6/保育人数!$E$34</f>
        <v>673.34868953495607</v>
      </c>
      <c r="BH155" s="3">
        <f>H155*保育人数!$E$6/保育人数!$E$34</f>
        <v>678.52829483907112</v>
      </c>
      <c r="BI155" s="3">
        <f>I155*保育人数!$E$6/保育人数!$E$34</f>
        <v>683.70790014318618</v>
      </c>
      <c r="BJ155" s="3">
        <f>J155*保育人数!$E$6/保育人数!$E$34</f>
        <v>683.70790014318618</v>
      </c>
      <c r="BK155" s="3">
        <f>K155*保育人数!$E$6/保育人数!$E$34</f>
        <v>678.52829483907112</v>
      </c>
      <c r="BL155" s="3">
        <f>L155*保育人数!$E$6/保育人数!$E$34</f>
        <v>683.70790014318618</v>
      </c>
      <c r="BM155" s="3">
        <f>M155*保育人数!$E$6/保育人数!$E$34</f>
        <v>688.88750544730124</v>
      </c>
      <c r="BN155" s="3">
        <f>N155*保育人数!$E$6/保育人数!$E$34</f>
        <v>719.96513727199158</v>
      </c>
      <c r="BO155" s="3">
        <f>O155*保育人数!$E$6/保育人数!$E$34</f>
        <v>782.12040092137215</v>
      </c>
      <c r="BP155" s="3">
        <f t="shared" ref="BP155:BP157" si="95">AVERAGE(BE155:BO155)</f>
        <v>689.35837865676638</v>
      </c>
      <c r="BQ155" s="216"/>
      <c r="BR155" s="3"/>
      <c r="BU155" s="3">
        <f>U155*保育人数!$E$6/保育人数!$E$34</f>
        <v>70349.399240490573</v>
      </c>
      <c r="BV155" s="3">
        <f>V155*保育人数!$E$6/保育人数!$E$34</f>
        <v>71110.801220195484</v>
      </c>
      <c r="BW155" s="3">
        <f>W155*保育人数!$E$6/保育人数!$E$34</f>
        <v>71644.300566519334</v>
      </c>
      <c r="BX155" s="3">
        <f>X155*保育人数!$E$6/保育人数!$E$34</f>
        <v>72296.930834837825</v>
      </c>
      <c r="BY155" s="3">
        <f>Y155*保育人数!$E$6/保育人数!$E$34</f>
        <v>70064.520948764242</v>
      </c>
      <c r="BZ155" s="3">
        <f>Z155*保育人数!$E$6/保育人数!$E$34</f>
        <v>69132.191994023538</v>
      </c>
      <c r="CA155" s="3">
        <f>AA155*保育人数!$E$6/保育人数!$E$34</f>
        <v>69940.210421465483</v>
      </c>
      <c r="CB155" s="3">
        <f>AB155*保育人数!$E$6/保育人数!$E$34</f>
        <v>70634.277532216889</v>
      </c>
      <c r="CC155" s="3">
        <f>AC155*保育人数!$E$6/保育人数!$E$34</f>
        <v>73467.521633567827</v>
      </c>
      <c r="CD155" s="3">
        <f>AD155*保育人数!$E$6/保育人数!$E$34</f>
        <v>79942.028263711632</v>
      </c>
      <c r="CE155" s="3">
        <f>AE155*保育人数!$E$6/保育人数!$E$34</f>
        <v>0</v>
      </c>
      <c r="CF155" s="3">
        <f t="shared" ref="CF155:CF157" si="96">AVERAGE(BU155:CE155)</f>
        <v>65325.652968708433</v>
      </c>
      <c r="CG155" s="216"/>
      <c r="CH155" s="3"/>
      <c r="CI155" s="4"/>
    </row>
    <row r="156" spans="1:87" ht="19">
      <c r="A156" s="32" t="s">
        <v>80</v>
      </c>
      <c r="B156" s="76" t="s">
        <v>135</v>
      </c>
      <c r="C156" s="257" t="s">
        <v>160</v>
      </c>
      <c r="D156" s="34" t="s">
        <v>161</v>
      </c>
      <c r="E156" s="38">
        <v>1740</v>
      </c>
      <c r="F156" s="36">
        <v>1790</v>
      </c>
      <c r="G156" s="36">
        <v>1810</v>
      </c>
      <c r="H156" s="36">
        <v>1830</v>
      </c>
      <c r="I156" s="36">
        <v>1850</v>
      </c>
      <c r="J156" s="36">
        <v>1850</v>
      </c>
      <c r="K156" s="36">
        <v>1820</v>
      </c>
      <c r="L156" s="36">
        <v>1850</v>
      </c>
      <c r="M156" s="39">
        <v>1860</v>
      </c>
      <c r="N156" s="39">
        <v>1940</v>
      </c>
      <c r="O156" s="40">
        <v>2120</v>
      </c>
      <c r="P156" s="111"/>
      <c r="Q156" s="111"/>
      <c r="R156" s="111"/>
      <c r="S156" s="111"/>
      <c r="T156" s="35">
        <v>185410</v>
      </c>
      <c r="U156" s="36">
        <v>190020</v>
      </c>
      <c r="V156" s="36">
        <v>192120</v>
      </c>
      <c r="W156" s="36">
        <v>193620</v>
      </c>
      <c r="X156" s="36">
        <v>195450</v>
      </c>
      <c r="Y156" s="36">
        <v>195710</v>
      </c>
      <c r="Z156" s="36">
        <v>193320</v>
      </c>
      <c r="AA156" s="36">
        <v>195580</v>
      </c>
      <c r="AB156" s="37">
        <v>197590</v>
      </c>
      <c r="AC156" s="37">
        <v>205820</v>
      </c>
      <c r="AD156" s="77">
        <v>224200</v>
      </c>
      <c r="AE156" s="111"/>
      <c r="AF156" s="4">
        <f>E156/E$516</f>
        <v>1.10828025477707</v>
      </c>
      <c r="AG156" s="4">
        <f>F156/E$516</f>
        <v>1.1401273885350318</v>
      </c>
      <c r="AH156" s="4">
        <f>G156/E$516</f>
        <v>1.1528662420382165</v>
      </c>
      <c r="AI156" s="4">
        <f>H156/E$516</f>
        <v>1.1656050955414012</v>
      </c>
      <c r="AJ156" s="4">
        <f>I156/E$516</f>
        <v>1.1783439490445859</v>
      </c>
      <c r="AK156" s="4">
        <f>J156/E$516</f>
        <v>1.1783439490445859</v>
      </c>
      <c r="AL156" s="4">
        <f>K156/E$516</f>
        <v>1.1592356687898089</v>
      </c>
      <c r="AM156" s="4">
        <f>L156/E$516</f>
        <v>1.1783439490445859</v>
      </c>
      <c r="AN156" s="4">
        <f>M156/E$516</f>
        <v>1.1847133757961783</v>
      </c>
      <c r="AO156" s="4">
        <f>N156/E$516</f>
        <v>1.2356687898089171</v>
      </c>
      <c r="AP156" s="4">
        <f>O156/E$516</f>
        <v>1.3503184713375795</v>
      </c>
      <c r="AQ156" s="256"/>
      <c r="AR156" s="256"/>
      <c r="AS156" s="256"/>
      <c r="AT156" s="256"/>
      <c r="AU156" s="256"/>
      <c r="AV156" s="256"/>
      <c r="AW156" s="256"/>
      <c r="AX156" s="256"/>
      <c r="AY156" s="256"/>
      <c r="AZ156" s="256"/>
      <c r="BA156" s="256"/>
      <c r="BC156" s="3"/>
      <c r="BE156" s="3">
        <f>E156*(保育人数!$E$4+保育人数!$E$5)/保育人数!$E$34</f>
        <v>1351.8769843740272</v>
      </c>
      <c r="BF156" s="3">
        <f>F156*(保育人数!$E$4+保育人数!$E$5)/保育人数!$E$34</f>
        <v>1390.7240241548902</v>
      </c>
      <c r="BG156" s="3">
        <f>G156*(保育人数!$E$4+保育人数!$E$5)/保育人数!$E$34</f>
        <v>1406.2628400672352</v>
      </c>
      <c r="BH156" s="3">
        <f>H156*(保育人数!$E$4+保育人数!$E$5)/保育人数!$E$34</f>
        <v>1421.8016559795803</v>
      </c>
      <c r="BI156" s="3">
        <f>I156*(保育人数!$E$4+保育人数!$E$5)/保育人数!$E$34</f>
        <v>1437.3404718919255</v>
      </c>
      <c r="BJ156" s="3">
        <f>J156*(保育人数!$E$4+保育人数!$E$5)/保育人数!$E$34</f>
        <v>1437.3404718919255</v>
      </c>
      <c r="BK156" s="3">
        <f>K156*(保育人数!$E$4+保育人数!$E$5)/保育人数!$E$34</f>
        <v>1414.0322480234079</v>
      </c>
      <c r="BL156" s="3">
        <f>L156*(保育人数!$E$4+保育人数!$E$5)/保育人数!$E$34</f>
        <v>1437.3404718919255</v>
      </c>
      <c r="BM156" s="3">
        <f>M156*(保育人数!$E$4+保育人数!$E$5)/保育人数!$E$34</f>
        <v>1445.1098798480982</v>
      </c>
      <c r="BN156" s="3">
        <f>N156*(保育人数!$E$4+保育人数!$E$5)/保育人数!$E$34</f>
        <v>1507.2651434974787</v>
      </c>
      <c r="BO156" s="3">
        <f>O156*(保育人数!$E$4+保育人数!$E$5)/保育人数!$E$34</f>
        <v>1647.114486708585</v>
      </c>
      <c r="BP156" s="3">
        <f t="shared" si="95"/>
        <v>1445.1098798480982</v>
      </c>
      <c r="BQ156" s="216"/>
      <c r="BR156" s="3"/>
      <c r="BU156" s="3">
        <f>U156*(保育人数!$E$4+保育人数!$E$5)/保育人数!$E$34</f>
        <v>147634.28998319118</v>
      </c>
      <c r="BV156" s="3">
        <f>V156*(保育人数!$E$4+保育人数!$E$5)/保育人数!$E$34</f>
        <v>149265.86565398742</v>
      </c>
      <c r="BW156" s="3">
        <f>W156*(保育人数!$E$4+保育人数!$E$5)/保育人数!$E$34</f>
        <v>150431.2768474133</v>
      </c>
      <c r="BX156" s="3">
        <f>X156*(保育人数!$E$4+保育人数!$E$5)/保育人数!$E$34</f>
        <v>151853.0785033929</v>
      </c>
      <c r="BY156" s="3">
        <f>Y156*(保育人数!$E$4+保育人数!$E$5)/保育人数!$E$34</f>
        <v>152055.08311025338</v>
      </c>
      <c r="BZ156" s="3">
        <f>Z156*(保育人数!$E$4+保育人数!$E$5)/保育人数!$E$34</f>
        <v>150198.19460872814</v>
      </c>
      <c r="CA156" s="3">
        <f>AA156*(保育人数!$E$4+保育人数!$E$5)/保育人数!$E$34</f>
        <v>151954.08080682313</v>
      </c>
      <c r="CB156" s="3">
        <f>AB156*(保育人数!$E$4+保育人数!$E$5)/保育人数!$E$34</f>
        <v>153515.73180601382</v>
      </c>
      <c r="CC156" s="3">
        <f>AC156*(保育人数!$E$4+保育人数!$E$5)/保育人数!$E$34</f>
        <v>159909.95455394385</v>
      </c>
      <c r="CD156" s="3">
        <f>AD156*(保育人数!$E$4+保育人数!$E$5)/保育人数!$E$34</f>
        <v>174190.12637738904</v>
      </c>
      <c r="CE156" s="3">
        <f>AE156*(保育人数!$E$4+保育人数!$E$5)/保育人数!$E$34</f>
        <v>0</v>
      </c>
      <c r="CF156" s="3">
        <f t="shared" si="96"/>
        <v>140091.607477376</v>
      </c>
      <c r="CG156" s="216"/>
      <c r="CH156" s="3"/>
      <c r="CI156" s="4"/>
    </row>
    <row r="157" spans="1:87" ht="19">
      <c r="A157" s="32" t="s">
        <v>80</v>
      </c>
      <c r="B157" s="76" t="s">
        <v>135</v>
      </c>
      <c r="C157" s="257"/>
      <c r="D157" s="34" t="s">
        <v>162</v>
      </c>
      <c r="E157" s="38">
        <v>2450</v>
      </c>
      <c r="F157" s="36">
        <v>2520</v>
      </c>
      <c r="G157" s="36">
        <v>2550</v>
      </c>
      <c r="H157" s="36">
        <v>2570</v>
      </c>
      <c r="I157" s="36">
        <v>2600</v>
      </c>
      <c r="J157" s="36">
        <v>2600</v>
      </c>
      <c r="K157" s="36">
        <v>2560</v>
      </c>
      <c r="L157" s="36">
        <v>2600</v>
      </c>
      <c r="M157" s="39">
        <v>2620</v>
      </c>
      <c r="N157" s="39">
        <v>2740</v>
      </c>
      <c r="O157" s="40">
        <v>2990</v>
      </c>
      <c r="P157" s="111"/>
      <c r="Q157" s="111"/>
      <c r="R157" s="111"/>
      <c r="S157" s="111"/>
      <c r="T157" s="35">
        <v>256280</v>
      </c>
      <c r="U157" s="36">
        <v>262910</v>
      </c>
      <c r="V157" s="36">
        <v>265770</v>
      </c>
      <c r="W157" s="36">
        <v>267930</v>
      </c>
      <c r="X157" s="36">
        <v>270550</v>
      </c>
      <c r="Y157" s="36">
        <v>270910</v>
      </c>
      <c r="Z157" s="36">
        <v>267460</v>
      </c>
      <c r="AA157" s="36">
        <v>270620</v>
      </c>
      <c r="AB157" s="37">
        <v>273530</v>
      </c>
      <c r="AC157" s="37">
        <v>285400</v>
      </c>
      <c r="AD157" s="77">
        <v>311750</v>
      </c>
      <c r="AE157" s="111"/>
      <c r="AF157" s="4">
        <f>E157/E$517</f>
        <v>1.1187214611872147</v>
      </c>
      <c r="AG157" s="4">
        <f>F157/E$517</f>
        <v>1.1506849315068493</v>
      </c>
      <c r="AH157" s="4">
        <f>G157/E$517</f>
        <v>1.1643835616438356</v>
      </c>
      <c r="AI157" s="4">
        <f>H157/E$517</f>
        <v>1.1735159817351599</v>
      </c>
      <c r="AJ157" s="4">
        <f>I157/E$517</f>
        <v>1.1872146118721461</v>
      </c>
      <c r="AK157" s="4">
        <f>J157/E$517</f>
        <v>1.1872146118721461</v>
      </c>
      <c r="AL157" s="4">
        <f>K157/E$517</f>
        <v>1.1689497716894977</v>
      </c>
      <c r="AM157" s="4">
        <f>L157/E$517</f>
        <v>1.1872146118721461</v>
      </c>
      <c r="AN157" s="4">
        <f>M157/E$517</f>
        <v>1.1963470319634704</v>
      </c>
      <c r="AO157" s="4">
        <f>N157/E$517</f>
        <v>1.2511415525114156</v>
      </c>
      <c r="AP157" s="4">
        <f>O157/E$517</f>
        <v>1.365296803652968</v>
      </c>
      <c r="AQ157" s="256"/>
      <c r="AR157" s="256"/>
      <c r="AS157" s="256"/>
      <c r="AT157" s="256"/>
      <c r="AU157" s="256"/>
      <c r="AV157" s="256"/>
      <c r="AW157" s="256"/>
      <c r="AX157" s="256"/>
      <c r="AY157" s="256"/>
      <c r="AZ157" s="256"/>
      <c r="BA157" s="256"/>
      <c r="BC157" s="3"/>
      <c r="BE157" s="3">
        <f>E157*保育人数!$E$3/保育人数!$E$34</f>
        <v>634.50164975409325</v>
      </c>
      <c r="BF157" s="3">
        <f>F157*保育人数!$E$3/保育人数!$E$34</f>
        <v>652.63026831849595</v>
      </c>
      <c r="BG157" s="3">
        <f>G157*保育人数!$E$3/保育人数!$E$34</f>
        <v>660.39967627466854</v>
      </c>
      <c r="BH157" s="3">
        <f>H157*保育人数!$E$3/保育人数!$E$34</f>
        <v>665.57928157878359</v>
      </c>
      <c r="BI157" s="3">
        <f>I157*保育人数!$E$3/保育人数!$E$34</f>
        <v>673.34868953495607</v>
      </c>
      <c r="BJ157" s="3">
        <f>J157*保育人数!$E$3/保育人数!$E$34</f>
        <v>673.34868953495607</v>
      </c>
      <c r="BK157" s="3">
        <f>K157*保育人数!$E$3/保育人数!$E$34</f>
        <v>662.98947892672606</v>
      </c>
      <c r="BL157" s="3">
        <f>L157*保育人数!$E$3/保育人数!$E$34</f>
        <v>673.34868953495607</v>
      </c>
      <c r="BM157" s="3">
        <f>M157*保育人数!$E$3/保育人数!$E$34</f>
        <v>678.52829483907112</v>
      </c>
      <c r="BN157" s="3">
        <f>N157*保育人数!$E$3/保育人数!$E$34</f>
        <v>709.60592666376147</v>
      </c>
      <c r="BO157" s="3">
        <f>O157*保育人数!$E$3/保育人数!$E$34</f>
        <v>774.35099296519957</v>
      </c>
      <c r="BP157" s="3">
        <f t="shared" si="95"/>
        <v>678.05742162960621</v>
      </c>
      <c r="BQ157" s="216"/>
      <c r="BR157" s="3"/>
      <c r="BU157" s="3">
        <f>U157*保育人数!$E$3/保育人数!$E$34</f>
        <v>68088.501525244355</v>
      </c>
      <c r="BV157" s="3">
        <f>V157*保育人数!$E$3/保育人数!$E$34</f>
        <v>68829.185083732809</v>
      </c>
      <c r="BW157" s="3">
        <f>W157*保育人数!$E$3/保育人数!$E$34</f>
        <v>69388.582456577235</v>
      </c>
      <c r="BX157" s="3">
        <f>X157*保育人数!$E$3/保育人数!$E$34</f>
        <v>70067.110751416301</v>
      </c>
      <c r="BY157" s="3">
        <f>Y157*保育人数!$E$3/保育人数!$E$34</f>
        <v>70160.343646890367</v>
      </c>
      <c r="BZ157" s="3">
        <f>Z157*保育人数!$E$3/保育人数!$E$34</f>
        <v>69266.861731930519</v>
      </c>
      <c r="CA157" s="3">
        <f>AA157*保育人数!$E$3/保育人数!$E$34</f>
        <v>70085.2393699807</v>
      </c>
      <c r="CB157" s="3">
        <f>AB157*保育人数!$E$3/保育人数!$E$34</f>
        <v>70838.871941729434</v>
      </c>
      <c r="CC157" s="3">
        <f>AC157*保育人数!$E$3/保育人数!$E$34</f>
        <v>73912.967689721714</v>
      </c>
      <c r="CD157" s="3">
        <f>AD157*保育人数!$E$3/保育人数!$E$34</f>
        <v>80737.097677893296</v>
      </c>
      <c r="CE157" s="3">
        <f>AE157*保育人数!$E$3/保育人数!$E$34</f>
        <v>0</v>
      </c>
      <c r="CF157" s="3">
        <f t="shared" si="96"/>
        <v>64670.432897737883</v>
      </c>
      <c r="CG157" s="216"/>
      <c r="CH157" s="3"/>
      <c r="CI157" s="4"/>
    </row>
    <row r="158" spans="1:87" ht="21" customHeight="1">
      <c r="A158" s="32" t="s">
        <v>80</v>
      </c>
      <c r="B158" s="33" t="s">
        <v>164</v>
      </c>
      <c r="C158" s="237" t="s">
        <v>159</v>
      </c>
      <c r="D158" s="34" t="s">
        <v>105</v>
      </c>
      <c r="E158" s="38">
        <v>840</v>
      </c>
      <c r="F158" s="36">
        <v>860</v>
      </c>
      <c r="G158" s="36">
        <v>870</v>
      </c>
      <c r="H158" s="36">
        <v>880</v>
      </c>
      <c r="I158" s="36">
        <v>890</v>
      </c>
      <c r="J158" s="36">
        <v>890</v>
      </c>
      <c r="K158" s="36">
        <v>880</v>
      </c>
      <c r="L158" s="36">
        <v>890</v>
      </c>
      <c r="M158" s="39">
        <v>900</v>
      </c>
      <c r="N158" s="39">
        <v>940</v>
      </c>
      <c r="O158" s="40">
        <v>1020</v>
      </c>
      <c r="P158" s="111"/>
      <c r="Q158" s="111"/>
      <c r="R158" s="111"/>
      <c r="S158" s="111"/>
      <c r="T158" s="35">
        <v>91350</v>
      </c>
      <c r="U158" s="36">
        <v>93500</v>
      </c>
      <c r="V158" s="36">
        <v>94560</v>
      </c>
      <c r="W158" s="36">
        <v>95250</v>
      </c>
      <c r="X158" s="36">
        <v>96110</v>
      </c>
      <c r="Y158" s="36">
        <v>91740</v>
      </c>
      <c r="Z158" s="36">
        <v>90540</v>
      </c>
      <c r="AA158" s="36">
        <v>91600</v>
      </c>
      <c r="AB158" s="37">
        <v>92500</v>
      </c>
      <c r="AC158" s="37">
        <v>96130</v>
      </c>
      <c r="AD158" s="77">
        <v>104470</v>
      </c>
      <c r="AE158" s="111"/>
      <c r="AF158" s="4">
        <f>E158/E$518</f>
        <v>1.1052631578947369</v>
      </c>
      <c r="AG158" s="4">
        <f>F158/E$518</f>
        <v>1.131578947368421</v>
      </c>
      <c r="AH158" s="4">
        <f>G158/E$518</f>
        <v>1.1447368421052631</v>
      </c>
      <c r="AI158" s="4">
        <f>H158/E$518</f>
        <v>1.1578947368421053</v>
      </c>
      <c r="AJ158" s="4">
        <f>I158/E$518</f>
        <v>1.1710526315789473</v>
      </c>
      <c r="AK158" s="4">
        <f>J158/E$518</f>
        <v>1.1710526315789473</v>
      </c>
      <c r="AL158" s="4">
        <f>K158/E$518</f>
        <v>1.1578947368421053</v>
      </c>
      <c r="AM158" s="4">
        <f>L158/E$518</f>
        <v>1.1710526315789473</v>
      </c>
      <c r="AN158" s="4">
        <f>M158/E$518</f>
        <v>1.1842105263157894</v>
      </c>
      <c r="AO158" s="4">
        <f>N158/E$518</f>
        <v>1.236842105263158</v>
      </c>
      <c r="AP158" s="4">
        <f>O158/E$518</f>
        <v>1.3421052631578947</v>
      </c>
      <c r="AQ158" s="256"/>
      <c r="AR158" s="256"/>
      <c r="AS158" s="256"/>
      <c r="AT158" s="256"/>
      <c r="AU158" s="256"/>
      <c r="AV158" s="256"/>
      <c r="AW158" s="256"/>
      <c r="AX158" s="256"/>
      <c r="AY158" s="256"/>
      <c r="AZ158" s="256"/>
      <c r="BA158" s="256"/>
      <c r="BC158" s="3"/>
      <c r="BE158" s="3">
        <f>E158*(保育人数!$F$7+保育人数!$F$8)/保育人数!$F$34</f>
        <v>1141.4634146341466</v>
      </c>
      <c r="BF158" s="3">
        <f>F158*(保育人数!$F$7+保育人数!$F$8)/保育人数!$F$34</f>
        <v>1168.6411149825785</v>
      </c>
      <c r="BG158" s="3">
        <f>G158*(保育人数!$F$7+保育人数!$F$8)/保育人数!$F$34</f>
        <v>1182.2299651567946</v>
      </c>
      <c r="BH158" s="3">
        <f>H158*(保育人数!$F$7+保育人数!$F$8)/保育人数!$F$34</f>
        <v>1195.8188153310107</v>
      </c>
      <c r="BI158" s="3">
        <f>I158*(保育人数!$F$7+保育人数!$F$8)/保育人数!$F$34</f>
        <v>1209.4076655052265</v>
      </c>
      <c r="BJ158" s="3">
        <f>J158*(保育人数!$F$7+保育人数!$F$8)/保育人数!$F$34</f>
        <v>1209.4076655052265</v>
      </c>
      <c r="BK158" s="3">
        <f>K158*(保育人数!$F$7+保育人数!$F$8)/保育人数!$F$34</f>
        <v>1195.8188153310107</v>
      </c>
      <c r="BL158" s="3">
        <f>L158*(保育人数!$F$7+保育人数!$F$8)/保育人数!$F$34</f>
        <v>1209.4076655052265</v>
      </c>
      <c r="BM158" s="3">
        <f>M158*(保育人数!$F$7+保育人数!$F$8)/保育人数!$F$34</f>
        <v>1222.9965156794426</v>
      </c>
      <c r="BN158" s="3">
        <f>N158*(保育人数!$F$7+保育人数!$F$8)/保育人数!$F$34</f>
        <v>1277.3519163763067</v>
      </c>
      <c r="BO158" s="3">
        <f>O158*(保育人数!$F$7+保育人数!$F$8)/保育人数!$F$34</f>
        <v>1386.0627177700351</v>
      </c>
      <c r="BP158" s="3">
        <f>AVERAGE(BE158:BO158)</f>
        <v>1218.0551156160914</v>
      </c>
      <c r="BQ158" s="216">
        <f>SUM(BP158:BP161)</f>
        <v>4166.2179284130507</v>
      </c>
      <c r="BR158" s="3"/>
      <c r="BU158" s="3">
        <f>U158*(保育人数!$F$7+保育人数!$F$8)/保育人数!$F$34</f>
        <v>127055.74912891988</v>
      </c>
      <c r="BV158" s="3">
        <f>V158*(保育人数!$F$7+保育人数!$F$8)/保育人数!$F$34</f>
        <v>128496.16724738678</v>
      </c>
      <c r="BW158" s="3">
        <f>W158*(保育人数!$F$7+保育人数!$F$8)/保育人数!$F$34</f>
        <v>129433.79790940769</v>
      </c>
      <c r="BX158" s="3">
        <f>X158*(保育人数!$F$7+保育人数!$F$8)/保育人数!$F$34</f>
        <v>130602.43902439026</v>
      </c>
      <c r="BY158" s="3">
        <f>Y158*(保育人数!$F$7+保育人数!$F$8)/保育人数!$F$34</f>
        <v>124664.11149825786</v>
      </c>
      <c r="BZ158" s="3">
        <f>Z158*(保育人数!$F$7+保育人数!$F$8)/保育人数!$F$34</f>
        <v>123033.44947735194</v>
      </c>
      <c r="CA158" s="3">
        <f>AA158*(保育人数!$F$7+保育人数!$F$8)/保育人数!$F$34</f>
        <v>124473.86759581883</v>
      </c>
      <c r="CB158" s="3">
        <f>AB158*(保育人数!$F$7+保育人数!$F$8)/保育人数!$F$34</f>
        <v>125696.86411149827</v>
      </c>
      <c r="CC158" s="3">
        <f>AC158*(保育人数!$F$7+保育人数!$F$8)/保育人数!$F$34</f>
        <v>130629.61672473869</v>
      </c>
      <c r="CD158" s="3">
        <f>AD158*(保育人数!$F$7+保育人数!$F$8)/保育人数!$F$34</f>
        <v>141962.71777003485</v>
      </c>
      <c r="CE158" s="3">
        <f>AE158*(保育人数!$F$7+保育人数!$F$8)/保育人数!$F$34</f>
        <v>0</v>
      </c>
      <c r="CF158" s="3">
        <f>AVERAGE(BU158:CE158)</f>
        <v>116913.52549889138</v>
      </c>
      <c r="CG158" s="216">
        <f>ROUNDDOWN(SUM(CF158:CF161)*$CJ$2*12/16,-2)</f>
        <v>211900</v>
      </c>
      <c r="CH158" s="3"/>
      <c r="CI158" s="4"/>
    </row>
    <row r="159" spans="1:87" ht="19">
      <c r="A159" s="32" t="s">
        <v>80</v>
      </c>
      <c r="B159" s="76" t="s">
        <v>136</v>
      </c>
      <c r="C159" s="237"/>
      <c r="D159" s="34" t="s">
        <v>106</v>
      </c>
      <c r="E159" s="38">
        <v>910</v>
      </c>
      <c r="F159" s="36">
        <v>930</v>
      </c>
      <c r="G159" s="36">
        <v>940</v>
      </c>
      <c r="H159" s="36">
        <v>950</v>
      </c>
      <c r="I159" s="36">
        <v>960</v>
      </c>
      <c r="J159" s="36">
        <v>960</v>
      </c>
      <c r="K159" s="36">
        <v>950</v>
      </c>
      <c r="L159" s="36">
        <v>960</v>
      </c>
      <c r="M159" s="39">
        <v>970</v>
      </c>
      <c r="N159" s="39">
        <v>1010</v>
      </c>
      <c r="O159" s="40">
        <v>1100</v>
      </c>
      <c r="P159" s="111"/>
      <c r="Q159" s="111"/>
      <c r="R159" s="111"/>
      <c r="S159" s="111"/>
      <c r="T159" s="35">
        <v>98430</v>
      </c>
      <c r="U159" s="36">
        <v>100780</v>
      </c>
      <c r="V159" s="36">
        <v>101920</v>
      </c>
      <c r="W159" s="36">
        <v>102680</v>
      </c>
      <c r="X159" s="36">
        <v>103620</v>
      </c>
      <c r="Y159" s="36">
        <v>99260</v>
      </c>
      <c r="Z159" s="36">
        <v>97950</v>
      </c>
      <c r="AA159" s="36">
        <v>99100</v>
      </c>
      <c r="AB159" s="37">
        <v>100090</v>
      </c>
      <c r="AC159" s="37">
        <v>104080</v>
      </c>
      <c r="AD159" s="77">
        <v>113220</v>
      </c>
      <c r="AE159" s="111"/>
      <c r="AF159" s="4">
        <f>E159/E$519</f>
        <v>1.1097560975609757</v>
      </c>
      <c r="AG159" s="4">
        <f>F159/E$519</f>
        <v>1.1341463414634145</v>
      </c>
      <c r="AH159" s="4">
        <f>G159/E$519</f>
        <v>1.1463414634146341</v>
      </c>
      <c r="AI159" s="4">
        <f>H159/E$519</f>
        <v>1.1585365853658536</v>
      </c>
      <c r="AJ159" s="4">
        <f>I159/E$519</f>
        <v>1.1707317073170731</v>
      </c>
      <c r="AK159" s="4">
        <f>J159/E$519</f>
        <v>1.1707317073170731</v>
      </c>
      <c r="AL159" s="4">
        <f>K159/E$519</f>
        <v>1.1585365853658536</v>
      </c>
      <c r="AM159" s="4">
        <f>L159/E$519</f>
        <v>1.1707317073170731</v>
      </c>
      <c r="AN159" s="4">
        <f>M159/E$519</f>
        <v>1.1829268292682926</v>
      </c>
      <c r="AO159" s="4">
        <f>N159/E$519</f>
        <v>1.2317073170731707</v>
      </c>
      <c r="AP159" s="4">
        <f>O159/E$519</f>
        <v>1.3414634146341464</v>
      </c>
      <c r="AQ159" s="256"/>
      <c r="AR159" s="256"/>
      <c r="AS159" s="256"/>
      <c r="AT159" s="256"/>
      <c r="AU159" s="256"/>
      <c r="AV159" s="256"/>
      <c r="AW159" s="256"/>
      <c r="AX159" s="256"/>
      <c r="AY159" s="256"/>
      <c r="AZ159" s="256"/>
      <c r="BA159" s="256"/>
      <c r="BC159" s="3"/>
      <c r="BE159" s="3">
        <f>E159*保育人数!$F$6/保育人数!$F$34</f>
        <v>618.29268292682934</v>
      </c>
      <c r="BF159" s="3">
        <f>F159*保育人数!$F$6/保育人数!$F$34</f>
        <v>631.88153310104542</v>
      </c>
      <c r="BG159" s="3">
        <f>G159*保育人数!$F$6/保育人数!$F$34</f>
        <v>638.67595818815334</v>
      </c>
      <c r="BH159" s="3">
        <f>H159*保育人数!$F$6/保育人数!$F$34</f>
        <v>645.47038327526138</v>
      </c>
      <c r="BI159" s="3">
        <f>I159*保育人数!$F$6/保育人数!$F$34</f>
        <v>652.26480836236942</v>
      </c>
      <c r="BJ159" s="3">
        <f>J159*保育人数!$F$6/保育人数!$F$34</f>
        <v>652.26480836236942</v>
      </c>
      <c r="BK159" s="3">
        <f>K159*保育人数!$F$6/保育人数!$F$34</f>
        <v>645.47038327526138</v>
      </c>
      <c r="BL159" s="3">
        <f>L159*保育人数!$F$6/保育人数!$F$34</f>
        <v>652.26480836236942</v>
      </c>
      <c r="BM159" s="3">
        <f>M159*保育人数!$F$6/保育人数!$F$34</f>
        <v>659.05923344947746</v>
      </c>
      <c r="BN159" s="3">
        <f>N159*保育人数!$F$6/保育人数!$F$34</f>
        <v>686.2369337979095</v>
      </c>
      <c r="BO159" s="3">
        <f>O159*保育人数!$F$6/保育人数!$F$34</f>
        <v>747.38675958188162</v>
      </c>
      <c r="BP159" s="3">
        <f t="shared" ref="BP159:BP161" si="97">AVERAGE(BE159:BO159)</f>
        <v>657.20620842572089</v>
      </c>
      <c r="BQ159" s="216"/>
      <c r="BR159" s="3"/>
      <c r="BU159" s="3">
        <f>U159*保育人数!$F$6/保育人数!$F$34</f>
        <v>68474.216027874572</v>
      </c>
      <c r="BV159" s="3">
        <f>V159*保育人数!$F$6/保育人数!$F$34</f>
        <v>69248.780487804892</v>
      </c>
      <c r="BW159" s="3">
        <f>W159*保育人数!$F$6/保育人数!$F$34</f>
        <v>69765.1567944251</v>
      </c>
      <c r="BX159" s="3">
        <f>X159*保育人数!$F$6/保育人数!$F$34</f>
        <v>70403.832752613249</v>
      </c>
      <c r="BY159" s="3">
        <f>Y159*保育人数!$F$6/保育人数!$F$34</f>
        <v>67441.463414634156</v>
      </c>
      <c r="BZ159" s="3">
        <f>Z159*保育人数!$F$6/保育人数!$F$34</f>
        <v>66551.393728223004</v>
      </c>
      <c r="CA159" s="3">
        <f>AA159*保育人数!$F$6/保育人数!$F$34</f>
        <v>67332.752613240431</v>
      </c>
      <c r="CB159" s="3">
        <f>AB159*保育人数!$F$6/保育人数!$F$34</f>
        <v>68005.400696864119</v>
      </c>
      <c r="CC159" s="3">
        <f>AC159*保育人数!$F$6/保育人数!$F$34</f>
        <v>70716.376306620223</v>
      </c>
      <c r="CD159" s="3">
        <f>AD159*保育人数!$F$6/保育人数!$F$34</f>
        <v>76926.480836236951</v>
      </c>
      <c r="CE159" s="3">
        <f>AE159*保育人数!$F$6/保育人数!$F$34</f>
        <v>0</v>
      </c>
      <c r="CF159" s="3">
        <f t="shared" ref="CF159:CF161" si="98">AVERAGE(BU159:CE159)</f>
        <v>63169.623059866972</v>
      </c>
      <c r="CG159" s="216"/>
      <c r="CH159" s="3"/>
      <c r="CI159" s="4"/>
    </row>
    <row r="160" spans="1:87" ht="19">
      <c r="A160" s="32" t="s">
        <v>80</v>
      </c>
      <c r="B160" s="76" t="s">
        <v>136</v>
      </c>
      <c r="C160" s="257" t="s">
        <v>160</v>
      </c>
      <c r="D160" s="34" t="s">
        <v>161</v>
      </c>
      <c r="E160" s="38">
        <v>1400</v>
      </c>
      <c r="F160" s="36">
        <v>1440</v>
      </c>
      <c r="G160" s="36">
        <v>1450</v>
      </c>
      <c r="H160" s="36">
        <v>1470</v>
      </c>
      <c r="I160" s="36">
        <v>1490</v>
      </c>
      <c r="J160" s="36">
        <v>1490</v>
      </c>
      <c r="K160" s="36">
        <v>1470</v>
      </c>
      <c r="L160" s="36">
        <v>1490</v>
      </c>
      <c r="M160" s="39">
        <v>1490</v>
      </c>
      <c r="N160" s="39">
        <v>1560</v>
      </c>
      <c r="O160" s="40">
        <v>1710</v>
      </c>
      <c r="P160" s="111"/>
      <c r="Q160" s="111"/>
      <c r="R160" s="111"/>
      <c r="S160" s="111"/>
      <c r="T160" s="35">
        <v>151220</v>
      </c>
      <c r="U160" s="36">
        <v>154980</v>
      </c>
      <c r="V160" s="36">
        <v>156750</v>
      </c>
      <c r="W160" s="36">
        <v>157980</v>
      </c>
      <c r="X160" s="36">
        <v>159490</v>
      </c>
      <c r="Y160" s="36">
        <v>159700</v>
      </c>
      <c r="Z160" s="36">
        <v>157800</v>
      </c>
      <c r="AA160" s="36">
        <v>159650</v>
      </c>
      <c r="AB160" s="37">
        <v>161310</v>
      </c>
      <c r="AC160" s="37">
        <v>168060</v>
      </c>
      <c r="AD160" s="77">
        <v>183080</v>
      </c>
      <c r="AE160" s="111"/>
      <c r="AF160" s="4">
        <f>E160/E$520</f>
        <v>1.1111111111111112</v>
      </c>
      <c r="AG160" s="4">
        <f>F160/E$520</f>
        <v>1.1428571428571428</v>
      </c>
      <c r="AH160" s="4">
        <f>G160/E$520</f>
        <v>1.1507936507936507</v>
      </c>
      <c r="AI160" s="4">
        <f>H160/E$520</f>
        <v>1.1666666666666667</v>
      </c>
      <c r="AJ160" s="4">
        <f>I160/E$520</f>
        <v>1.1825396825396826</v>
      </c>
      <c r="AK160" s="4">
        <f>J160/E$520</f>
        <v>1.1825396825396826</v>
      </c>
      <c r="AL160" s="4">
        <f>K160/E$520</f>
        <v>1.1666666666666667</v>
      </c>
      <c r="AM160" s="4">
        <f>L160/E$520</f>
        <v>1.1825396825396826</v>
      </c>
      <c r="AN160" s="4">
        <f>M160/E$520</f>
        <v>1.1825396825396826</v>
      </c>
      <c r="AO160" s="4">
        <f>N160/E$520</f>
        <v>1.2380952380952381</v>
      </c>
      <c r="AP160" s="4">
        <f>O160/E$520</f>
        <v>1.3571428571428572</v>
      </c>
      <c r="AQ160" s="256"/>
      <c r="AR160" s="256"/>
      <c r="AS160" s="256"/>
      <c r="AT160" s="256"/>
      <c r="AU160" s="256"/>
      <c r="AV160" s="256"/>
      <c r="AW160" s="256"/>
      <c r="AX160" s="256"/>
      <c r="AY160" s="256"/>
      <c r="AZ160" s="256"/>
      <c r="BA160" s="256"/>
      <c r="BC160" s="3"/>
      <c r="BE160" s="3">
        <f>E160*(保育人数!$F$4+保育人数!$F$5)/保育人数!$F$34</f>
        <v>1426.8292682926831</v>
      </c>
      <c r="BF160" s="3">
        <f>F160*(保育人数!$F$4+保育人数!$F$5)/保育人数!$F$34</f>
        <v>1467.5958188153313</v>
      </c>
      <c r="BG160" s="3">
        <f>G160*(保育人数!$F$4+保育人数!$F$5)/保育人数!$F$34</f>
        <v>1477.7874564459933</v>
      </c>
      <c r="BH160" s="3">
        <f>H160*(保育人数!$F$4+保育人数!$F$5)/保育人数!$F$34</f>
        <v>1498.1707317073174</v>
      </c>
      <c r="BI160" s="3">
        <f>I160*(保育人数!$F$4+保育人数!$F$5)/保育人数!$F$34</f>
        <v>1518.5540069686413</v>
      </c>
      <c r="BJ160" s="3">
        <f>J160*(保育人数!$F$4+保育人数!$F$5)/保育人数!$F$34</f>
        <v>1518.5540069686413</v>
      </c>
      <c r="BK160" s="3">
        <f>K160*(保育人数!$F$4+保育人数!$F$5)/保育人数!$F$34</f>
        <v>1498.1707317073174</v>
      </c>
      <c r="BL160" s="3">
        <f>L160*(保育人数!$F$4+保育人数!$F$5)/保育人数!$F$34</f>
        <v>1518.5540069686413</v>
      </c>
      <c r="BM160" s="3">
        <f>M160*(保育人数!$F$4+保育人数!$F$5)/保育人数!$F$34</f>
        <v>1518.5540069686413</v>
      </c>
      <c r="BN160" s="3">
        <f>N160*(保育人数!$F$4+保育人数!$F$5)/保育人数!$F$34</f>
        <v>1589.8954703832756</v>
      </c>
      <c r="BO160" s="3">
        <f>O160*(保育人数!$F$4+保育人数!$F$5)/保育人数!$F$34</f>
        <v>1742.7700348432058</v>
      </c>
      <c r="BP160" s="3">
        <f t="shared" si="97"/>
        <v>1525.0395945517898</v>
      </c>
      <c r="BQ160" s="216"/>
      <c r="BR160" s="3"/>
      <c r="BU160" s="3">
        <f>U160*(保育人数!$F$4+保育人数!$F$5)/保育人数!$F$34</f>
        <v>157950.00000000003</v>
      </c>
      <c r="BV160" s="3">
        <f>V160*(保育人数!$F$4+保育人数!$F$5)/保育人数!$F$34</f>
        <v>159753.91986062721</v>
      </c>
      <c r="BW160" s="3">
        <f>W160*(保育人数!$F$4+保育人数!$F$5)/保育人数!$F$34</f>
        <v>161007.49128919863</v>
      </c>
      <c r="BX160" s="3">
        <f>X160*(保育人数!$F$4+保育人数!$F$5)/保育人数!$F$34</f>
        <v>162546.42857142858</v>
      </c>
      <c r="BY160" s="3">
        <f>Y160*(保育人数!$F$4+保育人数!$F$5)/保育人数!$F$34</f>
        <v>162760.4529616725</v>
      </c>
      <c r="BZ160" s="3">
        <f>Z160*(保育人数!$F$4+保育人数!$F$5)/保育人数!$F$34</f>
        <v>160824.04181184672</v>
      </c>
      <c r="CA160" s="3">
        <f>AA160*(保育人数!$F$4+保育人数!$F$5)/保育人数!$F$34</f>
        <v>162709.4947735192</v>
      </c>
      <c r="CB160" s="3">
        <f>AB160*(保育人数!$F$4+保育人数!$F$5)/保育人数!$F$34</f>
        <v>164401.30662020907</v>
      </c>
      <c r="CC160" s="3">
        <f>AC160*(保育人数!$F$4+保育人数!$F$5)/保育人数!$F$34</f>
        <v>171280.66202090593</v>
      </c>
      <c r="CD160" s="3">
        <f>AD160*(保育人数!$F$4+保育人数!$F$5)/保育人数!$F$34</f>
        <v>186588.5017421603</v>
      </c>
      <c r="CE160" s="3">
        <f>AE160*(保育人数!$F$4+保育人数!$F$5)/保育人数!$F$34</f>
        <v>0</v>
      </c>
      <c r="CF160" s="3">
        <f t="shared" si="98"/>
        <v>149983.84542286984</v>
      </c>
      <c r="CG160" s="216"/>
      <c r="CH160" s="3"/>
      <c r="CI160" s="4"/>
    </row>
    <row r="161" spans="1:87" ht="19">
      <c r="A161" s="32" t="s">
        <v>80</v>
      </c>
      <c r="B161" s="76" t="s">
        <v>136</v>
      </c>
      <c r="C161" s="257"/>
      <c r="D161" s="34" t="s">
        <v>162</v>
      </c>
      <c r="E161" s="38">
        <v>2110</v>
      </c>
      <c r="F161" s="36">
        <v>2170</v>
      </c>
      <c r="G161" s="36">
        <v>2190</v>
      </c>
      <c r="H161" s="36">
        <v>2210</v>
      </c>
      <c r="I161" s="36">
        <v>2240</v>
      </c>
      <c r="J161" s="36">
        <v>2240</v>
      </c>
      <c r="K161" s="36">
        <v>2210</v>
      </c>
      <c r="L161" s="36">
        <v>2240</v>
      </c>
      <c r="M161" s="39">
        <v>2250</v>
      </c>
      <c r="N161" s="39">
        <v>2360</v>
      </c>
      <c r="O161" s="40">
        <v>2580</v>
      </c>
      <c r="P161" s="111"/>
      <c r="Q161" s="111"/>
      <c r="R161" s="111"/>
      <c r="S161" s="111"/>
      <c r="T161" s="35">
        <v>222090</v>
      </c>
      <c r="U161" s="36">
        <v>227870</v>
      </c>
      <c r="V161" s="36">
        <v>230400</v>
      </c>
      <c r="W161" s="36">
        <v>232290</v>
      </c>
      <c r="X161" s="36">
        <v>234590</v>
      </c>
      <c r="Y161" s="36">
        <v>234900</v>
      </c>
      <c r="Z161" s="36">
        <v>231940</v>
      </c>
      <c r="AA161" s="36">
        <v>234690</v>
      </c>
      <c r="AB161" s="37">
        <v>237250</v>
      </c>
      <c r="AC161" s="37">
        <v>247640</v>
      </c>
      <c r="AD161" s="77">
        <v>270630</v>
      </c>
      <c r="AE161" s="111"/>
      <c r="AF161" s="4">
        <f>E161/E$521</f>
        <v>1.1223404255319149</v>
      </c>
      <c r="AG161" s="4">
        <f>F161/E$521</f>
        <v>1.1542553191489362</v>
      </c>
      <c r="AH161" s="4">
        <f>G161/E$521</f>
        <v>1.1648936170212767</v>
      </c>
      <c r="AI161" s="4">
        <f>H161/E$521</f>
        <v>1.175531914893617</v>
      </c>
      <c r="AJ161" s="4">
        <f>I161/E$521</f>
        <v>1.1914893617021276</v>
      </c>
      <c r="AK161" s="4">
        <f>J161/E$521</f>
        <v>1.1914893617021276</v>
      </c>
      <c r="AL161" s="4">
        <f>K161/E$521</f>
        <v>1.175531914893617</v>
      </c>
      <c r="AM161" s="4">
        <f>L161/E$521</f>
        <v>1.1914893617021276</v>
      </c>
      <c r="AN161" s="4">
        <f>M161/E$521</f>
        <v>1.196808510638298</v>
      </c>
      <c r="AO161" s="4">
        <f>N161/E$521</f>
        <v>1.2553191489361701</v>
      </c>
      <c r="AP161" s="4">
        <f>O161/E$521</f>
        <v>1.3723404255319149</v>
      </c>
      <c r="AQ161" s="256"/>
      <c r="AR161" s="256"/>
      <c r="AS161" s="256"/>
      <c r="AT161" s="256"/>
      <c r="AU161" s="256"/>
      <c r="AV161" s="256"/>
      <c r="AW161" s="256"/>
      <c r="AX161" s="256"/>
      <c r="AY161" s="256"/>
      <c r="AZ161" s="256"/>
      <c r="BA161" s="256"/>
      <c r="BC161" s="3"/>
      <c r="BE161" s="3">
        <f>E161*保育人数!$F$3/保育人数!$F$34</f>
        <v>716.81184668989556</v>
      </c>
      <c r="BF161" s="3">
        <f>F161*保育人数!$F$3/保育人数!$F$34</f>
        <v>737.19512195121956</v>
      </c>
      <c r="BG161" s="3">
        <f>G161*保育人数!$F$3/保育人数!$F$34</f>
        <v>743.9895470383276</v>
      </c>
      <c r="BH161" s="3">
        <f>H161*保育人数!$F$3/保育人数!$F$34</f>
        <v>750.78397212543564</v>
      </c>
      <c r="BI161" s="3">
        <f>I161*保育人数!$F$3/保育人数!$F$34</f>
        <v>760.9756097560977</v>
      </c>
      <c r="BJ161" s="3">
        <f>J161*保育人数!$F$3/保育人数!$F$34</f>
        <v>760.9756097560977</v>
      </c>
      <c r="BK161" s="3">
        <f>K161*保育人数!$F$3/保育人数!$F$34</f>
        <v>750.78397212543564</v>
      </c>
      <c r="BL161" s="3">
        <f>L161*保育人数!$F$3/保育人数!$F$34</f>
        <v>760.9756097560977</v>
      </c>
      <c r="BM161" s="3">
        <f>M161*保育人数!$F$3/保育人数!$F$34</f>
        <v>764.37282229965172</v>
      </c>
      <c r="BN161" s="3">
        <f>N161*保育人数!$F$3/保育人数!$F$34</f>
        <v>801.7421602787457</v>
      </c>
      <c r="BO161" s="3">
        <f>O161*保育人数!$F$3/保育人数!$F$34</f>
        <v>876.4808362369339</v>
      </c>
      <c r="BP161" s="3">
        <f t="shared" si="97"/>
        <v>765.91700981944882</v>
      </c>
      <c r="BQ161" s="216"/>
      <c r="BR161" s="3"/>
      <c r="BU161" s="3">
        <f>U161*保育人数!$F$3/保育人数!$F$34</f>
        <v>77412.282229965174</v>
      </c>
      <c r="BV161" s="3">
        <f>V161*保育人数!$F$3/保育人数!$F$34</f>
        <v>78271.777003484327</v>
      </c>
      <c r="BW161" s="3">
        <f>W161*保育人数!$F$3/保育人数!$F$34</f>
        <v>78913.850174216044</v>
      </c>
      <c r="BX161" s="3">
        <f>X161*保育人数!$F$3/保育人数!$F$34</f>
        <v>79695.209059233457</v>
      </c>
      <c r="BY161" s="3">
        <f>Y161*保育人数!$F$3/保育人数!$F$34</f>
        <v>79800.522648083628</v>
      </c>
      <c r="BZ161" s="3">
        <f>Z161*保育人数!$F$3/保育人数!$F$34</f>
        <v>78794.947735191643</v>
      </c>
      <c r="CA161" s="3">
        <f>AA161*保育人数!$F$3/保育人数!$F$34</f>
        <v>79729.181184668996</v>
      </c>
      <c r="CB161" s="3">
        <f>AB161*保育人数!$F$3/保育人数!$F$34</f>
        <v>80598.867595818825</v>
      </c>
      <c r="CC161" s="3">
        <f>AC161*保育人数!$F$3/保育人数!$F$34</f>
        <v>84128.571428571435</v>
      </c>
      <c r="CD161" s="3">
        <f>AD161*保育人数!$F$3/保育人数!$F$34</f>
        <v>91938.763066202097</v>
      </c>
      <c r="CE161" s="3">
        <f>AE161*保育人数!$F$3/保育人数!$F$34</f>
        <v>0</v>
      </c>
      <c r="CF161" s="3">
        <f t="shared" si="98"/>
        <v>73571.270193221426</v>
      </c>
      <c r="CG161" s="216"/>
      <c r="CH161" s="3"/>
      <c r="CI161" s="4"/>
    </row>
    <row r="162" spans="1:87" ht="21" customHeight="1">
      <c r="A162" s="32" t="s">
        <v>80</v>
      </c>
      <c r="B162" s="33" t="s">
        <v>165</v>
      </c>
      <c r="C162" s="237" t="s">
        <v>159</v>
      </c>
      <c r="D162" s="34" t="s">
        <v>105</v>
      </c>
      <c r="E162" s="38">
        <v>670</v>
      </c>
      <c r="F162" s="36">
        <v>690</v>
      </c>
      <c r="G162" s="36">
        <v>700</v>
      </c>
      <c r="H162" s="36">
        <v>700</v>
      </c>
      <c r="I162" s="36">
        <v>710</v>
      </c>
      <c r="J162" s="36">
        <v>710</v>
      </c>
      <c r="K162" s="36">
        <v>710</v>
      </c>
      <c r="L162" s="36">
        <v>720</v>
      </c>
      <c r="M162" s="39">
        <v>720</v>
      </c>
      <c r="N162" s="39">
        <v>750</v>
      </c>
      <c r="O162" s="40">
        <v>820</v>
      </c>
      <c r="P162" s="111"/>
      <c r="Q162" s="111"/>
      <c r="R162" s="111"/>
      <c r="S162" s="111"/>
      <c r="T162" s="35">
        <v>74410</v>
      </c>
      <c r="U162" s="36">
        <v>76180</v>
      </c>
      <c r="V162" s="36">
        <v>77080</v>
      </c>
      <c r="W162" s="36">
        <v>77660</v>
      </c>
      <c r="X162" s="36">
        <v>78370</v>
      </c>
      <c r="Y162" s="36">
        <v>73990</v>
      </c>
      <c r="Z162" s="36">
        <v>73020</v>
      </c>
      <c r="AA162" s="36">
        <v>73880</v>
      </c>
      <c r="AB162" s="37">
        <v>74630</v>
      </c>
      <c r="AC162" s="37">
        <v>77640</v>
      </c>
      <c r="AD162" s="77">
        <v>84470</v>
      </c>
      <c r="AE162" s="111"/>
      <c r="AF162" s="4">
        <f>E162/E$522</f>
        <v>1.1166666666666667</v>
      </c>
      <c r="AG162" s="4">
        <f>F162/E$522</f>
        <v>1.1499999999999999</v>
      </c>
      <c r="AH162" s="4">
        <f>G162/E$522</f>
        <v>1.1666666666666667</v>
      </c>
      <c r="AI162" s="4">
        <f>H162/E$522</f>
        <v>1.1666666666666667</v>
      </c>
      <c r="AJ162" s="4">
        <f>I162/E$522</f>
        <v>1.1833333333333333</v>
      </c>
      <c r="AK162" s="4">
        <f>J162/E$522</f>
        <v>1.1833333333333333</v>
      </c>
      <c r="AL162" s="4">
        <f>K162/E$522</f>
        <v>1.1833333333333333</v>
      </c>
      <c r="AM162" s="4">
        <f>L162/E$522</f>
        <v>1.2</v>
      </c>
      <c r="AN162" s="4">
        <f>M162/E$522</f>
        <v>1.2</v>
      </c>
      <c r="AO162" s="4">
        <f>N162/E$522</f>
        <v>1.25</v>
      </c>
      <c r="AP162" s="4">
        <f>O162/E$522</f>
        <v>1.3666666666666667</v>
      </c>
      <c r="AQ162" s="256"/>
      <c r="AR162" s="256"/>
      <c r="AS162" s="256"/>
      <c r="AT162" s="256"/>
      <c r="AU162" s="256"/>
      <c r="AV162" s="256"/>
      <c r="AW162" s="256"/>
      <c r="AX162" s="256"/>
      <c r="AY162" s="256"/>
      <c r="AZ162" s="256"/>
      <c r="BA162" s="256"/>
      <c r="BC162" s="3"/>
      <c r="BE162" s="3">
        <f>E162*(保育人数!$G$7+保育人数!$G$8)/保育人数!$G$34</f>
        <v>1081.9875776397516</v>
      </c>
      <c r="BF162" s="3">
        <f>F162*(保育人数!$G$7+保育人数!$G$8)/保育人数!$G$34</f>
        <v>1114.2857142857144</v>
      </c>
      <c r="BG162" s="3">
        <f>G162*(保育人数!$G$7+保育人数!$G$8)/保育人数!$G$34</f>
        <v>1130.4347826086957</v>
      </c>
      <c r="BH162" s="3">
        <f>H162*(保育人数!$G$7+保育人数!$G$8)/保育人数!$G$34</f>
        <v>1130.4347826086957</v>
      </c>
      <c r="BI162" s="3">
        <f>I162*(保育人数!$G$7+保育人数!$G$8)/保育人数!$G$34</f>
        <v>1146.5838509316773</v>
      </c>
      <c r="BJ162" s="3">
        <f>J162*(保育人数!$G$7+保育人数!$G$8)/保育人数!$G$34</f>
        <v>1146.5838509316773</v>
      </c>
      <c r="BK162" s="3">
        <f>K162*(保育人数!$G$7+保育人数!$G$8)/保育人数!$G$34</f>
        <v>1146.5838509316773</v>
      </c>
      <c r="BL162" s="3">
        <f>L162*(保育人数!$G$7+保育人数!$G$8)/保育人数!$G$34</f>
        <v>1162.7329192546586</v>
      </c>
      <c r="BM162" s="3">
        <f>M162*(保育人数!$G$7+保育人数!$G$8)/保育人数!$G$34</f>
        <v>1162.7329192546586</v>
      </c>
      <c r="BN162" s="3">
        <f>N162*(保育人数!$G$7+保育人数!$G$8)/保育人数!$G$34</f>
        <v>1211.1801242236027</v>
      </c>
      <c r="BO162" s="3">
        <f>O162*(保育人数!$G$7+保育人数!$G$8)/保育人数!$G$34</f>
        <v>1324.2236024844722</v>
      </c>
      <c r="BP162" s="3">
        <f>AVERAGE(BE162:BO162)</f>
        <v>1159.7967250141164</v>
      </c>
      <c r="BQ162" s="216">
        <f>SUM(BP162:BP165)</f>
        <v>4231.7899491812541</v>
      </c>
      <c r="BR162" s="3"/>
      <c r="BU162" s="3">
        <f>U162*(保育人数!$G$7+保育人数!$G$8)/保育人数!$G$34</f>
        <v>123023.60248447207</v>
      </c>
      <c r="BV162" s="3">
        <f>V162*(保育人数!$G$7+保育人数!$G$8)/保育人数!$G$34</f>
        <v>124477.01863354039</v>
      </c>
      <c r="BW162" s="3">
        <f>W162*(保育人数!$G$7+保育人数!$G$8)/保育人数!$G$34</f>
        <v>125413.66459627332</v>
      </c>
      <c r="BX162" s="3">
        <f>X162*(保育人数!$G$7+保育人数!$G$8)/保育人数!$G$34</f>
        <v>126560.24844720498</v>
      </c>
      <c r="BY162" s="3">
        <f>Y162*(保育人数!$G$7+保育人数!$G$8)/保育人数!$G$34</f>
        <v>119486.95652173915</v>
      </c>
      <c r="BZ162" s="3">
        <f>Z162*(保育人数!$G$7+保育人数!$G$8)/保育人数!$G$34</f>
        <v>117920.49689440995</v>
      </c>
      <c r="CA162" s="3">
        <f>AA162*(保育人数!$G$7+保育人数!$G$8)/保育人数!$G$34</f>
        <v>119309.31677018636</v>
      </c>
      <c r="CB162" s="3">
        <f>AB162*(保育人数!$G$7+保育人数!$G$8)/保育人数!$G$34</f>
        <v>120520.49689440995</v>
      </c>
      <c r="CC162" s="3">
        <f>AC162*(保育人数!$G$7+保育人数!$G$8)/保育人数!$G$34</f>
        <v>125381.36645962734</v>
      </c>
      <c r="CD162" s="3">
        <f>AD162*(保育人数!$G$7+保育人数!$G$8)/保育人数!$G$34</f>
        <v>136411.18012422361</v>
      </c>
      <c r="CE162" s="3">
        <f>AE162*(保育人数!$G$7+保育人数!$G$8)/保育人数!$G$34</f>
        <v>0</v>
      </c>
      <c r="CF162" s="3">
        <f>AVERAGE(BU162:CE162)</f>
        <v>112591.30434782612</v>
      </c>
      <c r="CG162" s="216">
        <f>ROUNDDOWN(SUM(CF162:CF165)*$CJ$2*12/16,-2)</f>
        <v>217200</v>
      </c>
      <c r="CH162" s="3"/>
      <c r="CI162" s="4"/>
    </row>
    <row r="163" spans="1:87" ht="19">
      <c r="A163" s="32" t="s">
        <v>80</v>
      </c>
      <c r="B163" s="76" t="s">
        <v>137</v>
      </c>
      <c r="C163" s="237"/>
      <c r="D163" s="34" t="s">
        <v>106</v>
      </c>
      <c r="E163" s="38">
        <v>740</v>
      </c>
      <c r="F163" s="36">
        <v>760</v>
      </c>
      <c r="G163" s="36">
        <v>770</v>
      </c>
      <c r="H163" s="36">
        <v>770</v>
      </c>
      <c r="I163" s="36">
        <v>780</v>
      </c>
      <c r="J163" s="36">
        <v>780</v>
      </c>
      <c r="K163" s="36">
        <v>780</v>
      </c>
      <c r="L163" s="36">
        <v>790</v>
      </c>
      <c r="M163" s="39">
        <v>790</v>
      </c>
      <c r="N163" s="39">
        <v>820</v>
      </c>
      <c r="O163" s="40">
        <v>900</v>
      </c>
      <c r="P163" s="111"/>
      <c r="Q163" s="111"/>
      <c r="R163" s="111"/>
      <c r="S163" s="111"/>
      <c r="T163" s="35">
        <v>81490</v>
      </c>
      <c r="U163" s="36">
        <v>83460</v>
      </c>
      <c r="V163" s="36">
        <v>84440</v>
      </c>
      <c r="W163" s="36">
        <v>85090</v>
      </c>
      <c r="X163" s="36">
        <v>85880</v>
      </c>
      <c r="Y163" s="36">
        <v>81510</v>
      </c>
      <c r="Z163" s="36">
        <v>80430</v>
      </c>
      <c r="AA163" s="36">
        <v>81380</v>
      </c>
      <c r="AB163" s="37">
        <v>82220</v>
      </c>
      <c r="AC163" s="37">
        <v>85590</v>
      </c>
      <c r="AD163" s="77">
        <v>93220</v>
      </c>
      <c r="AE163" s="111"/>
      <c r="AF163" s="4">
        <f>E163/E$523</f>
        <v>1.1212121212121211</v>
      </c>
      <c r="AG163" s="4">
        <f>F163/E$523</f>
        <v>1.1515151515151516</v>
      </c>
      <c r="AH163" s="4">
        <f>G163/E$523</f>
        <v>1.1666666666666667</v>
      </c>
      <c r="AI163" s="4">
        <f>H163/E$523</f>
        <v>1.1666666666666667</v>
      </c>
      <c r="AJ163" s="4">
        <f>I163/E$523</f>
        <v>1.1818181818181819</v>
      </c>
      <c r="AK163" s="4">
        <f>J163/E$523</f>
        <v>1.1818181818181819</v>
      </c>
      <c r="AL163" s="4">
        <f>K163/E$523</f>
        <v>1.1818181818181819</v>
      </c>
      <c r="AM163" s="4">
        <f>L163/E$523</f>
        <v>1.196969696969697</v>
      </c>
      <c r="AN163" s="4">
        <f>M163/E$523</f>
        <v>1.196969696969697</v>
      </c>
      <c r="AO163" s="4">
        <f>N163/E$523</f>
        <v>1.2424242424242424</v>
      </c>
      <c r="AP163" s="4">
        <f>O163/E$523</f>
        <v>1.3636363636363635</v>
      </c>
      <c r="AQ163" s="256"/>
      <c r="AR163" s="256"/>
      <c r="AS163" s="256"/>
      <c r="AT163" s="256"/>
      <c r="AU163" s="256"/>
      <c r="AV163" s="256"/>
      <c r="AW163" s="256"/>
      <c r="AX163" s="256"/>
      <c r="AY163" s="256"/>
      <c r="AZ163" s="256"/>
      <c r="BA163" s="256"/>
      <c r="BC163" s="3"/>
      <c r="BE163" s="3">
        <f>E163*保育人数!$G$6/保育人数!$G$34</f>
        <v>597.51552795031068</v>
      </c>
      <c r="BF163" s="3">
        <f>F163*保育人数!$G$6/保育人数!$G$34</f>
        <v>613.66459627329198</v>
      </c>
      <c r="BG163" s="3">
        <f>G163*保育人数!$G$6/保育人数!$G$34</f>
        <v>621.73913043478274</v>
      </c>
      <c r="BH163" s="3">
        <f>H163*保育人数!$G$6/保育人数!$G$34</f>
        <v>621.73913043478274</v>
      </c>
      <c r="BI163" s="3">
        <f>I163*保育人数!$G$6/保育人数!$G$34</f>
        <v>629.81366459627338</v>
      </c>
      <c r="BJ163" s="3">
        <f>J163*保育人数!$G$6/保育人数!$G$34</f>
        <v>629.81366459627338</v>
      </c>
      <c r="BK163" s="3">
        <f>K163*保育人数!$G$6/保育人数!$G$34</f>
        <v>629.81366459627338</v>
      </c>
      <c r="BL163" s="3">
        <f>L163*保育人数!$G$6/保育人数!$G$34</f>
        <v>637.88819875776403</v>
      </c>
      <c r="BM163" s="3">
        <f>M163*保育人数!$G$6/保育人数!$G$34</f>
        <v>637.88819875776403</v>
      </c>
      <c r="BN163" s="3">
        <f>N163*保育人数!$G$6/保育人数!$G$34</f>
        <v>662.11180124223608</v>
      </c>
      <c r="BO163" s="3">
        <f>O163*保育人数!$G$6/保育人数!$G$34</f>
        <v>726.7080745341616</v>
      </c>
      <c r="BP163" s="3">
        <f t="shared" ref="BP163:BP165" si="99">AVERAGE(BE163:BO163)</f>
        <v>637.1541501976285</v>
      </c>
      <c r="BQ163" s="216"/>
      <c r="BR163" s="3"/>
      <c r="BU163" s="3">
        <f>U163*保育人数!$G$6/保育人数!$G$34</f>
        <v>67390.06211180125</v>
      </c>
      <c r="BV163" s="3">
        <f>V163*保育人数!$G$6/保育人数!$G$34</f>
        <v>68181.366459627345</v>
      </c>
      <c r="BW163" s="3">
        <f>W163*保育人数!$G$6/保育人数!$G$34</f>
        <v>68706.211180124228</v>
      </c>
      <c r="BX163" s="3">
        <f>X163*保育人数!$G$6/保育人数!$G$34</f>
        <v>69344.099378881991</v>
      </c>
      <c r="BY163" s="3">
        <f>Y163*保育人数!$G$6/保育人数!$G$34</f>
        <v>65815.52795031057</v>
      </c>
      <c r="BZ163" s="3">
        <f>Z163*保育人数!$G$6/保育人数!$G$34</f>
        <v>64943.478260869575</v>
      </c>
      <c r="CA163" s="3">
        <f>AA163*保育人数!$G$6/保育人数!$G$34</f>
        <v>65710.559006211188</v>
      </c>
      <c r="CB163" s="3">
        <f>AB163*保育人数!$G$6/保育人数!$G$34</f>
        <v>66388.819875776404</v>
      </c>
      <c r="CC163" s="3">
        <f>AC163*保育人数!$G$6/保育人数!$G$34</f>
        <v>69109.937888198765</v>
      </c>
      <c r="CD163" s="3">
        <f>AD163*保育人数!$G$6/保育人数!$G$34</f>
        <v>75270.807453416157</v>
      </c>
      <c r="CE163" s="3">
        <f>AE163*保育人数!$G$6/保育人数!$G$34</f>
        <v>0</v>
      </c>
      <c r="CF163" s="3">
        <f t="shared" ref="CF163:CF165" si="100">AVERAGE(BU163:CE163)</f>
        <v>61896.44268774704</v>
      </c>
      <c r="CG163" s="216"/>
      <c r="CH163" s="3"/>
      <c r="CI163" s="4"/>
    </row>
    <row r="164" spans="1:87" ht="19">
      <c r="A164" s="32" t="s">
        <v>80</v>
      </c>
      <c r="B164" s="76" t="s">
        <v>137</v>
      </c>
      <c r="C164" s="257" t="s">
        <v>160</v>
      </c>
      <c r="D164" s="34" t="s">
        <v>161</v>
      </c>
      <c r="E164" s="38">
        <v>1230</v>
      </c>
      <c r="F164" s="36">
        <v>1270</v>
      </c>
      <c r="G164" s="36">
        <v>1280</v>
      </c>
      <c r="H164" s="36">
        <v>1290</v>
      </c>
      <c r="I164" s="36">
        <v>1310</v>
      </c>
      <c r="J164" s="36">
        <v>1310</v>
      </c>
      <c r="K164" s="36">
        <v>1290</v>
      </c>
      <c r="L164" s="36">
        <v>1310</v>
      </c>
      <c r="M164" s="39">
        <v>1320</v>
      </c>
      <c r="N164" s="39">
        <v>1380</v>
      </c>
      <c r="O164" s="40">
        <v>1510</v>
      </c>
      <c r="P164" s="111"/>
      <c r="Q164" s="111"/>
      <c r="R164" s="111"/>
      <c r="S164" s="111"/>
      <c r="T164" s="35">
        <v>134280</v>
      </c>
      <c r="U164" s="36">
        <v>137660</v>
      </c>
      <c r="V164" s="36">
        <v>139270</v>
      </c>
      <c r="W164" s="36">
        <v>140390</v>
      </c>
      <c r="X164" s="36">
        <v>141750</v>
      </c>
      <c r="Y164" s="36">
        <v>141950</v>
      </c>
      <c r="Z164" s="36">
        <v>140280</v>
      </c>
      <c r="AA164" s="36">
        <v>141930</v>
      </c>
      <c r="AB164" s="37">
        <v>143440</v>
      </c>
      <c r="AC164" s="37">
        <v>149570</v>
      </c>
      <c r="AD164" s="77">
        <v>163080</v>
      </c>
      <c r="AE164" s="111"/>
      <c r="AF164" s="4">
        <f>E164/E$524</f>
        <v>1.1181818181818182</v>
      </c>
      <c r="AG164" s="4">
        <f>F164/E$524</f>
        <v>1.1545454545454545</v>
      </c>
      <c r="AH164" s="4">
        <f>G164/E$524</f>
        <v>1.1636363636363636</v>
      </c>
      <c r="AI164" s="4">
        <f>H164/E$524</f>
        <v>1.1727272727272726</v>
      </c>
      <c r="AJ164" s="4">
        <f>I164/E$524</f>
        <v>1.1909090909090909</v>
      </c>
      <c r="AK164" s="4">
        <f>J164/E$524</f>
        <v>1.1909090909090909</v>
      </c>
      <c r="AL164" s="4">
        <f>K164/E$524</f>
        <v>1.1727272727272726</v>
      </c>
      <c r="AM164" s="4">
        <f>L164/E$524</f>
        <v>1.1909090909090909</v>
      </c>
      <c r="AN164" s="4">
        <f>M164/E$524</f>
        <v>1.2</v>
      </c>
      <c r="AO164" s="4">
        <f>N164/E$524</f>
        <v>1.2545454545454546</v>
      </c>
      <c r="AP164" s="4">
        <f>O164/E$524</f>
        <v>1.3727272727272728</v>
      </c>
      <c r="AQ164" s="256"/>
      <c r="AR164" s="256"/>
      <c r="AS164" s="256"/>
      <c r="AT164" s="256"/>
      <c r="AU164" s="256"/>
      <c r="AV164" s="256"/>
      <c r="AW164" s="256"/>
      <c r="AX164" s="256"/>
      <c r="AY164" s="256"/>
      <c r="AZ164" s="256"/>
      <c r="BA164" s="256"/>
      <c r="BC164" s="3"/>
      <c r="BE164" s="3">
        <f>E164*(保育人数!$G$4+保育人数!$G$5)/保育人数!$G$34</f>
        <v>1489.7515527950313</v>
      </c>
      <c r="BF164" s="3">
        <f>F164*(保育人数!$G$4+保育人数!$G$5)/保育人数!$G$34</f>
        <v>1538.1987577639754</v>
      </c>
      <c r="BG164" s="3">
        <f>G164*(保育人数!$G$4+保育人数!$G$5)/保育人数!$G$34</f>
        <v>1550.3105590062114</v>
      </c>
      <c r="BH164" s="3">
        <f>H164*(保育人数!$G$4+保育人数!$G$5)/保育人数!$G$34</f>
        <v>1562.4223602484474</v>
      </c>
      <c r="BI164" s="3">
        <f>I164*(保育人数!$G$4+保育人数!$G$5)/保育人数!$G$34</f>
        <v>1586.6459627329195</v>
      </c>
      <c r="BJ164" s="3">
        <f>J164*(保育人数!$G$4+保育人数!$G$5)/保育人数!$G$34</f>
        <v>1586.6459627329195</v>
      </c>
      <c r="BK164" s="3">
        <f>K164*(保育人数!$G$4+保育人数!$G$5)/保育人数!$G$34</f>
        <v>1562.4223602484474</v>
      </c>
      <c r="BL164" s="3">
        <f>L164*(保育人数!$G$4+保育人数!$G$5)/保育人数!$G$34</f>
        <v>1586.6459627329195</v>
      </c>
      <c r="BM164" s="3">
        <f>M164*(保育人数!$G$4+保育人数!$G$5)/保育人数!$G$34</f>
        <v>1598.7577639751555</v>
      </c>
      <c r="BN164" s="3">
        <f>N164*(保育人数!$G$4+保育人数!$G$5)/保育人数!$G$34</f>
        <v>1671.4285714285718</v>
      </c>
      <c r="BO164" s="3">
        <f>O164*(保育人数!$G$4+保育人数!$G$5)/保育人数!$G$34</f>
        <v>1828.8819875776401</v>
      </c>
      <c r="BP164" s="3">
        <f t="shared" si="99"/>
        <v>1596.5556182947491</v>
      </c>
      <c r="BQ164" s="216"/>
      <c r="BR164" s="3"/>
      <c r="BU164" s="3">
        <f>U164*(保育人数!$G$4+保育人数!$G$5)/保育人数!$G$34</f>
        <v>166731.05590062114</v>
      </c>
      <c r="BV164" s="3">
        <f>V164*(保育人数!$G$4+保育人数!$G$5)/保育人数!$G$34</f>
        <v>168681.05590062114</v>
      </c>
      <c r="BW164" s="3">
        <f>W164*(保育人数!$G$4+保育人数!$G$5)/保育人数!$G$34</f>
        <v>170037.57763975157</v>
      </c>
      <c r="BX164" s="3">
        <f>X164*(保育人数!$G$4+保育人数!$G$5)/保育人数!$G$34</f>
        <v>171684.78260869568</v>
      </c>
      <c r="BY164" s="3">
        <f>Y164*(保育人数!$G$4+保育人数!$G$5)/保育人数!$G$34</f>
        <v>171927.0186335404</v>
      </c>
      <c r="BZ164" s="3">
        <f>Z164*(保育人数!$G$4+保育人数!$G$5)/保育人数!$G$34</f>
        <v>169904.34782608697</v>
      </c>
      <c r="CA164" s="3">
        <f>AA164*(保育人数!$G$4+保育人数!$G$5)/保育人数!$G$34</f>
        <v>171902.79503105592</v>
      </c>
      <c r="CB164" s="3">
        <f>AB164*(保育人数!$G$4+保育人数!$G$5)/保育人数!$G$34</f>
        <v>173731.67701863358</v>
      </c>
      <c r="CC164" s="3">
        <f>AC164*(保育人数!$G$4+保育人数!$G$5)/保育人数!$G$34</f>
        <v>181156.21118012426</v>
      </c>
      <c r="CD164" s="3">
        <f>AD164*(保育人数!$G$4+保育人数!$G$5)/保育人数!$G$34</f>
        <v>197519.25465838512</v>
      </c>
      <c r="CE164" s="3">
        <f>AE164*(保育人数!$G$4+保育人数!$G$5)/保育人数!$G$34</f>
        <v>0</v>
      </c>
      <c r="CF164" s="3">
        <f t="shared" si="100"/>
        <v>158479.6160361378</v>
      </c>
      <c r="CG164" s="216"/>
      <c r="CH164" s="3"/>
      <c r="CI164" s="4"/>
    </row>
    <row r="165" spans="1:87" ht="19">
      <c r="A165" s="32" t="s">
        <v>80</v>
      </c>
      <c r="B165" s="76" t="s">
        <v>137</v>
      </c>
      <c r="C165" s="257"/>
      <c r="D165" s="34" t="s">
        <v>162</v>
      </c>
      <c r="E165" s="38">
        <v>1940</v>
      </c>
      <c r="F165" s="36">
        <v>2000</v>
      </c>
      <c r="G165" s="36">
        <v>2020</v>
      </c>
      <c r="H165" s="36">
        <v>2030</v>
      </c>
      <c r="I165" s="36">
        <v>2060</v>
      </c>
      <c r="J165" s="36">
        <v>2060</v>
      </c>
      <c r="K165" s="36">
        <v>2030</v>
      </c>
      <c r="L165" s="36">
        <v>2060</v>
      </c>
      <c r="M165" s="39">
        <v>2080</v>
      </c>
      <c r="N165" s="39">
        <v>2180</v>
      </c>
      <c r="O165" s="40">
        <v>2380</v>
      </c>
      <c r="P165" s="111"/>
      <c r="Q165" s="111"/>
      <c r="R165" s="111"/>
      <c r="S165" s="111"/>
      <c r="T165" s="35">
        <v>205150</v>
      </c>
      <c r="U165" s="36">
        <v>210550</v>
      </c>
      <c r="V165" s="36">
        <v>212920</v>
      </c>
      <c r="W165" s="36">
        <v>214700</v>
      </c>
      <c r="X165" s="36">
        <v>216850</v>
      </c>
      <c r="Y165" s="36">
        <v>217150</v>
      </c>
      <c r="Z165" s="36">
        <v>214420</v>
      </c>
      <c r="AA165" s="36">
        <v>216970</v>
      </c>
      <c r="AB165" s="37">
        <v>219380</v>
      </c>
      <c r="AC165" s="37">
        <v>229150</v>
      </c>
      <c r="AD165" s="77">
        <v>250630</v>
      </c>
      <c r="AE165" s="111"/>
      <c r="AF165" s="4">
        <f>E165/E$525</f>
        <v>1.1279069767441861</v>
      </c>
      <c r="AG165" s="4">
        <f>F165/E$525</f>
        <v>1.1627906976744187</v>
      </c>
      <c r="AH165" s="4">
        <f>G165/E$525</f>
        <v>1.1744186046511629</v>
      </c>
      <c r="AI165" s="4">
        <f>H165/E$525</f>
        <v>1.180232558139535</v>
      </c>
      <c r="AJ165" s="4">
        <f>I165/E$525</f>
        <v>1.1976744186046511</v>
      </c>
      <c r="AK165" s="4">
        <f>J165/E$525</f>
        <v>1.1976744186046511</v>
      </c>
      <c r="AL165" s="4">
        <f>K165/E$525</f>
        <v>1.180232558139535</v>
      </c>
      <c r="AM165" s="4">
        <f>L165/E$525</f>
        <v>1.1976744186046511</v>
      </c>
      <c r="AN165" s="4">
        <f>M165/E$525</f>
        <v>1.2093023255813953</v>
      </c>
      <c r="AO165" s="4">
        <f>N165/E$525</f>
        <v>1.2674418604651163</v>
      </c>
      <c r="AP165" s="4">
        <f>O165/E$525</f>
        <v>1.3837209302325582</v>
      </c>
      <c r="AQ165" s="256"/>
      <c r="AR165" s="256"/>
      <c r="AS165" s="256"/>
      <c r="AT165" s="256"/>
      <c r="AU165" s="256"/>
      <c r="AV165" s="256"/>
      <c r="AW165" s="256"/>
      <c r="AX165" s="256"/>
      <c r="AY165" s="256"/>
      <c r="AZ165" s="256"/>
      <c r="BA165" s="256"/>
      <c r="BC165" s="3"/>
      <c r="BE165" s="3">
        <f>E165*保育人数!$G$3/保育人数!$G$34</f>
        <v>783.22981366459635</v>
      </c>
      <c r="BF165" s="3">
        <f>F165*保育人数!$G$3/保育人数!$G$34</f>
        <v>807.4534161490684</v>
      </c>
      <c r="BG165" s="3">
        <f>G165*保育人数!$G$3/保育人数!$G$34</f>
        <v>815.52795031055916</v>
      </c>
      <c r="BH165" s="3">
        <f>H165*保育人数!$G$3/保育人数!$G$34</f>
        <v>819.56521739130449</v>
      </c>
      <c r="BI165" s="3">
        <f>I165*保育人数!$G$3/保育人数!$G$34</f>
        <v>831.67701863354046</v>
      </c>
      <c r="BJ165" s="3">
        <f>J165*保育人数!$G$3/保育人数!$G$34</f>
        <v>831.67701863354046</v>
      </c>
      <c r="BK165" s="3">
        <f>K165*保育人数!$G$3/保育人数!$G$34</f>
        <v>819.56521739130449</v>
      </c>
      <c r="BL165" s="3">
        <f>L165*保育人数!$G$3/保育人数!$G$34</f>
        <v>831.67701863354046</v>
      </c>
      <c r="BM165" s="3">
        <f>M165*保育人数!$G$3/保育人数!$G$34</f>
        <v>839.75155279503122</v>
      </c>
      <c r="BN165" s="3">
        <f>N165*保育人数!$G$3/保育人数!$G$34</f>
        <v>880.12422360248456</v>
      </c>
      <c r="BO165" s="3">
        <f>O165*保育人数!$G$3/保育人数!$G$34</f>
        <v>960.86956521739148</v>
      </c>
      <c r="BP165" s="3">
        <f t="shared" si="99"/>
        <v>838.28345567476015</v>
      </c>
      <c r="BQ165" s="216"/>
      <c r="BR165" s="3"/>
      <c r="BU165" s="3">
        <f>U165*保育人数!$G$3/保育人数!$G$34</f>
        <v>85004.658385093178</v>
      </c>
      <c r="BV165" s="3">
        <f>V165*保育人数!$G$3/保育人数!$G$34</f>
        <v>85961.490683229829</v>
      </c>
      <c r="BW165" s="3">
        <f>W165*保育人数!$G$3/保育人数!$G$34</f>
        <v>86680.124223602499</v>
      </c>
      <c r="BX165" s="3">
        <f>X165*保育人数!$G$3/保育人数!$G$34</f>
        <v>87548.136645962746</v>
      </c>
      <c r="BY165" s="3">
        <f>Y165*保育人数!$G$3/保育人数!$G$34</f>
        <v>87669.254658385107</v>
      </c>
      <c r="BZ165" s="3">
        <f>Z165*保育人数!$G$3/保育人数!$G$34</f>
        <v>86567.080745341635</v>
      </c>
      <c r="CA165" s="3">
        <f>AA165*保育人数!$G$3/保育人数!$G$34</f>
        <v>87596.583850931696</v>
      </c>
      <c r="CB165" s="3">
        <f>AB165*保育人数!$G$3/保育人数!$G$34</f>
        <v>88569.565217391311</v>
      </c>
      <c r="CC165" s="3">
        <f>AC165*保育人数!$G$3/保育人数!$G$34</f>
        <v>92513.975155279521</v>
      </c>
      <c r="CD165" s="3">
        <f>AD165*保育人数!$G$3/保育人数!$G$34</f>
        <v>101186.02484472051</v>
      </c>
      <c r="CE165" s="3">
        <f>AE165*保育人数!$G$3/保育人数!$G$34</f>
        <v>0</v>
      </c>
      <c r="CF165" s="3">
        <f t="shared" si="100"/>
        <v>80845.172219085289</v>
      </c>
      <c r="CG165" s="216"/>
      <c r="CH165" s="3"/>
      <c r="CI165" s="4"/>
    </row>
    <row r="166" spans="1:87" ht="21" customHeight="1">
      <c r="A166" s="32" t="s">
        <v>80</v>
      </c>
      <c r="B166" s="33" t="s">
        <v>166</v>
      </c>
      <c r="C166" s="237" t="s">
        <v>159</v>
      </c>
      <c r="D166" s="34" t="s">
        <v>105</v>
      </c>
      <c r="E166" s="38">
        <v>620</v>
      </c>
      <c r="F166" s="36">
        <v>640</v>
      </c>
      <c r="G166" s="36">
        <v>650</v>
      </c>
      <c r="H166" s="36">
        <v>650</v>
      </c>
      <c r="I166" s="36">
        <v>660</v>
      </c>
      <c r="J166" s="36">
        <v>660</v>
      </c>
      <c r="K166" s="36">
        <v>660</v>
      </c>
      <c r="L166" s="36">
        <v>660</v>
      </c>
      <c r="M166" s="39">
        <v>670</v>
      </c>
      <c r="N166" s="39">
        <v>700</v>
      </c>
      <c r="O166" s="40">
        <v>770</v>
      </c>
      <c r="P166" s="111"/>
      <c r="Q166" s="111"/>
      <c r="R166" s="111"/>
      <c r="S166" s="111"/>
      <c r="T166" s="35">
        <v>69370</v>
      </c>
      <c r="U166" s="36">
        <v>71050</v>
      </c>
      <c r="V166" s="36">
        <v>71910</v>
      </c>
      <c r="W166" s="36">
        <v>72470</v>
      </c>
      <c r="X166" s="36">
        <v>73150</v>
      </c>
      <c r="Y166" s="36">
        <v>68760</v>
      </c>
      <c r="Z166" s="36">
        <v>67870</v>
      </c>
      <c r="AA166" s="36">
        <v>68670</v>
      </c>
      <c r="AB166" s="37">
        <v>69410</v>
      </c>
      <c r="AC166" s="37">
        <v>72410</v>
      </c>
      <c r="AD166" s="77">
        <v>79040</v>
      </c>
      <c r="AE166" s="111"/>
      <c r="AF166" s="4">
        <f>E166/E$526</f>
        <v>1.1071428571428572</v>
      </c>
      <c r="AG166" s="4">
        <f>F166/E$526</f>
        <v>1.1428571428571428</v>
      </c>
      <c r="AH166" s="4">
        <f>G166/E$526</f>
        <v>1.1607142857142858</v>
      </c>
      <c r="AI166" s="4">
        <f>H166/E$526</f>
        <v>1.1607142857142858</v>
      </c>
      <c r="AJ166" s="4">
        <f>I166/E$526</f>
        <v>1.1785714285714286</v>
      </c>
      <c r="AK166" s="4">
        <f>J166/E$526</f>
        <v>1.1785714285714286</v>
      </c>
      <c r="AL166" s="4">
        <f>K166/E$526</f>
        <v>1.1785714285714286</v>
      </c>
      <c r="AM166" s="4">
        <f>L166/E$526</f>
        <v>1.1785714285714286</v>
      </c>
      <c r="AN166" s="4">
        <f>M166/E$526</f>
        <v>1.1964285714285714</v>
      </c>
      <c r="AO166" s="4">
        <f>N166/E$526</f>
        <v>1.25</v>
      </c>
      <c r="AP166" s="4">
        <f>O166/E$526</f>
        <v>1.375</v>
      </c>
      <c r="AQ166" s="256"/>
      <c r="AR166" s="256"/>
      <c r="AS166" s="256"/>
      <c r="AT166" s="256"/>
      <c r="AU166" s="256"/>
      <c r="AV166" s="256"/>
      <c r="AW166" s="256"/>
      <c r="AX166" s="256"/>
      <c r="AY166" s="256"/>
      <c r="AZ166" s="256"/>
      <c r="BA166" s="256"/>
      <c r="BC166" s="3"/>
      <c r="BE166" s="3">
        <f>E166*(保育人数!$H$7+保育人数!$H$8)/保育人数!$H$34</f>
        <v>1030.7317268113338</v>
      </c>
      <c r="BF166" s="3">
        <f>F166*(保育人数!$H$7+保育人数!$H$8)/保育人数!$H$34</f>
        <v>1063.9811373536347</v>
      </c>
      <c r="BG166" s="3">
        <f>G166*(保育人数!$H$7+保育人数!$H$8)/保育人数!$H$34</f>
        <v>1080.6058426247853</v>
      </c>
      <c r="BH166" s="3">
        <f>H166*(保育人数!$H$7+保育人数!$H$8)/保育人数!$H$34</f>
        <v>1080.6058426247853</v>
      </c>
      <c r="BI166" s="3">
        <f>I166*(保育人数!$H$7+保育人数!$H$8)/保育人数!$H$34</f>
        <v>1097.2305478959358</v>
      </c>
      <c r="BJ166" s="3">
        <f>J166*(保育人数!$H$7+保育人数!$H$8)/保育人数!$H$34</f>
        <v>1097.2305478959358</v>
      </c>
      <c r="BK166" s="3">
        <f>K166*(保育人数!$H$7+保育人数!$H$8)/保育人数!$H$34</f>
        <v>1097.2305478959358</v>
      </c>
      <c r="BL166" s="3">
        <f>L166*(保育人数!$H$7+保育人数!$H$8)/保育人数!$H$34</f>
        <v>1097.2305478959358</v>
      </c>
      <c r="BM166" s="3">
        <f>M166*(保育人数!$H$7+保育人数!$H$8)/保育人数!$H$34</f>
        <v>1113.8552531670864</v>
      </c>
      <c r="BN166" s="3">
        <f>N166*(保育人数!$H$7+保育人数!$H$8)/保育人数!$H$34</f>
        <v>1163.7293689805381</v>
      </c>
      <c r="BO166" s="3">
        <f>O166*(保育人数!$H$7+保育人数!$H$8)/保育人数!$H$34</f>
        <v>1280.102305878592</v>
      </c>
      <c r="BP166" s="3">
        <f>AVERAGE(BE166:BO166)</f>
        <v>1109.321242638591</v>
      </c>
      <c r="BQ166" s="216">
        <f>SUM(BP166:BP169)</f>
        <v>4143.3299546235658</v>
      </c>
      <c r="BR166" s="3"/>
      <c r="BU166" s="3">
        <f>U166*(保育人数!$H$7+保育人数!$H$8)/保育人数!$H$34</f>
        <v>118118.53095152462</v>
      </c>
      <c r="BV166" s="3">
        <f>V166*(保育人数!$H$7+保育人数!$H$8)/保育人数!$H$34</f>
        <v>119548.25560484357</v>
      </c>
      <c r="BW166" s="3">
        <f>W166*(保育人数!$H$7+保育人数!$H$8)/保育人数!$H$34</f>
        <v>120479.23910002799</v>
      </c>
      <c r="BX166" s="3">
        <f>X166*(保育人数!$H$7+保育人数!$H$8)/保育人数!$H$34</f>
        <v>121609.71905846623</v>
      </c>
      <c r="BY166" s="3">
        <f>Y166*(保育人数!$H$7+保育人数!$H$8)/保育人数!$H$34</f>
        <v>114311.47344443115</v>
      </c>
      <c r="BZ166" s="3">
        <f>Z166*(保育人数!$H$7+保育人数!$H$8)/保育人数!$H$34</f>
        <v>112831.87467529875</v>
      </c>
      <c r="CA166" s="3">
        <f>AA166*(保育人数!$H$7+保育人数!$H$8)/保育人数!$H$34</f>
        <v>114161.85109699078</v>
      </c>
      <c r="CB166" s="3">
        <f>AB166*(保育人数!$H$7+保育人数!$H$8)/保育人数!$H$34</f>
        <v>115392.07928705592</v>
      </c>
      <c r="CC166" s="3">
        <f>AC166*(保育人数!$H$7+保育人数!$H$8)/保育人数!$H$34</f>
        <v>120379.49086840109</v>
      </c>
      <c r="CD166" s="3">
        <f>AD166*(保育人数!$H$7+保育人数!$H$8)/保育人数!$H$34</f>
        <v>131401.67046317391</v>
      </c>
      <c r="CE166" s="3">
        <f>AE166*(保育人数!$H$7+保育人数!$H$8)/保育人数!$H$34</f>
        <v>0</v>
      </c>
      <c r="CF166" s="3">
        <f>AVERAGE(BU166:CE166)</f>
        <v>108021.28950456489</v>
      </c>
      <c r="CG166" s="216">
        <f>ROUNDDOWN(SUM(CF166:CF169)*$CJ$2*12/16,-2)</f>
        <v>213200</v>
      </c>
      <c r="CH166" s="3"/>
      <c r="CI166" s="4"/>
    </row>
    <row r="167" spans="1:87" ht="19">
      <c r="A167" s="32" t="s">
        <v>80</v>
      </c>
      <c r="B167" s="76" t="s">
        <v>138</v>
      </c>
      <c r="C167" s="237"/>
      <c r="D167" s="34" t="s">
        <v>106</v>
      </c>
      <c r="E167" s="38">
        <v>690</v>
      </c>
      <c r="F167" s="36">
        <v>710</v>
      </c>
      <c r="G167" s="36">
        <v>720</v>
      </c>
      <c r="H167" s="36">
        <v>720</v>
      </c>
      <c r="I167" s="36">
        <v>730</v>
      </c>
      <c r="J167" s="36">
        <v>730</v>
      </c>
      <c r="K167" s="36">
        <v>730</v>
      </c>
      <c r="L167" s="36">
        <v>730</v>
      </c>
      <c r="M167" s="39">
        <v>740</v>
      </c>
      <c r="N167" s="39">
        <v>770</v>
      </c>
      <c r="O167" s="40">
        <v>850</v>
      </c>
      <c r="P167" s="111"/>
      <c r="Q167" s="111"/>
      <c r="R167" s="111"/>
      <c r="S167" s="111"/>
      <c r="T167" s="35">
        <v>76450</v>
      </c>
      <c r="U167" s="36">
        <v>78330</v>
      </c>
      <c r="V167" s="36">
        <v>79270</v>
      </c>
      <c r="W167" s="36">
        <v>79900</v>
      </c>
      <c r="X167" s="36">
        <v>80660</v>
      </c>
      <c r="Y167" s="36">
        <v>76280</v>
      </c>
      <c r="Z167" s="36">
        <v>75280</v>
      </c>
      <c r="AA167" s="36">
        <v>76170</v>
      </c>
      <c r="AB167" s="37">
        <v>77000</v>
      </c>
      <c r="AC167" s="37">
        <v>80360</v>
      </c>
      <c r="AD167" s="77">
        <v>87790</v>
      </c>
      <c r="AE167" s="111"/>
      <c r="AF167" s="4">
        <f>E167/E$527</f>
        <v>1.1129032258064515</v>
      </c>
      <c r="AG167" s="4">
        <f>F167/E$527</f>
        <v>1.1451612903225807</v>
      </c>
      <c r="AH167" s="4">
        <f>G167/E$527</f>
        <v>1.1612903225806452</v>
      </c>
      <c r="AI167" s="4">
        <f>H167/E$527</f>
        <v>1.1612903225806452</v>
      </c>
      <c r="AJ167" s="4">
        <f>I167/E$527</f>
        <v>1.1774193548387097</v>
      </c>
      <c r="AK167" s="4">
        <f>J167/E$527</f>
        <v>1.1774193548387097</v>
      </c>
      <c r="AL167" s="4">
        <f>K167/E$527</f>
        <v>1.1774193548387097</v>
      </c>
      <c r="AM167" s="4">
        <f>L167/E$527</f>
        <v>1.1774193548387097</v>
      </c>
      <c r="AN167" s="4">
        <f>M167/E$527</f>
        <v>1.1935483870967742</v>
      </c>
      <c r="AO167" s="4">
        <f>N167/E$527</f>
        <v>1.2419354838709677</v>
      </c>
      <c r="AP167" s="4">
        <f>O167/E$527</f>
        <v>1.3709677419354838</v>
      </c>
      <c r="AQ167" s="256"/>
      <c r="AR167" s="256"/>
      <c r="AS167" s="256"/>
      <c r="AT167" s="256"/>
      <c r="AU167" s="256"/>
      <c r="AV167" s="256"/>
      <c r="AW167" s="256"/>
      <c r="AX167" s="256"/>
      <c r="AY167" s="256"/>
      <c r="AZ167" s="256"/>
      <c r="BA167" s="256"/>
      <c r="BC167" s="3"/>
      <c r="BE167" s="3">
        <f>E167*保育人数!$H$6/保育人数!$H$34</f>
        <v>573.55233185469376</v>
      </c>
      <c r="BF167" s="3">
        <f>F167*保育人数!$H$6/保育人数!$H$34</f>
        <v>590.17703712584432</v>
      </c>
      <c r="BG167" s="3">
        <f>G167*保育人数!$H$6/保育人数!$H$34</f>
        <v>598.4893897614196</v>
      </c>
      <c r="BH167" s="3">
        <f>H167*保育人数!$H$6/保育人数!$H$34</f>
        <v>598.4893897614196</v>
      </c>
      <c r="BI167" s="3">
        <f>I167*保育人数!$H$6/保育人数!$H$34</f>
        <v>606.80174239699488</v>
      </c>
      <c r="BJ167" s="3">
        <f>J167*保育人数!$H$6/保育人数!$H$34</f>
        <v>606.80174239699488</v>
      </c>
      <c r="BK167" s="3">
        <f>K167*保育人数!$H$6/保育人数!$H$34</f>
        <v>606.80174239699488</v>
      </c>
      <c r="BL167" s="3">
        <f>L167*保育人数!$H$6/保育人数!$H$34</f>
        <v>606.80174239699488</v>
      </c>
      <c r="BM167" s="3">
        <f>M167*保育人数!$H$6/保育人数!$H$34</f>
        <v>615.11409503257016</v>
      </c>
      <c r="BN167" s="3">
        <f>N167*保育人数!$H$6/保育人数!$H$34</f>
        <v>640.051152939296</v>
      </c>
      <c r="BO167" s="3">
        <f>O167*保育人数!$H$6/保育人数!$H$34</f>
        <v>706.54997402389813</v>
      </c>
      <c r="BP167" s="3">
        <f t="shared" ref="BP167:BP169" si="101">AVERAGE(BE167:BO167)</f>
        <v>613.60275818973832</v>
      </c>
      <c r="BQ167" s="216"/>
      <c r="BR167" s="3"/>
      <c r="BU167" s="3">
        <f>U167*保育人数!$H$6/保育人数!$H$34</f>
        <v>65110.65819446111</v>
      </c>
      <c r="BV167" s="3">
        <f>V167*保育人数!$H$6/保育人数!$H$34</f>
        <v>65892.019342205182</v>
      </c>
      <c r="BW167" s="3">
        <f>W167*保育人数!$H$6/保育人数!$H$34</f>
        <v>66415.697558246422</v>
      </c>
      <c r="BX167" s="3">
        <f>X167*保育人数!$H$6/保育人数!$H$34</f>
        <v>67047.436358550141</v>
      </c>
      <c r="BY167" s="3">
        <f>Y167*保育人数!$H$6/保育人数!$H$34</f>
        <v>63406.625904168177</v>
      </c>
      <c r="BZ167" s="3">
        <f>Z167*保育人数!$H$6/保育人数!$H$34</f>
        <v>62575.390640610647</v>
      </c>
      <c r="CA167" s="3">
        <f>AA167*保育人数!$H$6/保育人数!$H$34</f>
        <v>63315.190025176846</v>
      </c>
      <c r="CB167" s="3">
        <f>AB167*保育人数!$H$6/保育人数!$H$34</f>
        <v>64005.115293929593</v>
      </c>
      <c r="CC167" s="3">
        <f>AC167*保育人数!$H$6/保育人数!$H$34</f>
        <v>66798.065779482888</v>
      </c>
      <c r="CD167" s="3">
        <f>AD167*保育人数!$H$6/保育人数!$H$34</f>
        <v>72974.143787715308</v>
      </c>
      <c r="CE167" s="3">
        <f>AE167*保育人数!$H$6/保育人数!$H$34</f>
        <v>0</v>
      </c>
      <c r="CF167" s="3">
        <f t="shared" ref="CF167:CF169" si="102">AVERAGE(BU167:CE167)</f>
        <v>59776.394807686032</v>
      </c>
      <c r="CG167" s="216"/>
      <c r="CH167" s="3"/>
      <c r="CI167" s="4"/>
    </row>
    <row r="168" spans="1:87" ht="19">
      <c r="A168" s="32" t="s">
        <v>80</v>
      </c>
      <c r="B168" s="76" t="s">
        <v>138</v>
      </c>
      <c r="C168" s="257" t="s">
        <v>160</v>
      </c>
      <c r="D168" s="34" t="s">
        <v>161</v>
      </c>
      <c r="E168" s="38">
        <v>1180</v>
      </c>
      <c r="F168" s="36">
        <v>1220</v>
      </c>
      <c r="G168" s="36">
        <v>1230</v>
      </c>
      <c r="H168" s="36">
        <v>1240</v>
      </c>
      <c r="I168" s="36">
        <v>1260</v>
      </c>
      <c r="J168" s="36">
        <v>1260</v>
      </c>
      <c r="K168" s="36">
        <v>1240</v>
      </c>
      <c r="L168" s="36">
        <v>1260</v>
      </c>
      <c r="M168" s="39">
        <v>1260</v>
      </c>
      <c r="N168" s="39">
        <v>1320</v>
      </c>
      <c r="O168" s="40">
        <v>1460</v>
      </c>
      <c r="P168" s="111"/>
      <c r="Q168" s="111"/>
      <c r="R168" s="111"/>
      <c r="S168" s="111"/>
      <c r="T168" s="35">
        <v>129240</v>
      </c>
      <c r="U168" s="36">
        <v>132530</v>
      </c>
      <c r="V168" s="36">
        <v>134100</v>
      </c>
      <c r="W168" s="36">
        <v>135200</v>
      </c>
      <c r="X168" s="36">
        <v>136530</v>
      </c>
      <c r="Y168" s="36">
        <v>136720</v>
      </c>
      <c r="Z168" s="36">
        <v>135130</v>
      </c>
      <c r="AA168" s="36">
        <v>136720</v>
      </c>
      <c r="AB168" s="37">
        <v>138220</v>
      </c>
      <c r="AC168" s="37">
        <v>144340</v>
      </c>
      <c r="AD168" s="77">
        <v>157650</v>
      </c>
      <c r="AE168" s="111"/>
      <c r="AF168" s="4">
        <f>E168/E$528</f>
        <v>1.1132075471698113</v>
      </c>
      <c r="AG168" s="4">
        <f>F168/E$528</f>
        <v>1.1509433962264151</v>
      </c>
      <c r="AH168" s="4">
        <f>G168/E$528</f>
        <v>1.1603773584905661</v>
      </c>
      <c r="AI168" s="4">
        <f>H168/E$528</f>
        <v>1.1698113207547169</v>
      </c>
      <c r="AJ168" s="4">
        <f>I168/E$528</f>
        <v>1.1886792452830188</v>
      </c>
      <c r="AK168" s="4">
        <f>J168/E$528</f>
        <v>1.1886792452830188</v>
      </c>
      <c r="AL168" s="4">
        <f>K168/E$528</f>
        <v>1.1698113207547169</v>
      </c>
      <c r="AM168" s="4">
        <f>L168/E$528</f>
        <v>1.1886792452830188</v>
      </c>
      <c r="AN168" s="4">
        <f>M168/E$528</f>
        <v>1.1886792452830188</v>
      </c>
      <c r="AO168" s="4">
        <f>N168/E$528</f>
        <v>1.2452830188679245</v>
      </c>
      <c r="AP168" s="4">
        <f>O168/E$528</f>
        <v>1.3773584905660377</v>
      </c>
      <c r="AQ168" s="256"/>
      <c r="AR168" s="256"/>
      <c r="AS168" s="256"/>
      <c r="AT168" s="256"/>
      <c r="AU168" s="256"/>
      <c r="AV168" s="256"/>
      <c r="AW168" s="256"/>
      <c r="AX168" s="256"/>
      <c r="AY168" s="256"/>
      <c r="AZ168" s="256"/>
      <c r="BA168" s="256"/>
      <c r="BC168" s="3"/>
      <c r="BE168" s="3">
        <f>E168*(保育人数!$H$4+保育人数!$H$5)/保育人数!$H$34</f>
        <v>1471.2864164968232</v>
      </c>
      <c r="BF168" s="3">
        <f>F168*(保育人数!$H$4+保育人数!$H$5)/保育人数!$H$34</f>
        <v>1521.1605323102749</v>
      </c>
      <c r="BG168" s="3">
        <f>G168*(保育人数!$H$4+保育人数!$H$5)/保育人数!$H$34</f>
        <v>1533.6290612636376</v>
      </c>
      <c r="BH168" s="3">
        <f>H168*(保育人数!$H$4+保育人数!$H$5)/保育人数!$H$34</f>
        <v>1546.0975902170005</v>
      </c>
      <c r="BI168" s="3">
        <f>I168*(保育人数!$H$4+保育人数!$H$5)/保育人数!$H$34</f>
        <v>1571.0346481237264</v>
      </c>
      <c r="BJ168" s="3">
        <f>J168*(保育人数!$H$4+保育人数!$H$5)/保育人数!$H$34</f>
        <v>1571.0346481237264</v>
      </c>
      <c r="BK168" s="3">
        <f>K168*(保育人数!$H$4+保育人数!$H$5)/保育人数!$H$34</f>
        <v>1546.0975902170005</v>
      </c>
      <c r="BL168" s="3">
        <f>L168*(保育人数!$H$4+保育人数!$H$5)/保育人数!$H$34</f>
        <v>1571.0346481237264</v>
      </c>
      <c r="BM168" s="3">
        <f>M168*(保育人数!$H$4+保育人数!$H$5)/保育人数!$H$34</f>
        <v>1571.0346481237264</v>
      </c>
      <c r="BN168" s="3">
        <f>N168*(保育人数!$H$4+保育人数!$H$5)/保育人数!$H$34</f>
        <v>1645.8458218439039</v>
      </c>
      <c r="BO168" s="3">
        <f>O168*(保育人数!$H$4+保育人数!$H$5)/保育人数!$H$34</f>
        <v>1820.4052271909845</v>
      </c>
      <c r="BP168" s="3">
        <f t="shared" si="101"/>
        <v>1578.9691665485939</v>
      </c>
      <c r="BQ168" s="216"/>
      <c r="BR168" s="3"/>
      <c r="BU168" s="3">
        <f>U168*(保育人数!$H$4+保育人数!$H$5)/保育人数!$H$34</f>
        <v>165245.41421891862</v>
      </c>
      <c r="BV168" s="3">
        <f>V168*(保育人数!$H$4+保育人数!$H$5)/保育人数!$H$34</f>
        <v>167202.9732645966</v>
      </c>
      <c r="BW168" s="3">
        <f>W168*(保育人数!$H$4+保育人数!$H$5)/保育人数!$H$34</f>
        <v>168574.51144946652</v>
      </c>
      <c r="BX168" s="3">
        <f>X168*(保育人数!$H$4+保育人数!$H$5)/保育人数!$H$34</f>
        <v>170232.82580026379</v>
      </c>
      <c r="BY168" s="3">
        <f>Y168*(保育人数!$H$4+保育人数!$H$5)/保育人数!$H$34</f>
        <v>170469.72785037768</v>
      </c>
      <c r="BZ168" s="3">
        <f>Z168*(保育人数!$H$4+保育人数!$H$5)/保育人数!$H$34</f>
        <v>168487.23174679297</v>
      </c>
      <c r="CA168" s="3">
        <f>AA168*(保育人数!$H$4+保育人数!$H$5)/保育人数!$H$34</f>
        <v>170469.72785037768</v>
      </c>
      <c r="CB168" s="3">
        <f>AB168*(保育人数!$H$4+保育人数!$H$5)/保育人数!$H$34</f>
        <v>172340.00719338213</v>
      </c>
      <c r="CC168" s="3">
        <f>AC168*(保育人数!$H$4+保育人数!$H$5)/保育人数!$H$34</f>
        <v>179970.74691284023</v>
      </c>
      <c r="CD168" s="3">
        <f>AD168*(保育人数!$H$4+保育人数!$H$5)/保育人数!$H$34</f>
        <v>196566.35894976626</v>
      </c>
      <c r="CE168" s="3">
        <f>AE168*(保育人数!$H$4+保育人数!$H$5)/保育人数!$H$34</f>
        <v>0</v>
      </c>
      <c r="CF168" s="3">
        <f t="shared" si="102"/>
        <v>157232.68411243477</v>
      </c>
      <c r="CG168" s="216"/>
      <c r="CH168" s="3"/>
      <c r="CI168" s="4"/>
    </row>
    <row r="169" spans="1:87" ht="19">
      <c r="A169" s="32" t="s">
        <v>80</v>
      </c>
      <c r="B169" s="76" t="s">
        <v>138</v>
      </c>
      <c r="C169" s="257"/>
      <c r="D169" s="34" t="s">
        <v>162</v>
      </c>
      <c r="E169" s="38">
        <v>1890</v>
      </c>
      <c r="F169" s="36">
        <v>1950</v>
      </c>
      <c r="G169" s="36">
        <v>1970</v>
      </c>
      <c r="H169" s="36">
        <v>1980</v>
      </c>
      <c r="I169" s="36">
        <v>2010</v>
      </c>
      <c r="J169" s="36">
        <v>2010</v>
      </c>
      <c r="K169" s="36">
        <v>1980</v>
      </c>
      <c r="L169" s="36">
        <v>2010</v>
      </c>
      <c r="M169" s="39">
        <v>2020</v>
      </c>
      <c r="N169" s="39">
        <v>2120</v>
      </c>
      <c r="O169" s="40">
        <v>2330</v>
      </c>
      <c r="P169" s="111"/>
      <c r="Q169" s="111"/>
      <c r="R169" s="111"/>
      <c r="S169" s="111"/>
      <c r="T169" s="35">
        <v>200110</v>
      </c>
      <c r="U169" s="36">
        <v>205420</v>
      </c>
      <c r="V169" s="36">
        <v>207750</v>
      </c>
      <c r="W169" s="36">
        <v>209510</v>
      </c>
      <c r="X169" s="36">
        <v>211630</v>
      </c>
      <c r="Y169" s="36">
        <v>211920</v>
      </c>
      <c r="Z169" s="36">
        <v>209270</v>
      </c>
      <c r="AA169" s="36">
        <v>211760</v>
      </c>
      <c r="AB169" s="37">
        <v>214160</v>
      </c>
      <c r="AC169" s="37">
        <v>223920</v>
      </c>
      <c r="AD169" s="77">
        <v>245200</v>
      </c>
      <c r="AE169" s="111"/>
      <c r="AF169" s="4">
        <f>E169/E$529</f>
        <v>1.125</v>
      </c>
      <c r="AG169" s="4">
        <f>F169/E$529</f>
        <v>1.1607142857142858</v>
      </c>
      <c r="AH169" s="4">
        <f>G169/E$529</f>
        <v>1.1726190476190477</v>
      </c>
      <c r="AI169" s="4">
        <f>H169/E$529</f>
        <v>1.1785714285714286</v>
      </c>
      <c r="AJ169" s="4">
        <f>I169/E$529</f>
        <v>1.1964285714285714</v>
      </c>
      <c r="AK169" s="4">
        <f>J169/E$529</f>
        <v>1.1964285714285714</v>
      </c>
      <c r="AL169" s="4">
        <f>K169/E$529</f>
        <v>1.1785714285714286</v>
      </c>
      <c r="AM169" s="4">
        <f>L169/E$529</f>
        <v>1.1964285714285714</v>
      </c>
      <c r="AN169" s="4">
        <f>M169/E$529</f>
        <v>1.2023809523809523</v>
      </c>
      <c r="AO169" s="4">
        <f>N169/E$529</f>
        <v>1.2619047619047619</v>
      </c>
      <c r="AP169" s="4">
        <f>O169/E$529</f>
        <v>1.3869047619047619</v>
      </c>
      <c r="AQ169" s="256"/>
      <c r="AR169" s="256"/>
      <c r="AS169" s="256"/>
      <c r="AT169" s="256"/>
      <c r="AU169" s="256"/>
      <c r="AV169" s="256"/>
      <c r="AW169" s="256"/>
      <c r="AX169" s="256"/>
      <c r="AY169" s="256"/>
      <c r="AZ169" s="256"/>
      <c r="BA169" s="256"/>
      <c r="BC169" s="3"/>
      <c r="BE169" s="3">
        <f>E169*保育人数!$H$3/保育人数!$H$34</f>
        <v>785.51732406186318</v>
      </c>
      <c r="BF169" s="3">
        <f>F169*保育人数!$H$3/保育人数!$H$34</f>
        <v>810.45438196858902</v>
      </c>
      <c r="BG169" s="3">
        <f>G169*保育人数!$H$3/保育人数!$H$34</f>
        <v>818.7667346041643</v>
      </c>
      <c r="BH169" s="3">
        <f>H169*保育人数!$H$3/保育人数!$H$34</f>
        <v>822.92291092195194</v>
      </c>
      <c r="BI169" s="3">
        <f>I169*保育人数!$H$3/保育人数!$H$34</f>
        <v>835.39143987531486</v>
      </c>
      <c r="BJ169" s="3">
        <f>J169*保育人数!$H$3/保育人数!$H$34</f>
        <v>835.39143987531486</v>
      </c>
      <c r="BK169" s="3">
        <f>K169*保育人数!$H$3/保育人数!$H$34</f>
        <v>822.92291092195194</v>
      </c>
      <c r="BL169" s="3">
        <f>L169*保育人数!$H$3/保育人数!$H$34</f>
        <v>835.39143987531486</v>
      </c>
      <c r="BM169" s="3">
        <f>M169*保育人数!$H$3/保育人数!$H$34</f>
        <v>839.5476161931025</v>
      </c>
      <c r="BN169" s="3">
        <f>N169*保育人数!$H$3/保育人数!$H$34</f>
        <v>881.1093793709789</v>
      </c>
      <c r="BO169" s="3">
        <f>O169*保育人数!$H$3/保育人数!$H$34</f>
        <v>968.38908204451923</v>
      </c>
      <c r="BP169" s="3">
        <f t="shared" si="101"/>
        <v>841.43678724664244</v>
      </c>
      <c r="BQ169" s="216"/>
      <c r="BR169" s="3"/>
      <c r="BU169" s="3">
        <f>U169*保育人数!$H$3/保育人数!$H$34</f>
        <v>85376.173919993613</v>
      </c>
      <c r="BV169" s="3">
        <f>V169*保育人数!$H$3/保育人数!$H$34</f>
        <v>86344.563002038136</v>
      </c>
      <c r="BW169" s="3">
        <f>W169*保育人数!$H$3/保育人数!$H$34</f>
        <v>87076.050033968757</v>
      </c>
      <c r="BX169" s="3">
        <f>X169*保育人数!$H$3/保育人数!$H$34</f>
        <v>87957.159413339745</v>
      </c>
      <c r="BY169" s="3">
        <f>Y169*保育人数!$H$3/保育人数!$H$34</f>
        <v>88077.68852655559</v>
      </c>
      <c r="BZ169" s="3">
        <f>Z169*保育人数!$H$3/保育人数!$H$34</f>
        <v>86976.301802341855</v>
      </c>
      <c r="CA169" s="3">
        <f>AA169*保育人数!$H$3/保育人数!$H$34</f>
        <v>88011.189705470984</v>
      </c>
      <c r="CB169" s="3">
        <f>AB169*保育人数!$H$3/保育人数!$H$34</f>
        <v>89008.672021740014</v>
      </c>
      <c r="CC169" s="3">
        <f>AC169*保育人数!$H$3/保育人数!$H$34</f>
        <v>93065.10010790074</v>
      </c>
      <c r="CD169" s="3">
        <f>AD169*保育人数!$H$3/保育人数!$H$34</f>
        <v>101909.44331215284</v>
      </c>
      <c r="CE169" s="3">
        <f>AE169*保育人数!$H$3/保育人数!$H$34</f>
        <v>0</v>
      </c>
      <c r="CF169" s="3">
        <f t="shared" si="102"/>
        <v>81254.758349591109</v>
      </c>
      <c r="CG169" s="216"/>
      <c r="CH169" s="3"/>
      <c r="CI169" s="4"/>
    </row>
    <row r="170" spans="1:87" ht="21" customHeight="1">
      <c r="A170" s="32" t="s">
        <v>80</v>
      </c>
      <c r="B170" s="33" t="s">
        <v>167</v>
      </c>
      <c r="C170" s="237" t="s">
        <v>159</v>
      </c>
      <c r="D170" s="34" t="s">
        <v>105</v>
      </c>
      <c r="E170" s="38">
        <v>540</v>
      </c>
      <c r="F170" s="36">
        <v>560</v>
      </c>
      <c r="G170" s="36">
        <v>560</v>
      </c>
      <c r="H170" s="36">
        <v>570</v>
      </c>
      <c r="I170" s="36">
        <v>570</v>
      </c>
      <c r="J170" s="36">
        <v>570</v>
      </c>
      <c r="K170" s="36">
        <v>570</v>
      </c>
      <c r="L170" s="36">
        <v>580</v>
      </c>
      <c r="M170" s="39">
        <v>580</v>
      </c>
      <c r="N170" s="39">
        <v>610</v>
      </c>
      <c r="O170" s="40">
        <v>670</v>
      </c>
      <c r="P170" s="111"/>
      <c r="Q170" s="111"/>
      <c r="R170" s="111"/>
      <c r="S170" s="111"/>
      <c r="T170" s="35">
        <v>61190</v>
      </c>
      <c r="U170" s="36">
        <v>62660</v>
      </c>
      <c r="V170" s="36">
        <v>63440</v>
      </c>
      <c r="W170" s="36">
        <v>63930</v>
      </c>
      <c r="X170" s="36">
        <v>64530</v>
      </c>
      <c r="Y170" s="36">
        <v>60130</v>
      </c>
      <c r="Z170" s="36">
        <v>59350</v>
      </c>
      <c r="AA170" s="36">
        <v>60050</v>
      </c>
      <c r="AB170" s="37">
        <v>60700</v>
      </c>
      <c r="AC170" s="37">
        <v>63330</v>
      </c>
      <c r="AD170" s="77">
        <v>69130</v>
      </c>
      <c r="AE170" s="111"/>
      <c r="AF170" s="4">
        <f>E170/E$530</f>
        <v>1.125</v>
      </c>
      <c r="AG170" s="4">
        <f>F170/E$530</f>
        <v>1.1666666666666667</v>
      </c>
      <c r="AH170" s="4">
        <f>G170/E$530</f>
        <v>1.1666666666666667</v>
      </c>
      <c r="AI170" s="4">
        <f>H170/E$530</f>
        <v>1.1875</v>
      </c>
      <c r="AJ170" s="4">
        <f>I170/E$530</f>
        <v>1.1875</v>
      </c>
      <c r="AK170" s="4">
        <f>J170/E$530</f>
        <v>1.1875</v>
      </c>
      <c r="AL170" s="4">
        <f>K170/E$530</f>
        <v>1.1875</v>
      </c>
      <c r="AM170" s="4">
        <f>L170/E$530</f>
        <v>1.2083333333333333</v>
      </c>
      <c r="AN170" s="4">
        <f>M170/E$530</f>
        <v>1.2083333333333333</v>
      </c>
      <c r="AO170" s="4">
        <f>N170/E$530</f>
        <v>1.2708333333333333</v>
      </c>
      <c r="AP170" s="4">
        <f>O170/E$530</f>
        <v>1.3958333333333333</v>
      </c>
      <c r="AQ170" s="256"/>
      <c r="AR170" s="256"/>
      <c r="AS170" s="256"/>
      <c r="AT170" s="256"/>
      <c r="AU170" s="256"/>
      <c r="AV170" s="256"/>
      <c r="AW170" s="256"/>
      <c r="AX170" s="256"/>
      <c r="AY170" s="256"/>
      <c r="AZ170" s="256"/>
      <c r="BA170" s="256"/>
      <c r="BC170" s="3"/>
      <c r="BE170" s="3">
        <f>E170*(保育人数!$I$7+保育人数!$I$8)/保育人数!$I$34</f>
        <v>988.76866082236018</v>
      </c>
      <c r="BF170" s="3">
        <f>F170*(保育人数!$I$7+保育人数!$I$8)/保育人数!$I$34</f>
        <v>1025.3897223342994</v>
      </c>
      <c r="BG170" s="3">
        <f>G170*(保育人数!$I$7+保育人数!$I$8)/保育人数!$I$34</f>
        <v>1025.3897223342994</v>
      </c>
      <c r="BH170" s="3">
        <f>H170*(保育人数!$I$7+保育人数!$I$8)/保育人数!$I$34</f>
        <v>1043.7002530902691</v>
      </c>
      <c r="BI170" s="3">
        <f>I170*(保育人数!$I$7+保育人数!$I$8)/保育人数!$I$34</f>
        <v>1043.7002530902691</v>
      </c>
      <c r="BJ170" s="3">
        <f>J170*(保育人数!$I$7+保育人数!$I$8)/保育人数!$I$34</f>
        <v>1043.7002530902691</v>
      </c>
      <c r="BK170" s="3">
        <f>K170*(保育人数!$I$7+保育人数!$I$8)/保育人数!$I$34</f>
        <v>1043.7002530902691</v>
      </c>
      <c r="BL170" s="3">
        <f>L170*(保育人数!$I$7+保育人数!$I$8)/保育人数!$I$34</f>
        <v>1062.0107838462386</v>
      </c>
      <c r="BM170" s="3">
        <f>M170*(保育人数!$I$7+保育人数!$I$8)/保育人数!$I$34</f>
        <v>1062.0107838462386</v>
      </c>
      <c r="BN170" s="3">
        <f>N170*(保育人数!$I$7+保育人数!$I$8)/保育人数!$I$34</f>
        <v>1116.9423761141475</v>
      </c>
      <c r="BO170" s="3">
        <f>O170*(保育人数!$I$7+保育人数!$I$8)/保育人数!$I$34</f>
        <v>1226.8055606499654</v>
      </c>
      <c r="BP170" s="3">
        <f>AVERAGE(BE170:BO170)</f>
        <v>1062.0107838462388</v>
      </c>
      <c r="BQ170" s="216">
        <f>SUM(BP170:BP173)</f>
        <v>4163.9811532780031</v>
      </c>
      <c r="BR170" s="3"/>
      <c r="BU170" s="3">
        <f>U170*(保育人数!$I$7+保育人数!$I$8)/保育人数!$I$34</f>
        <v>114733.78571690571</v>
      </c>
      <c r="BV170" s="3">
        <f>V170*(保育人数!$I$7+保育人数!$I$8)/保育人数!$I$34</f>
        <v>116162.00711587135</v>
      </c>
      <c r="BW170" s="3">
        <f>W170*(保育人数!$I$7+保育人数!$I$8)/保育人数!$I$34</f>
        <v>117059.22312291386</v>
      </c>
      <c r="BX170" s="3">
        <f>X170*(保育人数!$I$7+保育人数!$I$8)/保育人数!$I$34</f>
        <v>118157.85496827203</v>
      </c>
      <c r="BY170" s="3">
        <f>Y170*(保育人数!$I$7+保育人数!$I$8)/保育人数!$I$34</f>
        <v>110101.22143564541</v>
      </c>
      <c r="BZ170" s="3">
        <f>Z170*(保育人数!$I$7+保育人数!$I$8)/保育人数!$I$34</f>
        <v>108673.00003667976</v>
      </c>
      <c r="CA170" s="3">
        <f>AA170*(保育人数!$I$7+保育人数!$I$8)/保育人数!$I$34</f>
        <v>109954.73718959764</v>
      </c>
      <c r="CB170" s="3">
        <f>AB170*(保育人数!$I$7+保育人数!$I$8)/保育人数!$I$34</f>
        <v>111144.92168873567</v>
      </c>
      <c r="CC170" s="3">
        <f>AC170*(保育人数!$I$7+保育人数!$I$8)/保育人数!$I$34</f>
        <v>115960.59127755568</v>
      </c>
      <c r="CD170" s="3">
        <f>AD170*(保育人数!$I$7+保育人数!$I$8)/保育人数!$I$34</f>
        <v>126580.69911601806</v>
      </c>
      <c r="CE170" s="3">
        <f>AE170*(保育人数!$I$7+保育人数!$I$8)/保育人数!$I$34</f>
        <v>0</v>
      </c>
      <c r="CF170" s="3">
        <f>AVERAGE(BU170:CE170)</f>
        <v>104411.64015165412</v>
      </c>
      <c r="CG170" s="216">
        <f>ROUNDDOWN(SUM(CF170:CF173)*$CJ$2*12/16,-2)</f>
        <v>215800</v>
      </c>
      <c r="CH170" s="3"/>
      <c r="CI170" s="4"/>
    </row>
    <row r="171" spans="1:87" ht="19">
      <c r="A171" s="32" t="s">
        <v>80</v>
      </c>
      <c r="B171" s="76" t="s">
        <v>139</v>
      </c>
      <c r="C171" s="237"/>
      <c r="D171" s="34" t="s">
        <v>106</v>
      </c>
      <c r="E171" s="38">
        <v>610</v>
      </c>
      <c r="F171" s="36">
        <v>630</v>
      </c>
      <c r="G171" s="36">
        <v>630</v>
      </c>
      <c r="H171" s="36">
        <v>640</v>
      </c>
      <c r="I171" s="36">
        <v>640</v>
      </c>
      <c r="J171" s="36">
        <v>640</v>
      </c>
      <c r="K171" s="36">
        <v>640</v>
      </c>
      <c r="L171" s="36">
        <v>650</v>
      </c>
      <c r="M171" s="39">
        <v>650</v>
      </c>
      <c r="N171" s="39">
        <v>680</v>
      </c>
      <c r="O171" s="40">
        <v>750</v>
      </c>
      <c r="P171" s="111"/>
      <c r="Q171" s="111"/>
      <c r="R171" s="111"/>
      <c r="S171" s="111"/>
      <c r="T171" s="35">
        <v>68270</v>
      </c>
      <c r="U171" s="36">
        <v>69940</v>
      </c>
      <c r="V171" s="36">
        <v>70800</v>
      </c>
      <c r="W171" s="36">
        <v>71360</v>
      </c>
      <c r="X171" s="36">
        <v>72040</v>
      </c>
      <c r="Y171" s="36">
        <v>67650</v>
      </c>
      <c r="Z171" s="36">
        <v>66760</v>
      </c>
      <c r="AA171" s="36">
        <v>67550</v>
      </c>
      <c r="AB171" s="37">
        <v>68290</v>
      </c>
      <c r="AC171" s="37">
        <v>71280</v>
      </c>
      <c r="AD171" s="77">
        <v>77880</v>
      </c>
      <c r="AE171" s="111"/>
      <c r="AF171" s="4">
        <f>E171/E$531</f>
        <v>1.1296296296296295</v>
      </c>
      <c r="AG171" s="4">
        <f>F171/E$531</f>
        <v>1.1666666666666667</v>
      </c>
      <c r="AH171" s="4">
        <f>G171/E$531</f>
        <v>1.1666666666666667</v>
      </c>
      <c r="AI171" s="4">
        <f>H171/E$531</f>
        <v>1.1851851851851851</v>
      </c>
      <c r="AJ171" s="4">
        <f>I171/E$531</f>
        <v>1.1851851851851851</v>
      </c>
      <c r="AK171" s="4">
        <f>J171/E$531</f>
        <v>1.1851851851851851</v>
      </c>
      <c r="AL171" s="4">
        <f>K171/E$531</f>
        <v>1.1851851851851851</v>
      </c>
      <c r="AM171" s="4">
        <f>L171/E$531</f>
        <v>1.2037037037037037</v>
      </c>
      <c r="AN171" s="4">
        <f>M171/E$531</f>
        <v>1.2037037037037037</v>
      </c>
      <c r="AO171" s="4">
        <f>N171/E$531</f>
        <v>1.2592592592592593</v>
      </c>
      <c r="AP171" s="4">
        <f>O171/E$531</f>
        <v>1.3888888888888888</v>
      </c>
      <c r="AQ171" s="256"/>
      <c r="AR171" s="256"/>
      <c r="AS171" s="256"/>
      <c r="AT171" s="256"/>
      <c r="AU171" s="256"/>
      <c r="AV171" s="256"/>
      <c r="AW171" s="256"/>
      <c r="AX171" s="256"/>
      <c r="AY171" s="256"/>
      <c r="AZ171" s="256"/>
      <c r="BA171" s="256"/>
      <c r="BC171" s="3"/>
      <c r="BE171" s="3">
        <f>E171*保育人数!$I$6/保育人数!$I$34</f>
        <v>558.47118805707373</v>
      </c>
      <c r="BF171" s="3">
        <f>F171*保育人数!$I$6/保育人数!$I$34</f>
        <v>576.78171881304343</v>
      </c>
      <c r="BG171" s="3">
        <f>G171*保育人数!$I$6/保育人数!$I$34</f>
        <v>576.78171881304343</v>
      </c>
      <c r="BH171" s="3">
        <f>H171*保育人数!$I$6/保育人数!$I$34</f>
        <v>585.93698419102827</v>
      </c>
      <c r="BI171" s="3">
        <f>I171*保育人数!$I$6/保育人数!$I$34</f>
        <v>585.93698419102827</v>
      </c>
      <c r="BJ171" s="3">
        <f>J171*保育人数!$I$6/保育人数!$I$34</f>
        <v>585.93698419102827</v>
      </c>
      <c r="BK171" s="3">
        <f>K171*保育人数!$I$6/保育人数!$I$34</f>
        <v>585.93698419102827</v>
      </c>
      <c r="BL171" s="3">
        <f>L171*保育人数!$I$6/保育人数!$I$34</f>
        <v>595.09224956901301</v>
      </c>
      <c r="BM171" s="3">
        <f>M171*保育人数!$I$6/保育人数!$I$34</f>
        <v>595.09224956901301</v>
      </c>
      <c r="BN171" s="3">
        <f>N171*保育人数!$I$6/保育人数!$I$34</f>
        <v>622.55804570296755</v>
      </c>
      <c r="BO171" s="3">
        <f>O171*保育人数!$I$6/保育人数!$I$34</f>
        <v>686.64490334886125</v>
      </c>
      <c r="BP171" s="3">
        <f t="shared" ref="BP171:BP173" si="103">AVERAGE(BE171:BO171)</f>
        <v>595.92454642155724</v>
      </c>
      <c r="BQ171" s="216"/>
      <c r="BR171" s="3"/>
      <c r="BU171" s="3">
        <f>U171*保育人数!$I$6/保育人数!$I$34</f>
        <v>64031.926053625801</v>
      </c>
      <c r="BV171" s="3">
        <f>V171*保育人数!$I$6/保育人数!$I$34</f>
        <v>64819.278876132499</v>
      </c>
      <c r="BW171" s="3">
        <f>W171*保育人数!$I$6/保育人数!$I$34</f>
        <v>65331.973737299646</v>
      </c>
      <c r="BX171" s="3">
        <f>X171*保育人数!$I$6/保育人数!$I$34</f>
        <v>65954.531783002618</v>
      </c>
      <c r="BY171" s="3">
        <f>Y171*保育人数!$I$6/保育人数!$I$34</f>
        <v>61935.370282067284</v>
      </c>
      <c r="BZ171" s="3">
        <f>Z171*保育人数!$I$6/保育人数!$I$34</f>
        <v>61120.551663426631</v>
      </c>
      <c r="CA171" s="3">
        <f>AA171*保育人数!$I$6/保育人数!$I$34</f>
        <v>61843.817628287434</v>
      </c>
      <c r="CB171" s="3">
        <f>AB171*保育人数!$I$6/保育人数!$I$34</f>
        <v>62521.307266258307</v>
      </c>
      <c r="CC171" s="3">
        <f>AC171*保育人数!$I$6/保育人数!$I$34</f>
        <v>65258.73161427577</v>
      </c>
      <c r="CD171" s="3">
        <f>AD171*保育人数!$I$6/保育人数!$I$34</f>
        <v>71301.206763745751</v>
      </c>
      <c r="CE171" s="3">
        <f>AE171*保育人数!$I$6/保育人数!$I$34</f>
        <v>0</v>
      </c>
      <c r="CF171" s="3">
        <f t="shared" ref="CF171:CF173" si="104">AVERAGE(BU171:CE171)</f>
        <v>58556.245060738336</v>
      </c>
      <c r="CG171" s="216"/>
      <c r="CH171" s="3"/>
      <c r="CI171" s="4"/>
    </row>
    <row r="172" spans="1:87" ht="19">
      <c r="A172" s="32" t="s">
        <v>80</v>
      </c>
      <c r="B172" s="76" t="s">
        <v>139</v>
      </c>
      <c r="C172" s="257" t="s">
        <v>160</v>
      </c>
      <c r="D172" s="34" t="s">
        <v>161</v>
      </c>
      <c r="E172" s="38">
        <v>1100</v>
      </c>
      <c r="F172" s="36">
        <v>1140</v>
      </c>
      <c r="G172" s="36">
        <v>1140</v>
      </c>
      <c r="H172" s="36">
        <v>1160</v>
      </c>
      <c r="I172" s="36">
        <v>1170</v>
      </c>
      <c r="J172" s="36">
        <v>1170</v>
      </c>
      <c r="K172" s="36">
        <v>1150</v>
      </c>
      <c r="L172" s="36">
        <v>1170</v>
      </c>
      <c r="M172" s="39">
        <v>1180</v>
      </c>
      <c r="N172" s="39">
        <v>1230</v>
      </c>
      <c r="O172" s="40">
        <v>1360</v>
      </c>
      <c r="P172" s="111"/>
      <c r="Q172" s="111"/>
      <c r="R172" s="111"/>
      <c r="S172" s="111"/>
      <c r="T172" s="35">
        <v>121060</v>
      </c>
      <c r="U172" s="36">
        <v>124140</v>
      </c>
      <c r="V172" s="36">
        <v>125630</v>
      </c>
      <c r="W172" s="36">
        <v>126660</v>
      </c>
      <c r="X172" s="36">
        <v>127910</v>
      </c>
      <c r="Y172" s="36">
        <v>128090</v>
      </c>
      <c r="Z172" s="36">
        <v>126610</v>
      </c>
      <c r="AA172" s="36">
        <v>128100</v>
      </c>
      <c r="AB172" s="37">
        <v>129510</v>
      </c>
      <c r="AC172" s="37">
        <v>135260</v>
      </c>
      <c r="AD172" s="77">
        <v>147740</v>
      </c>
      <c r="AE172" s="111"/>
      <c r="AF172" s="4">
        <f>E172/E$532</f>
        <v>1.1224489795918366</v>
      </c>
      <c r="AG172" s="4">
        <f>F172/E$532</f>
        <v>1.1632653061224489</v>
      </c>
      <c r="AH172" s="4">
        <f>G172/E$532</f>
        <v>1.1632653061224489</v>
      </c>
      <c r="AI172" s="4">
        <f>H172/E$532</f>
        <v>1.1836734693877551</v>
      </c>
      <c r="AJ172" s="4">
        <f>I172/E$532</f>
        <v>1.1938775510204083</v>
      </c>
      <c r="AK172" s="4">
        <f>J172/E$532</f>
        <v>1.1938775510204083</v>
      </c>
      <c r="AL172" s="4">
        <f>K172/E$532</f>
        <v>1.1734693877551021</v>
      </c>
      <c r="AM172" s="4">
        <f>L172/E$532</f>
        <v>1.1938775510204083</v>
      </c>
      <c r="AN172" s="4">
        <f>M172/E$532</f>
        <v>1.2040816326530612</v>
      </c>
      <c r="AO172" s="4">
        <f>N172/E$532</f>
        <v>1.2551020408163265</v>
      </c>
      <c r="AP172" s="4">
        <f>O172/E$532</f>
        <v>1.3877551020408163</v>
      </c>
      <c r="AQ172" s="256"/>
      <c r="AR172" s="256"/>
      <c r="AS172" s="256"/>
      <c r="AT172" s="256"/>
      <c r="AU172" s="256"/>
      <c r="AV172" s="256"/>
      <c r="AW172" s="256"/>
      <c r="AX172" s="256"/>
      <c r="AY172" s="256"/>
      <c r="AZ172" s="256"/>
      <c r="BA172" s="256"/>
      <c r="BC172" s="3"/>
      <c r="BE172" s="3">
        <f>E172*(保育人数!$I$4+保育人数!$I$5)/保育人数!$I$34</f>
        <v>1510.6187873674946</v>
      </c>
      <c r="BF172" s="3">
        <f>F172*(保育人数!$I$4+保育人数!$I$5)/保育人数!$I$34</f>
        <v>1565.5503796354035</v>
      </c>
      <c r="BG172" s="3">
        <f>G172*(保育人数!$I$4+保育人数!$I$5)/保育人数!$I$34</f>
        <v>1565.5503796354035</v>
      </c>
      <c r="BH172" s="3">
        <f>H172*(保育人数!$I$4+保育人数!$I$5)/保育人数!$I$34</f>
        <v>1593.0161757693579</v>
      </c>
      <c r="BI172" s="3">
        <f>I172*(保育人数!$I$4+保育人数!$I$5)/保育人数!$I$34</f>
        <v>1606.7490738363351</v>
      </c>
      <c r="BJ172" s="3">
        <f>J172*(保育人数!$I$4+保育人数!$I$5)/保育人数!$I$34</f>
        <v>1606.7490738363351</v>
      </c>
      <c r="BK172" s="3">
        <f>K172*(保育人数!$I$4+保育人数!$I$5)/保育人数!$I$34</f>
        <v>1579.2832777023807</v>
      </c>
      <c r="BL172" s="3">
        <f>L172*(保育人数!$I$4+保育人数!$I$5)/保育人数!$I$34</f>
        <v>1606.7490738363351</v>
      </c>
      <c r="BM172" s="3">
        <f>M172*(保育人数!$I$4+保育人数!$I$5)/保育人数!$I$34</f>
        <v>1620.4819719033126</v>
      </c>
      <c r="BN172" s="3">
        <f>N172*(保育人数!$I$4+保育人数!$I$5)/保育人数!$I$34</f>
        <v>1689.1464622381986</v>
      </c>
      <c r="BO172" s="3">
        <f>O172*(保育人数!$I$4+保育人数!$I$5)/保育人数!$I$34</f>
        <v>1867.6741371089024</v>
      </c>
      <c r="BP172" s="3">
        <f t="shared" si="103"/>
        <v>1619.2335266244963</v>
      </c>
      <c r="BQ172" s="216"/>
      <c r="BR172" s="3"/>
      <c r="BU172" s="3">
        <f>U172*(保育人数!$I$4+保育人数!$I$5)/保育人数!$I$34</f>
        <v>170480.19660345526</v>
      </c>
      <c r="BV172" s="3">
        <f>V172*(保育人数!$I$4+保育人数!$I$5)/保育人数!$I$34</f>
        <v>172526.39841543487</v>
      </c>
      <c r="BW172" s="3">
        <f>W172*(保育人数!$I$4+保育人数!$I$5)/保育人数!$I$34</f>
        <v>173940.88691633352</v>
      </c>
      <c r="BX172" s="3">
        <f>X172*(保育人数!$I$4+保育人数!$I$5)/保育人数!$I$34</f>
        <v>175657.49917470568</v>
      </c>
      <c r="BY172" s="3">
        <f>Y172*(保育人数!$I$4+保育人数!$I$5)/保育人数!$I$34</f>
        <v>175904.69133991125</v>
      </c>
      <c r="BZ172" s="3">
        <f>Z172*(保育人数!$I$4+保育人数!$I$5)/保育人数!$I$34</f>
        <v>173872.22242599863</v>
      </c>
      <c r="CA172" s="3">
        <f>AA172*(保育人数!$I$4+保育人数!$I$5)/保育人数!$I$34</f>
        <v>175918.42423797824</v>
      </c>
      <c r="CB172" s="3">
        <f>AB172*(保育人数!$I$4+保育人数!$I$5)/保育人数!$I$34</f>
        <v>177854.76286542203</v>
      </c>
      <c r="CC172" s="3">
        <f>AC172*(保育人数!$I$4+保育人数!$I$5)/保育人数!$I$34</f>
        <v>185751.17925393392</v>
      </c>
      <c r="CD172" s="3">
        <f>AD172*(保育人数!$I$4+保育人数!$I$5)/保育人数!$I$34</f>
        <v>202889.83604152151</v>
      </c>
      <c r="CE172" s="3">
        <f>AE172*(保育人数!$I$4+保育人数!$I$5)/保育人数!$I$34</f>
        <v>0</v>
      </c>
      <c r="CF172" s="3">
        <f t="shared" si="104"/>
        <v>162254.19066133589</v>
      </c>
      <c r="CG172" s="216"/>
      <c r="CH172" s="3"/>
      <c r="CI172" s="4"/>
    </row>
    <row r="173" spans="1:87" ht="19">
      <c r="A173" s="32" t="s">
        <v>80</v>
      </c>
      <c r="B173" s="76" t="s">
        <v>139</v>
      </c>
      <c r="C173" s="257"/>
      <c r="D173" s="34" t="s">
        <v>162</v>
      </c>
      <c r="E173" s="38">
        <v>1810</v>
      </c>
      <c r="F173" s="36">
        <v>1870</v>
      </c>
      <c r="G173" s="36">
        <v>1880</v>
      </c>
      <c r="H173" s="36">
        <v>1900</v>
      </c>
      <c r="I173" s="36">
        <v>1920</v>
      </c>
      <c r="J173" s="36">
        <v>1920</v>
      </c>
      <c r="K173" s="36">
        <v>1890</v>
      </c>
      <c r="L173" s="36">
        <v>1920</v>
      </c>
      <c r="M173" s="39">
        <v>1940</v>
      </c>
      <c r="N173" s="39">
        <v>2030</v>
      </c>
      <c r="O173" s="40">
        <v>2230</v>
      </c>
      <c r="P173" s="111"/>
      <c r="Q173" s="111"/>
      <c r="R173" s="111"/>
      <c r="S173" s="111"/>
      <c r="T173" s="35">
        <v>191930</v>
      </c>
      <c r="U173" s="36">
        <v>197030</v>
      </c>
      <c r="V173" s="36">
        <v>199280</v>
      </c>
      <c r="W173" s="36">
        <v>200970</v>
      </c>
      <c r="X173" s="36">
        <v>203010</v>
      </c>
      <c r="Y173" s="36">
        <v>203290</v>
      </c>
      <c r="Z173" s="36">
        <v>200750</v>
      </c>
      <c r="AA173" s="36">
        <v>203140</v>
      </c>
      <c r="AB173" s="37">
        <v>205450</v>
      </c>
      <c r="AC173" s="37">
        <v>214840</v>
      </c>
      <c r="AD173" s="77">
        <v>235290</v>
      </c>
      <c r="AE173" s="111"/>
      <c r="AF173" s="4">
        <f>E173/E$533</f>
        <v>1.1312500000000001</v>
      </c>
      <c r="AG173" s="4">
        <f>F173/E$533</f>
        <v>1.16875</v>
      </c>
      <c r="AH173" s="4">
        <f>G173/E$533</f>
        <v>1.175</v>
      </c>
      <c r="AI173" s="4">
        <f>H173/E$533</f>
        <v>1.1875</v>
      </c>
      <c r="AJ173" s="4">
        <f>I173/E$533</f>
        <v>1.2</v>
      </c>
      <c r="AK173" s="4">
        <f>J173/E$533</f>
        <v>1.2</v>
      </c>
      <c r="AL173" s="4">
        <f>K173/E$533</f>
        <v>1.1812499999999999</v>
      </c>
      <c r="AM173" s="4">
        <f>L173/E$533</f>
        <v>1.2</v>
      </c>
      <c r="AN173" s="4">
        <f>M173/E$533</f>
        <v>1.2124999999999999</v>
      </c>
      <c r="AO173" s="4">
        <f>N173/E$533</f>
        <v>1.26875</v>
      </c>
      <c r="AP173" s="4">
        <f>O173/E$533</f>
        <v>1.39375</v>
      </c>
      <c r="AQ173" s="256"/>
      <c r="AR173" s="256"/>
      <c r="AS173" s="256"/>
      <c r="AT173" s="256"/>
      <c r="AU173" s="256"/>
      <c r="AV173" s="256"/>
      <c r="AW173" s="256"/>
      <c r="AX173" s="256"/>
      <c r="AY173" s="256"/>
      <c r="AZ173" s="256"/>
      <c r="BA173" s="256"/>
      <c r="BC173" s="3"/>
      <c r="BE173" s="3">
        <f>E173*保育人数!$I$3/保育人数!$I$34</f>
        <v>828.55151670762586</v>
      </c>
      <c r="BF173" s="3">
        <f>F173*保育人数!$I$3/保育人数!$I$34</f>
        <v>856.01731284158029</v>
      </c>
      <c r="BG173" s="3">
        <f>G173*保育人数!$I$3/保育人数!$I$34</f>
        <v>860.59494553057277</v>
      </c>
      <c r="BH173" s="3">
        <f>H173*保育人数!$I$3/保育人数!$I$34</f>
        <v>869.75021090855751</v>
      </c>
      <c r="BI173" s="3">
        <f>I173*保育人数!$I$3/保育人数!$I$34</f>
        <v>878.90547628654235</v>
      </c>
      <c r="BJ173" s="3">
        <f>J173*保育人数!$I$3/保育人数!$I$34</f>
        <v>878.90547628654235</v>
      </c>
      <c r="BK173" s="3">
        <f>K173*保育人数!$I$3/保育人数!$I$34</f>
        <v>865.17257821956514</v>
      </c>
      <c r="BL173" s="3">
        <f>L173*保育人数!$I$3/保育人数!$I$34</f>
        <v>878.90547628654235</v>
      </c>
      <c r="BM173" s="3">
        <f>M173*保育人数!$I$3/保育人数!$I$34</f>
        <v>888.0607416645272</v>
      </c>
      <c r="BN173" s="3">
        <f>N173*保育人数!$I$3/保育人数!$I$34</f>
        <v>929.25943586545884</v>
      </c>
      <c r="BO173" s="3">
        <f>O173*保育人数!$I$3/保育人数!$I$34</f>
        <v>1020.812089645307</v>
      </c>
      <c r="BP173" s="3">
        <f t="shared" si="103"/>
        <v>886.81229638571119</v>
      </c>
      <c r="BQ173" s="216"/>
      <c r="BR173" s="3"/>
      <c r="BU173" s="3">
        <f>U173*保育人数!$I$3/保育人数!$I$34</f>
        <v>90193.096871217422</v>
      </c>
      <c r="BV173" s="3">
        <f>V173*保育人数!$I$3/保育人数!$I$34</f>
        <v>91223.064226240705</v>
      </c>
      <c r="BW173" s="3">
        <f>W173*保育人数!$I$3/保育人数!$I$34</f>
        <v>91996.684150680419</v>
      </c>
      <c r="BX173" s="3">
        <f>X173*保育人数!$I$3/保育人数!$I$34</f>
        <v>92930.52121923487</v>
      </c>
      <c r="BY173" s="3">
        <f>Y173*保育人数!$I$3/保育人数!$I$34</f>
        <v>93058.694934526662</v>
      </c>
      <c r="BZ173" s="3">
        <f>Z173*保育人数!$I$3/保育人数!$I$34</f>
        <v>91895.976231522596</v>
      </c>
      <c r="CA173" s="3">
        <f>AA173*保育人数!$I$3/保育人数!$I$34</f>
        <v>92990.030444191783</v>
      </c>
      <c r="CB173" s="3">
        <f>AB173*保育人数!$I$3/保育人数!$I$34</f>
        <v>94047.463595349021</v>
      </c>
      <c r="CC173" s="3">
        <f>AC173*保育人数!$I$3/保育人数!$I$34</f>
        <v>98345.860690312897</v>
      </c>
      <c r="CD173" s="3">
        <f>AD173*保育人数!$I$3/保育人数!$I$34</f>
        <v>107707.11953930237</v>
      </c>
      <c r="CE173" s="3">
        <f>AE173*保育人数!$I$3/保育人数!$I$34</f>
        <v>0</v>
      </c>
      <c r="CF173" s="3">
        <f t="shared" si="104"/>
        <v>85853.501082052608</v>
      </c>
      <c r="CG173" s="216"/>
      <c r="CH173" s="3"/>
      <c r="CI173" s="4"/>
    </row>
    <row r="174" spans="1:87" ht="21" customHeight="1">
      <c r="A174" s="32" t="s">
        <v>80</v>
      </c>
      <c r="B174" s="33" t="s">
        <v>168</v>
      </c>
      <c r="C174" s="237" t="s">
        <v>159</v>
      </c>
      <c r="D174" s="34" t="s">
        <v>105</v>
      </c>
      <c r="E174" s="38">
        <v>480</v>
      </c>
      <c r="F174" s="36">
        <v>500</v>
      </c>
      <c r="G174" s="36">
        <v>500</v>
      </c>
      <c r="H174" s="36">
        <v>510</v>
      </c>
      <c r="I174" s="36">
        <v>510</v>
      </c>
      <c r="J174" s="36">
        <v>510</v>
      </c>
      <c r="K174" s="36">
        <v>510</v>
      </c>
      <c r="L174" s="36">
        <v>520</v>
      </c>
      <c r="M174" s="39">
        <v>520</v>
      </c>
      <c r="N174" s="39">
        <v>550</v>
      </c>
      <c r="O174" s="40">
        <v>600</v>
      </c>
      <c r="P174" s="111"/>
      <c r="Q174" s="111"/>
      <c r="R174" s="111"/>
      <c r="S174" s="111"/>
      <c r="T174" s="35">
        <v>55430</v>
      </c>
      <c r="U174" s="36">
        <v>56740</v>
      </c>
      <c r="V174" s="36">
        <v>57460</v>
      </c>
      <c r="W174" s="36">
        <v>57910</v>
      </c>
      <c r="X174" s="36">
        <v>58450</v>
      </c>
      <c r="Y174" s="36">
        <v>54040</v>
      </c>
      <c r="Z174" s="36">
        <v>53350</v>
      </c>
      <c r="AA174" s="36">
        <v>53980</v>
      </c>
      <c r="AB174" s="37">
        <v>54560</v>
      </c>
      <c r="AC174" s="37">
        <v>56920</v>
      </c>
      <c r="AD174" s="77">
        <v>62130</v>
      </c>
      <c r="AE174" s="111"/>
      <c r="AF174" s="4">
        <f>E174/E$534</f>
        <v>1.1162790697674418</v>
      </c>
      <c r="AG174" s="4">
        <f>F174/E$534</f>
        <v>1.1627906976744187</v>
      </c>
      <c r="AH174" s="4">
        <f>G174/E$534</f>
        <v>1.1627906976744187</v>
      </c>
      <c r="AI174" s="4">
        <f>H174/E$534</f>
        <v>1.1860465116279071</v>
      </c>
      <c r="AJ174" s="4">
        <f>I174/E$534</f>
        <v>1.1860465116279071</v>
      </c>
      <c r="AK174" s="4">
        <f>J174/E$534</f>
        <v>1.1860465116279071</v>
      </c>
      <c r="AL174" s="4">
        <f>K174/E$534</f>
        <v>1.1860465116279071</v>
      </c>
      <c r="AM174" s="4">
        <f>L174/E$534</f>
        <v>1.2093023255813953</v>
      </c>
      <c r="AN174" s="4">
        <f>M174/E$534</f>
        <v>1.2093023255813953</v>
      </c>
      <c r="AO174" s="4">
        <f>N174/E$534</f>
        <v>1.2790697674418605</v>
      </c>
      <c r="AP174" s="4">
        <f>O174/E$534</f>
        <v>1.3953488372093024</v>
      </c>
      <c r="AQ174" s="256"/>
      <c r="AR174" s="256"/>
      <c r="AS174" s="256"/>
      <c r="AT174" s="256"/>
      <c r="AU174" s="256"/>
      <c r="AV174" s="256"/>
      <c r="AW174" s="256"/>
      <c r="AX174" s="256"/>
      <c r="AY174" s="256"/>
      <c r="AZ174" s="256"/>
      <c r="BA174" s="256"/>
      <c r="BC174" s="3"/>
      <c r="BE174" s="3">
        <f>E174*(保育人数!$J$7+保育人数!$J$8)/保育人数!$J$34</f>
        <v>941.72814552804448</v>
      </c>
      <c r="BF174" s="3">
        <f>F174*(保育人数!$J$7+保育人数!$J$8)/保育人数!$J$34</f>
        <v>980.9668182583797</v>
      </c>
      <c r="BG174" s="3">
        <f>G174*(保育人数!$J$7+保育人数!$J$8)/保育人数!$J$34</f>
        <v>980.9668182583797</v>
      </c>
      <c r="BH174" s="3">
        <f>H174*(保育人数!$J$7+保育人数!$J$8)/保育人数!$J$34</f>
        <v>1000.5861546235473</v>
      </c>
      <c r="BI174" s="3">
        <f>I174*(保育人数!$J$7+保育人数!$J$8)/保育人数!$J$34</f>
        <v>1000.5861546235473</v>
      </c>
      <c r="BJ174" s="3">
        <f>J174*(保育人数!$J$7+保育人数!$J$8)/保育人数!$J$34</f>
        <v>1000.5861546235473</v>
      </c>
      <c r="BK174" s="3">
        <f>K174*(保育人数!$J$7+保育人数!$J$8)/保育人数!$J$34</f>
        <v>1000.5861546235473</v>
      </c>
      <c r="BL174" s="3">
        <f>L174*(保育人数!$J$7+保育人数!$J$8)/保育人数!$J$34</f>
        <v>1020.2054909887148</v>
      </c>
      <c r="BM174" s="3">
        <f>M174*(保育人数!$J$7+保育人数!$J$8)/保育人数!$J$34</f>
        <v>1020.2054909887148</v>
      </c>
      <c r="BN174" s="3">
        <f>N174*(保育人数!$J$7+保育人数!$J$8)/保育人数!$J$34</f>
        <v>1079.0635000842176</v>
      </c>
      <c r="BO174" s="3">
        <f>O174*(保育人数!$J$7+保育人数!$J$8)/保育人数!$J$34</f>
        <v>1177.1601819100556</v>
      </c>
      <c r="BP174" s="3">
        <f>AVERAGE(BE174:BO174)</f>
        <v>1018.4219149555179</v>
      </c>
      <c r="BQ174" s="216">
        <f>SUM(BP174:BP177)</f>
        <v>4162.8664614819245</v>
      </c>
      <c r="BR174" s="3"/>
      <c r="BU174" s="3">
        <f>U174*(保育人数!$J$7+保育人数!$J$8)/保育人数!$J$34</f>
        <v>111320.11453596092</v>
      </c>
      <c r="BV174" s="3">
        <f>V174*(保育人数!$J$7+保育人数!$J$8)/保育人数!$J$34</f>
        <v>112732.706754253</v>
      </c>
      <c r="BW174" s="3">
        <f>W174*(保育人数!$J$7+保育人数!$J$8)/保育人数!$J$34</f>
        <v>113615.57689068554</v>
      </c>
      <c r="BX174" s="3">
        <f>X174*(保育人数!$J$7+保育人数!$J$8)/保育人数!$J$34</f>
        <v>114675.02105440458</v>
      </c>
      <c r="BY174" s="3">
        <f>Y174*(保育人数!$J$7+保育人数!$J$8)/保育人数!$J$34</f>
        <v>106022.89371736567</v>
      </c>
      <c r="BZ174" s="3">
        <f>Z174*(保育人数!$J$7+保育人数!$J$8)/保育人数!$J$34</f>
        <v>104669.1595081691</v>
      </c>
      <c r="CA174" s="3">
        <f>AA174*(保育人数!$J$7+保育人数!$J$8)/保育人数!$J$34</f>
        <v>105905.17769917467</v>
      </c>
      <c r="CB174" s="3">
        <f>AB174*(保育人数!$J$7+保育人数!$J$8)/保育人数!$J$34</f>
        <v>107043.0992083544</v>
      </c>
      <c r="CC174" s="3">
        <f>AC174*(保育人数!$J$7+保育人数!$J$8)/保育人数!$J$34</f>
        <v>111673.26259053394</v>
      </c>
      <c r="CD174" s="3">
        <f>AD174*(保育人数!$J$7+保育人数!$J$8)/保育人数!$J$34</f>
        <v>121894.93683678626</v>
      </c>
      <c r="CE174" s="3">
        <f>AE174*(保育人数!$J$7+保育人数!$J$8)/保育人数!$J$34</f>
        <v>0</v>
      </c>
      <c r="CF174" s="3">
        <f>AVERAGE(BU174:CE174)</f>
        <v>100868.35898142619</v>
      </c>
      <c r="CG174" s="216">
        <f>ROUNDDOWN(SUM(CF174:CF177)*$CJ$2*12/16,-2)</f>
        <v>216700</v>
      </c>
      <c r="CH174" s="3"/>
      <c r="CI174" s="4"/>
    </row>
    <row r="175" spans="1:87" ht="19">
      <c r="A175" s="32" t="s">
        <v>80</v>
      </c>
      <c r="B175" s="76" t="s">
        <v>140</v>
      </c>
      <c r="C175" s="237"/>
      <c r="D175" s="34" t="s">
        <v>106</v>
      </c>
      <c r="E175" s="38">
        <v>550</v>
      </c>
      <c r="F175" s="36">
        <v>570</v>
      </c>
      <c r="G175" s="36">
        <v>570</v>
      </c>
      <c r="H175" s="36">
        <v>580</v>
      </c>
      <c r="I175" s="36">
        <v>580</v>
      </c>
      <c r="J175" s="36">
        <v>580</v>
      </c>
      <c r="K175" s="36">
        <v>580</v>
      </c>
      <c r="L175" s="36">
        <v>590</v>
      </c>
      <c r="M175" s="39">
        <v>590</v>
      </c>
      <c r="N175" s="39">
        <v>620</v>
      </c>
      <c r="O175" s="40">
        <v>680</v>
      </c>
      <c r="P175" s="111"/>
      <c r="Q175" s="111"/>
      <c r="R175" s="111"/>
      <c r="S175" s="111"/>
      <c r="T175" s="35">
        <v>62510</v>
      </c>
      <c r="U175" s="36">
        <v>64020</v>
      </c>
      <c r="V175" s="36">
        <v>64820</v>
      </c>
      <c r="W175" s="36">
        <v>65340</v>
      </c>
      <c r="X175" s="36">
        <v>65960</v>
      </c>
      <c r="Y175" s="36">
        <v>61560</v>
      </c>
      <c r="Z175" s="36">
        <v>60760</v>
      </c>
      <c r="AA175" s="36">
        <v>61480</v>
      </c>
      <c r="AB175" s="37">
        <v>62150</v>
      </c>
      <c r="AC175" s="37">
        <v>64870</v>
      </c>
      <c r="AD175" s="77">
        <v>70880</v>
      </c>
      <c r="AE175" s="111"/>
      <c r="AF175" s="4">
        <f>E175/E$535</f>
        <v>1.1224489795918366</v>
      </c>
      <c r="AG175" s="4">
        <f>F175/E$535</f>
        <v>1.1632653061224489</v>
      </c>
      <c r="AH175" s="4">
        <f>G175/E$535</f>
        <v>1.1632653061224489</v>
      </c>
      <c r="AI175" s="4">
        <f>H175/E$535</f>
        <v>1.1836734693877551</v>
      </c>
      <c r="AJ175" s="4">
        <f>I175/E$535</f>
        <v>1.1836734693877551</v>
      </c>
      <c r="AK175" s="4">
        <f>J175/E$535</f>
        <v>1.1836734693877551</v>
      </c>
      <c r="AL175" s="4">
        <f>K175/E$535</f>
        <v>1.1836734693877551</v>
      </c>
      <c r="AM175" s="4">
        <f>L175/E$535</f>
        <v>1.2040816326530612</v>
      </c>
      <c r="AN175" s="4">
        <f>M175/E$535</f>
        <v>1.2040816326530612</v>
      </c>
      <c r="AO175" s="4">
        <f>N175/E$535</f>
        <v>1.2653061224489797</v>
      </c>
      <c r="AP175" s="4">
        <f>O175/E$535</f>
        <v>1.3877551020408163</v>
      </c>
      <c r="AQ175" s="256"/>
      <c r="AR175" s="256"/>
      <c r="AS175" s="256"/>
      <c r="AT175" s="256"/>
      <c r="AU175" s="256"/>
      <c r="AV175" s="256"/>
      <c r="AW175" s="256"/>
      <c r="AX175" s="256"/>
      <c r="AY175" s="256"/>
      <c r="AZ175" s="256"/>
      <c r="BA175" s="256"/>
      <c r="BC175" s="3"/>
      <c r="BE175" s="3">
        <f>E175*保育人数!$J$6/保育人数!$J$34</f>
        <v>539.5317500421088</v>
      </c>
      <c r="BF175" s="3">
        <f>F175*保育人数!$J$6/保育人数!$J$34</f>
        <v>559.15108640727647</v>
      </c>
      <c r="BG175" s="3">
        <f>G175*保育人数!$J$6/保育人数!$J$34</f>
        <v>559.15108640727647</v>
      </c>
      <c r="BH175" s="3">
        <f>H175*保育人数!$J$6/保育人数!$J$34</f>
        <v>568.96075458986024</v>
      </c>
      <c r="BI175" s="3">
        <f>I175*保育人数!$J$6/保育人数!$J$34</f>
        <v>568.96075458986024</v>
      </c>
      <c r="BJ175" s="3">
        <f>J175*保育人数!$J$6/保育人数!$J$34</f>
        <v>568.96075458986024</v>
      </c>
      <c r="BK175" s="3">
        <f>K175*保育人数!$J$6/保育人数!$J$34</f>
        <v>568.96075458986024</v>
      </c>
      <c r="BL175" s="3">
        <f>L175*保育人数!$J$6/保育人数!$J$34</f>
        <v>578.77042277244402</v>
      </c>
      <c r="BM175" s="3">
        <f>M175*保育人数!$J$6/保育人数!$J$34</f>
        <v>578.77042277244402</v>
      </c>
      <c r="BN175" s="3">
        <f>N175*保育人数!$J$6/保育人数!$J$34</f>
        <v>608.19942732019535</v>
      </c>
      <c r="BO175" s="3">
        <f>O175*保育人数!$J$6/保育人数!$J$34</f>
        <v>667.05743641569813</v>
      </c>
      <c r="BP175" s="3">
        <f t="shared" ref="BP175:BP177" si="105">AVERAGE(BE175:BO175)</f>
        <v>578.77042277244414</v>
      </c>
      <c r="BQ175" s="216"/>
      <c r="BR175" s="3"/>
      <c r="BU175" s="3">
        <f>U175*保育人数!$J$6/保育人数!$J$34</f>
        <v>62801.49570490147</v>
      </c>
      <c r="BV175" s="3">
        <f>V175*保育人数!$J$6/保育人数!$J$34</f>
        <v>63586.269159508171</v>
      </c>
      <c r="BW175" s="3">
        <f>W175*保育人数!$J$6/保育人数!$J$34</f>
        <v>64096.371905002532</v>
      </c>
      <c r="BX175" s="3">
        <f>X175*保育人数!$J$6/保育人数!$J$34</f>
        <v>64704.571332322725</v>
      </c>
      <c r="BY175" s="3">
        <f>Y175*保育人数!$J$6/保育人数!$J$34</f>
        <v>60388.317331985854</v>
      </c>
      <c r="BZ175" s="3">
        <f>Z175*保育人数!$J$6/保育人数!$J$34</f>
        <v>59603.543877379147</v>
      </c>
      <c r="CA175" s="3">
        <f>AA175*保育人数!$J$6/保育人数!$J$34</f>
        <v>60309.839986525185</v>
      </c>
      <c r="CB175" s="3">
        <f>AB175*保育人数!$J$6/保育人数!$J$34</f>
        <v>60967.0877547583</v>
      </c>
      <c r="CC175" s="3">
        <f>AC175*保育人数!$J$6/保育人数!$J$34</f>
        <v>63635.317500421093</v>
      </c>
      <c r="CD175" s="3">
        <f>AD175*保育人数!$J$6/保育人数!$J$34</f>
        <v>69530.928078153956</v>
      </c>
      <c r="CE175" s="3">
        <f>AE175*保育人数!$J$6/保育人数!$J$34</f>
        <v>0</v>
      </c>
      <c r="CF175" s="3">
        <f t="shared" ref="CF175:CF177" si="106">AVERAGE(BU175:CE175)</f>
        <v>57238.522057359856</v>
      </c>
      <c r="CG175" s="216"/>
      <c r="CH175" s="3"/>
      <c r="CI175" s="4"/>
    </row>
    <row r="176" spans="1:87" ht="19">
      <c r="A176" s="32" t="s">
        <v>80</v>
      </c>
      <c r="B176" s="76" t="s">
        <v>140</v>
      </c>
      <c r="C176" s="257" t="s">
        <v>160</v>
      </c>
      <c r="D176" s="34" t="s">
        <v>161</v>
      </c>
      <c r="E176" s="38">
        <v>1040</v>
      </c>
      <c r="F176" s="36">
        <v>1080</v>
      </c>
      <c r="G176" s="36">
        <v>1080</v>
      </c>
      <c r="H176" s="36">
        <v>1100</v>
      </c>
      <c r="I176" s="36">
        <v>1110</v>
      </c>
      <c r="J176" s="36">
        <v>1110</v>
      </c>
      <c r="K176" s="36">
        <v>1090</v>
      </c>
      <c r="L176" s="36">
        <v>1110</v>
      </c>
      <c r="M176" s="39">
        <v>1120</v>
      </c>
      <c r="N176" s="39">
        <v>1170</v>
      </c>
      <c r="O176" s="40">
        <v>1290</v>
      </c>
      <c r="P176" s="111"/>
      <c r="Q176" s="111"/>
      <c r="R176" s="111"/>
      <c r="S176" s="111"/>
      <c r="T176" s="35">
        <v>115300</v>
      </c>
      <c r="U176" s="36">
        <v>118220</v>
      </c>
      <c r="V176" s="36">
        <v>119650</v>
      </c>
      <c r="W176" s="36">
        <v>120640</v>
      </c>
      <c r="X176" s="36">
        <v>121830</v>
      </c>
      <c r="Y176" s="36">
        <v>122000</v>
      </c>
      <c r="Z176" s="36">
        <v>120610</v>
      </c>
      <c r="AA176" s="36">
        <v>122030</v>
      </c>
      <c r="AB176" s="37">
        <v>123370</v>
      </c>
      <c r="AC176" s="37">
        <v>128850</v>
      </c>
      <c r="AD176" s="77">
        <v>140740</v>
      </c>
      <c r="AE176" s="111"/>
      <c r="AF176" s="4">
        <f>E176/E$536</f>
        <v>1.118279569892473</v>
      </c>
      <c r="AG176" s="4">
        <f>F176/E$536</f>
        <v>1.1612903225806452</v>
      </c>
      <c r="AH176" s="4">
        <f>G176/E$536</f>
        <v>1.1612903225806452</v>
      </c>
      <c r="AI176" s="4">
        <f>H176/E$536</f>
        <v>1.1827956989247312</v>
      </c>
      <c r="AJ176" s="4">
        <f>I176/E$536</f>
        <v>1.1935483870967742</v>
      </c>
      <c r="AK176" s="4">
        <f>J176/E$536</f>
        <v>1.1935483870967742</v>
      </c>
      <c r="AL176" s="4">
        <f>K176/E$536</f>
        <v>1.1720430107526882</v>
      </c>
      <c r="AM176" s="4">
        <f>L176/E$536</f>
        <v>1.1935483870967742</v>
      </c>
      <c r="AN176" s="4">
        <f>M176/E$536</f>
        <v>1.2043010752688172</v>
      </c>
      <c r="AO176" s="4">
        <f>N176/E$536</f>
        <v>1.2580645161290323</v>
      </c>
      <c r="AP176" s="4">
        <f>O176/E$536</f>
        <v>1.3870967741935485</v>
      </c>
      <c r="AQ176" s="256"/>
      <c r="AR176" s="256"/>
      <c r="AS176" s="256"/>
      <c r="AT176" s="256"/>
      <c r="AU176" s="256"/>
      <c r="AV176" s="256"/>
      <c r="AW176" s="256"/>
      <c r="AX176" s="256"/>
      <c r="AY176" s="256"/>
      <c r="AZ176" s="256"/>
      <c r="BA176" s="256"/>
      <c r="BC176" s="3"/>
      <c r="BE176" s="3">
        <f>E176*(保育人数!$J$4+保育人数!$J$5)/保育人数!$J$34</f>
        <v>1530.3082364830723</v>
      </c>
      <c r="BF176" s="3">
        <f>F176*(保育人数!$J$4+保育人数!$J$5)/保育人数!$J$34</f>
        <v>1589.1662455785752</v>
      </c>
      <c r="BG176" s="3">
        <f>G176*(保育人数!$J$4+保育人数!$J$5)/保育人数!$J$34</f>
        <v>1589.1662455785752</v>
      </c>
      <c r="BH176" s="3">
        <f>H176*(保育人数!$J$4+保育人数!$J$5)/保育人数!$J$34</f>
        <v>1618.5952501263264</v>
      </c>
      <c r="BI176" s="3">
        <f>I176*(保育人数!$J$4+保育人数!$J$5)/保育人数!$J$34</f>
        <v>1633.3097524002021</v>
      </c>
      <c r="BJ176" s="3">
        <f>J176*(保育人数!$J$4+保育人数!$J$5)/保育人数!$J$34</f>
        <v>1633.3097524002021</v>
      </c>
      <c r="BK176" s="3">
        <f>K176*(保育人数!$J$4+保育人数!$J$5)/保育人数!$J$34</f>
        <v>1603.8807478524507</v>
      </c>
      <c r="BL176" s="3">
        <f>L176*(保育人数!$J$4+保育人数!$J$5)/保育人数!$J$34</f>
        <v>1633.3097524002021</v>
      </c>
      <c r="BM176" s="3">
        <f>M176*(保育人数!$J$4+保育人数!$J$5)/保育人数!$J$34</f>
        <v>1648.0242546740778</v>
      </c>
      <c r="BN176" s="3">
        <f>N176*(保育人数!$J$4+保育人数!$J$5)/保育人数!$J$34</f>
        <v>1721.5967660434562</v>
      </c>
      <c r="BO176" s="3">
        <f>O176*(保育人数!$J$4+保育人数!$J$5)/保育人数!$J$34</f>
        <v>1898.1707933299647</v>
      </c>
      <c r="BP176" s="3">
        <f t="shared" si="105"/>
        <v>1645.3488906242821</v>
      </c>
      <c r="BQ176" s="216"/>
      <c r="BR176" s="3"/>
      <c r="BU176" s="3">
        <f>U176*(保育人数!$J$4+保育人数!$J$5)/保育人数!$J$34</f>
        <v>173954.84588175846</v>
      </c>
      <c r="BV176" s="3">
        <f>V176*(保育人数!$J$4+保育人数!$J$5)/保育人数!$J$34</f>
        <v>176059.0197069227</v>
      </c>
      <c r="BW176" s="3">
        <f>W176*(保育人数!$J$4+保育人数!$J$5)/保育人数!$J$34</f>
        <v>177515.75543203639</v>
      </c>
      <c r="BX176" s="3">
        <f>X176*(保育人数!$J$4+保育人数!$J$5)/保育人数!$J$34</f>
        <v>179266.78120262761</v>
      </c>
      <c r="BY176" s="3">
        <f>Y176*(保育人数!$J$4+保育人数!$J$5)/保育人数!$J$34</f>
        <v>179516.92774128349</v>
      </c>
      <c r="BZ176" s="3">
        <f>Z176*(保育人数!$J$4+保育人数!$J$5)/保育人数!$J$34</f>
        <v>177471.61192521476</v>
      </c>
      <c r="CA176" s="3">
        <f>AA176*(保育人数!$J$4+保育人数!$J$5)/保育人数!$J$34</f>
        <v>179561.07124810512</v>
      </c>
      <c r="CB176" s="3">
        <f>AB176*(保育人数!$J$4+保育人数!$J$5)/保育人数!$J$34</f>
        <v>181532.81455280446</v>
      </c>
      <c r="CC176" s="3">
        <f>AC176*(保育人数!$J$4+保育人数!$J$5)/保育人数!$J$34</f>
        <v>189596.36179888833</v>
      </c>
      <c r="CD176" s="3">
        <f>AD176*(保育人数!$J$4+保育人数!$J$5)/保育人数!$J$34</f>
        <v>207091.90500252653</v>
      </c>
      <c r="CE176" s="3">
        <f>AE176*(保育人数!$J$4+保育人数!$J$5)/保育人数!$J$34</f>
        <v>0</v>
      </c>
      <c r="CF176" s="3">
        <f t="shared" si="106"/>
        <v>165597.00859019707</v>
      </c>
      <c r="CG176" s="216"/>
      <c r="CH176" s="3"/>
      <c r="CI176" s="4"/>
    </row>
    <row r="177" spans="1:87" ht="19">
      <c r="A177" s="32" t="s">
        <v>80</v>
      </c>
      <c r="B177" s="76" t="s">
        <v>140</v>
      </c>
      <c r="C177" s="257"/>
      <c r="D177" s="34" t="s">
        <v>162</v>
      </c>
      <c r="E177" s="38">
        <v>1750</v>
      </c>
      <c r="F177" s="36">
        <v>1810</v>
      </c>
      <c r="G177" s="36">
        <v>1820</v>
      </c>
      <c r="H177" s="36">
        <v>1840</v>
      </c>
      <c r="I177" s="36">
        <v>1860</v>
      </c>
      <c r="J177" s="36">
        <v>1860</v>
      </c>
      <c r="K177" s="36">
        <v>1830</v>
      </c>
      <c r="L177" s="36">
        <v>1860</v>
      </c>
      <c r="M177" s="39">
        <v>1880</v>
      </c>
      <c r="N177" s="39">
        <v>1970</v>
      </c>
      <c r="O177" s="40">
        <v>2160</v>
      </c>
      <c r="P177" s="111"/>
      <c r="Q177" s="111"/>
      <c r="R177" s="111"/>
      <c r="S177" s="111"/>
      <c r="T177" s="35">
        <v>186170</v>
      </c>
      <c r="U177" s="36">
        <v>191110</v>
      </c>
      <c r="V177" s="36">
        <v>193300</v>
      </c>
      <c r="W177" s="36">
        <v>194950</v>
      </c>
      <c r="X177" s="36">
        <v>196930</v>
      </c>
      <c r="Y177" s="36">
        <v>197200</v>
      </c>
      <c r="Z177" s="36">
        <v>194750</v>
      </c>
      <c r="AA177" s="36">
        <v>197070</v>
      </c>
      <c r="AB177" s="37">
        <v>199310</v>
      </c>
      <c r="AC177" s="37">
        <v>208430</v>
      </c>
      <c r="AD177" s="77">
        <v>228290</v>
      </c>
      <c r="AE177" s="111"/>
      <c r="AF177" s="4">
        <f>E177/E$537</f>
        <v>1.1290322580645162</v>
      </c>
      <c r="AG177" s="4">
        <f>F177/E$537</f>
        <v>1.167741935483871</v>
      </c>
      <c r="AH177" s="4">
        <f>G177/E$537</f>
        <v>1.1741935483870967</v>
      </c>
      <c r="AI177" s="4">
        <f>H177/E$537</f>
        <v>1.1870967741935483</v>
      </c>
      <c r="AJ177" s="4">
        <f>I177/E$537</f>
        <v>1.2</v>
      </c>
      <c r="AK177" s="4">
        <f>J177/E$537</f>
        <v>1.2</v>
      </c>
      <c r="AL177" s="4">
        <f>K177/E$537</f>
        <v>1.1806451612903226</v>
      </c>
      <c r="AM177" s="4">
        <f>L177/E$537</f>
        <v>1.2</v>
      </c>
      <c r="AN177" s="4">
        <f>M177/E$537</f>
        <v>1.2129032258064516</v>
      </c>
      <c r="AO177" s="4">
        <f>N177/E$537</f>
        <v>1.2709677419354839</v>
      </c>
      <c r="AP177" s="4">
        <f>O177/E$537</f>
        <v>1.3935483870967742</v>
      </c>
      <c r="AQ177" s="256"/>
      <c r="AR177" s="256"/>
      <c r="AS177" s="256"/>
      <c r="AT177" s="256"/>
      <c r="AU177" s="256"/>
      <c r="AV177" s="256"/>
      <c r="AW177" s="256"/>
      <c r="AX177" s="256"/>
      <c r="AY177" s="256"/>
      <c r="AZ177" s="256"/>
      <c r="BA177" s="256"/>
      <c r="BC177" s="3"/>
      <c r="BE177" s="3">
        <f>E177*保育人数!$J$3/保育人数!$J$34</f>
        <v>858.3459659760822</v>
      </c>
      <c r="BF177" s="3">
        <f>F177*保育人数!$J$3/保育人数!$J$34</f>
        <v>887.77497052383364</v>
      </c>
      <c r="BG177" s="3">
        <f>G177*保育人数!$J$3/保育人数!$J$34</f>
        <v>892.67980461512548</v>
      </c>
      <c r="BH177" s="3">
        <f>H177*保育人数!$J$3/保育人数!$J$34</f>
        <v>902.48947279770925</v>
      </c>
      <c r="BI177" s="3">
        <f>I177*保育人数!$J$3/保育人数!$J$34</f>
        <v>912.29914098029315</v>
      </c>
      <c r="BJ177" s="3">
        <f>J177*保育人数!$J$3/保育人数!$J$34</f>
        <v>912.29914098029315</v>
      </c>
      <c r="BK177" s="3">
        <f>K177*保育人数!$J$3/保育人数!$J$34</f>
        <v>897.58463870641742</v>
      </c>
      <c r="BL177" s="3">
        <f>L177*保育人数!$J$3/保育人数!$J$34</f>
        <v>912.29914098029315</v>
      </c>
      <c r="BM177" s="3">
        <f>M177*保育人数!$J$3/保育人数!$J$34</f>
        <v>922.10880916287692</v>
      </c>
      <c r="BN177" s="3">
        <f>N177*保育人数!$J$3/保育人数!$J$34</f>
        <v>966.25231598450398</v>
      </c>
      <c r="BO177" s="3">
        <f>O177*保育人数!$J$3/保育人数!$J$34</f>
        <v>1059.44416371905</v>
      </c>
      <c r="BP177" s="3">
        <f t="shared" si="105"/>
        <v>920.32523312967999</v>
      </c>
      <c r="BQ177" s="216"/>
      <c r="BR177" s="3"/>
      <c r="BU177" s="3">
        <f>U177*保育人数!$J$3/保育人数!$J$34</f>
        <v>93736.284318679463</v>
      </c>
      <c r="BV177" s="3">
        <f>V177*保育人数!$J$3/保育人数!$J$34</f>
        <v>94810.442984672394</v>
      </c>
      <c r="BW177" s="3">
        <f>W177*保育人数!$J$3/保育人数!$J$34</f>
        <v>95619.740609735556</v>
      </c>
      <c r="BX177" s="3">
        <f>X177*保育人数!$J$3/保育人数!$J$34</f>
        <v>96590.897759811356</v>
      </c>
      <c r="BY177" s="3">
        <f>Y177*保育人数!$J$3/保育人数!$J$34</f>
        <v>96723.328280276241</v>
      </c>
      <c r="BZ177" s="3">
        <f>Z177*保育人数!$J$3/保育人数!$J$34</f>
        <v>95521.643927909725</v>
      </c>
      <c r="CA177" s="3">
        <f>AA177*保育人数!$J$3/保育人数!$J$34</f>
        <v>96659.565437089448</v>
      </c>
      <c r="CB177" s="3">
        <f>AB177*保育人数!$J$3/保育人数!$J$34</f>
        <v>97758.248273538833</v>
      </c>
      <c r="CC177" s="3">
        <f>AC177*保育人数!$J$3/保育人数!$J$34</f>
        <v>102231.45696479703</v>
      </c>
      <c r="CD177" s="3">
        <f>AD177*保育人数!$J$3/保育人数!$J$34</f>
        <v>111972.45747010274</v>
      </c>
      <c r="CE177" s="3">
        <f>AE177*保育人数!$J$3/保育人数!$J$34</f>
        <v>0</v>
      </c>
      <c r="CF177" s="3">
        <f t="shared" si="106"/>
        <v>89238.551456964793</v>
      </c>
      <c r="CG177" s="216"/>
      <c r="CH177" s="3"/>
      <c r="CI177" s="4"/>
    </row>
    <row r="178" spans="1:87" ht="21" customHeight="1">
      <c r="A178" s="32" t="s">
        <v>80</v>
      </c>
      <c r="B178" s="33" t="s">
        <v>169</v>
      </c>
      <c r="C178" s="237" t="s">
        <v>159</v>
      </c>
      <c r="D178" s="34" t="s">
        <v>105</v>
      </c>
      <c r="E178" s="38">
        <v>440</v>
      </c>
      <c r="F178" s="36">
        <v>450</v>
      </c>
      <c r="G178" s="36">
        <v>460</v>
      </c>
      <c r="H178" s="36">
        <v>460</v>
      </c>
      <c r="I178" s="36">
        <v>470</v>
      </c>
      <c r="J178" s="36">
        <v>470</v>
      </c>
      <c r="K178" s="36">
        <v>470</v>
      </c>
      <c r="L178" s="36">
        <v>470</v>
      </c>
      <c r="M178" s="39">
        <v>480</v>
      </c>
      <c r="N178" s="39">
        <v>500</v>
      </c>
      <c r="O178" s="40">
        <v>550</v>
      </c>
      <c r="P178" s="111"/>
      <c r="Q178" s="111"/>
      <c r="R178" s="111"/>
      <c r="S178" s="111"/>
      <c r="T178" s="35">
        <v>51160</v>
      </c>
      <c r="U178" s="36">
        <v>52360</v>
      </c>
      <c r="V178" s="36">
        <v>53030</v>
      </c>
      <c r="W178" s="36">
        <v>53450</v>
      </c>
      <c r="X178" s="36">
        <v>53940</v>
      </c>
      <c r="Y178" s="36">
        <v>49530</v>
      </c>
      <c r="Z178" s="36">
        <v>48900</v>
      </c>
      <c r="AA178" s="36">
        <v>49480</v>
      </c>
      <c r="AB178" s="37">
        <v>50010</v>
      </c>
      <c r="AC178" s="37">
        <v>52170</v>
      </c>
      <c r="AD178" s="77">
        <v>56940</v>
      </c>
      <c r="AE178" s="111"/>
      <c r="AF178" s="4">
        <f>E178/E$538</f>
        <v>1.1282051282051282</v>
      </c>
      <c r="AG178" s="4">
        <f>F178/E$538</f>
        <v>1.1538461538461537</v>
      </c>
      <c r="AH178" s="4">
        <f>G178/E$538</f>
        <v>1.1794871794871795</v>
      </c>
      <c r="AI178" s="4">
        <f>H178/E$538</f>
        <v>1.1794871794871795</v>
      </c>
      <c r="AJ178" s="4">
        <f>I178/E$538</f>
        <v>1.2051282051282051</v>
      </c>
      <c r="AK178" s="4">
        <f>J178/E$538</f>
        <v>1.2051282051282051</v>
      </c>
      <c r="AL178" s="4">
        <f>K178/E$538</f>
        <v>1.2051282051282051</v>
      </c>
      <c r="AM178" s="4">
        <f>L178/E$538</f>
        <v>1.2051282051282051</v>
      </c>
      <c r="AN178" s="4">
        <f>M178/E$538</f>
        <v>1.2307692307692308</v>
      </c>
      <c r="AO178" s="4">
        <f>N178/E$538</f>
        <v>1.2820512820512822</v>
      </c>
      <c r="AP178" s="4">
        <f>O178/E$538</f>
        <v>1.4102564102564104</v>
      </c>
      <c r="AQ178" s="256"/>
      <c r="AR178" s="256"/>
      <c r="AS178" s="256"/>
      <c r="AT178" s="256"/>
      <c r="AU178" s="256"/>
      <c r="AV178" s="256"/>
      <c r="AW178" s="256"/>
      <c r="AX178" s="256"/>
      <c r="AY178" s="256"/>
      <c r="AZ178" s="256"/>
      <c r="BA178" s="256"/>
      <c r="BC178" s="3"/>
      <c r="BE178" s="3">
        <f>E178*(保育人数!$K$7+保育人数!$K$8)/保育人数!$K$34</f>
        <v>917.35003915426785</v>
      </c>
      <c r="BF178" s="3">
        <f>F178*(保育人数!$K$7+保育人数!$K$8)/保育人数!$K$34</f>
        <v>938.19890368050119</v>
      </c>
      <c r="BG178" s="3">
        <f>G178*(保育人数!$K$7+保育人数!$K$8)/保育人数!$K$34</f>
        <v>959.04776820673453</v>
      </c>
      <c r="BH178" s="3">
        <f>H178*(保育人数!$K$7+保育人数!$K$8)/保育人数!$K$34</f>
        <v>959.04776820673453</v>
      </c>
      <c r="BI178" s="3">
        <f>I178*(保育人数!$K$7+保育人数!$K$8)/保育人数!$K$34</f>
        <v>979.89663273296799</v>
      </c>
      <c r="BJ178" s="3">
        <f>J178*(保育人数!$K$7+保育人数!$K$8)/保育人数!$K$34</f>
        <v>979.89663273296799</v>
      </c>
      <c r="BK178" s="3">
        <f>K178*(保育人数!$K$7+保育人数!$K$8)/保育人数!$K$34</f>
        <v>979.89663273296799</v>
      </c>
      <c r="BL178" s="3">
        <f>L178*(保育人数!$K$7+保育人数!$K$8)/保育人数!$K$34</f>
        <v>979.89663273296799</v>
      </c>
      <c r="BM178" s="3">
        <f>M178*(保育人数!$K$7+保育人数!$K$8)/保育人数!$K$34</f>
        <v>1000.7454972592013</v>
      </c>
      <c r="BN178" s="3">
        <f>N178*(保育人数!$K$7+保育人数!$K$8)/保育人数!$K$34</f>
        <v>1042.443226311668</v>
      </c>
      <c r="BO178" s="3">
        <f>O178*(保育人数!$K$7+保育人数!$K$8)/保育人数!$K$34</f>
        <v>1146.6875489428348</v>
      </c>
      <c r="BP178" s="3">
        <f>AVERAGE(BE178:BO178)</f>
        <v>989.37338933580133</v>
      </c>
      <c r="BQ178" s="216">
        <f>SUM(BP178:BP181)</f>
        <v>4189.6740941126227</v>
      </c>
      <c r="BR178" s="3"/>
      <c r="BU178" s="3">
        <f>U178*(保育人数!$K$7+保育人数!$K$8)/保育人数!$K$34</f>
        <v>109164.65465935787</v>
      </c>
      <c r="BV178" s="3">
        <f>V178*(保育人数!$K$7+保育人数!$K$8)/保育人数!$K$34</f>
        <v>110561.52858261552</v>
      </c>
      <c r="BW178" s="3">
        <f>W178*(保育人数!$K$7+保育人数!$K$8)/保育人数!$K$34</f>
        <v>111437.18089271731</v>
      </c>
      <c r="BX178" s="3">
        <f>X178*(保育人数!$K$7+保育人数!$K$8)/保育人数!$K$34</f>
        <v>112458.77525450275</v>
      </c>
      <c r="BY178" s="3">
        <f>Y178*(保育人数!$K$7+保育人数!$K$8)/保育人数!$K$34</f>
        <v>103264.42599843383</v>
      </c>
      <c r="BZ178" s="3">
        <f>Z178*(保育人数!$K$7+保育人数!$K$8)/保育人数!$K$34</f>
        <v>101950.94753328113</v>
      </c>
      <c r="CA178" s="3">
        <f>AA178*(保育人数!$K$7+保育人数!$K$8)/保育人数!$K$34</f>
        <v>103160.18167580267</v>
      </c>
      <c r="CB178" s="3">
        <f>AB178*(保育人数!$K$7+保育人数!$K$8)/保育人数!$K$34</f>
        <v>104265.17149569304</v>
      </c>
      <c r="CC178" s="3">
        <f>AC178*(保育人数!$K$7+保育人数!$K$8)/保育人数!$K$34</f>
        <v>108768.52623335944</v>
      </c>
      <c r="CD178" s="3">
        <f>AD178*(保育人数!$K$7+保育人数!$K$8)/保育人数!$K$34</f>
        <v>118713.43461237276</v>
      </c>
      <c r="CE178" s="3">
        <f>AE178*(保育人数!$K$7+保育人数!$K$8)/保育人数!$K$34</f>
        <v>0</v>
      </c>
      <c r="CF178" s="3">
        <f>AVERAGE(BU178:CE178)</f>
        <v>98522.256994376046</v>
      </c>
      <c r="CG178" s="216">
        <f>ROUNDDOWN(SUM(CF178:CF181)*$CJ$2*12/16,-2)</f>
        <v>219000</v>
      </c>
      <c r="CH178" s="3"/>
      <c r="CI178" s="4"/>
    </row>
    <row r="179" spans="1:87" ht="19">
      <c r="A179" s="32" t="s">
        <v>80</v>
      </c>
      <c r="B179" s="76" t="s">
        <v>141</v>
      </c>
      <c r="C179" s="237"/>
      <c r="D179" s="34" t="s">
        <v>106</v>
      </c>
      <c r="E179" s="38">
        <v>510</v>
      </c>
      <c r="F179" s="36">
        <v>520</v>
      </c>
      <c r="G179" s="36">
        <v>530</v>
      </c>
      <c r="H179" s="36">
        <v>530</v>
      </c>
      <c r="I179" s="36">
        <v>540</v>
      </c>
      <c r="J179" s="36">
        <v>540</v>
      </c>
      <c r="K179" s="36">
        <v>540</v>
      </c>
      <c r="L179" s="36">
        <v>540</v>
      </c>
      <c r="M179" s="39">
        <v>550</v>
      </c>
      <c r="N179" s="39">
        <v>570</v>
      </c>
      <c r="O179" s="40">
        <v>630</v>
      </c>
      <c r="P179" s="111"/>
      <c r="Q179" s="111"/>
      <c r="R179" s="111"/>
      <c r="S179" s="111"/>
      <c r="T179" s="35">
        <v>58240</v>
      </c>
      <c r="U179" s="36">
        <v>59640</v>
      </c>
      <c r="V179" s="36">
        <v>60390</v>
      </c>
      <c r="W179" s="36">
        <v>60880</v>
      </c>
      <c r="X179" s="36">
        <v>61450</v>
      </c>
      <c r="Y179" s="36">
        <v>57050</v>
      </c>
      <c r="Z179" s="36">
        <v>56310</v>
      </c>
      <c r="AA179" s="36">
        <v>56980</v>
      </c>
      <c r="AB179" s="37">
        <v>57600</v>
      </c>
      <c r="AC179" s="37">
        <v>60120</v>
      </c>
      <c r="AD179" s="77">
        <v>65690</v>
      </c>
      <c r="AE179" s="111"/>
      <c r="AF179" s="4">
        <f>E179/E$539</f>
        <v>1.1333333333333333</v>
      </c>
      <c r="AG179" s="4">
        <f>F179/E$539</f>
        <v>1.1555555555555554</v>
      </c>
      <c r="AH179" s="4">
        <f>G179/E$539</f>
        <v>1.1777777777777778</v>
      </c>
      <c r="AI179" s="4">
        <f>H179/E$539</f>
        <v>1.1777777777777778</v>
      </c>
      <c r="AJ179" s="4">
        <f>I179/E$539</f>
        <v>1.2</v>
      </c>
      <c r="AK179" s="4">
        <f>J179/E$539</f>
        <v>1.2</v>
      </c>
      <c r="AL179" s="4">
        <f>K179/E$539</f>
        <v>1.2</v>
      </c>
      <c r="AM179" s="4">
        <f>L179/E$539</f>
        <v>1.2</v>
      </c>
      <c r="AN179" s="4">
        <f>M179/E$539</f>
        <v>1.2222222222222223</v>
      </c>
      <c r="AO179" s="4">
        <f>N179/E$539</f>
        <v>1.2666666666666666</v>
      </c>
      <c r="AP179" s="4">
        <f>O179/E$539</f>
        <v>1.4</v>
      </c>
      <c r="AQ179" s="256"/>
      <c r="AR179" s="256"/>
      <c r="AS179" s="256"/>
      <c r="AT179" s="256"/>
      <c r="AU179" s="256"/>
      <c r="AV179" s="256"/>
      <c r="AW179" s="256"/>
      <c r="AX179" s="256"/>
      <c r="AY179" s="256"/>
      <c r="AZ179" s="256"/>
      <c r="BA179" s="256"/>
      <c r="BC179" s="3"/>
      <c r="BE179" s="3">
        <f>E179*保育人数!$K$6/保育人数!$K$34</f>
        <v>531.64604541895073</v>
      </c>
      <c r="BF179" s="3">
        <f>F179*保育人数!$K$6/保育人数!$K$34</f>
        <v>542.07047768206735</v>
      </c>
      <c r="BG179" s="3">
        <f>G179*保育人数!$K$6/保育人数!$K$34</f>
        <v>552.49490994518408</v>
      </c>
      <c r="BH179" s="3">
        <f>H179*保育人数!$K$6/保育人数!$K$34</f>
        <v>552.49490994518408</v>
      </c>
      <c r="BI179" s="3">
        <f>I179*保育人数!$K$6/保育人数!$K$34</f>
        <v>562.91934220830069</v>
      </c>
      <c r="BJ179" s="3">
        <f>J179*保育人数!$K$6/保育人数!$K$34</f>
        <v>562.91934220830069</v>
      </c>
      <c r="BK179" s="3">
        <f>K179*保育人数!$K$6/保育人数!$K$34</f>
        <v>562.91934220830069</v>
      </c>
      <c r="BL179" s="3">
        <f>L179*保育人数!$K$6/保育人数!$K$34</f>
        <v>562.91934220830069</v>
      </c>
      <c r="BM179" s="3">
        <f>M179*保育人数!$K$6/保育人数!$K$34</f>
        <v>573.34377447141742</v>
      </c>
      <c r="BN179" s="3">
        <f>N179*保育人数!$K$6/保育人数!$K$34</f>
        <v>594.19263899765076</v>
      </c>
      <c r="BO179" s="3">
        <f>O179*保育人数!$K$6/保育人数!$K$34</f>
        <v>656.7392325763509</v>
      </c>
      <c r="BP179" s="3">
        <f t="shared" ref="BP179:BP181" si="107">AVERAGE(BE179:BO179)</f>
        <v>568.60539617000074</v>
      </c>
      <c r="BQ179" s="216"/>
      <c r="BR179" s="3"/>
      <c r="BU179" s="3">
        <f>U179*保育人数!$K$6/保育人数!$K$34</f>
        <v>62171.31401722788</v>
      </c>
      <c r="BV179" s="3">
        <f>V179*保育人数!$K$6/保育人数!$K$34</f>
        <v>62953.14643696163</v>
      </c>
      <c r="BW179" s="3">
        <f>W179*保育人数!$K$6/保育人数!$K$34</f>
        <v>63463.943617854347</v>
      </c>
      <c r="BX179" s="3">
        <f>X179*保育人数!$K$6/保育人数!$K$34</f>
        <v>64058.136256851998</v>
      </c>
      <c r="BY179" s="3">
        <f>Y179*保育人数!$K$6/保育人数!$K$34</f>
        <v>59471.386061080659</v>
      </c>
      <c r="BZ179" s="3">
        <f>Z179*保育人数!$K$6/保育人数!$K$34</f>
        <v>58699.978073610029</v>
      </c>
      <c r="CA179" s="3">
        <f>AA179*保育人数!$K$6/保育人数!$K$34</f>
        <v>59398.415035238846</v>
      </c>
      <c r="CB179" s="3">
        <f>AB179*保育人数!$K$6/保育人数!$K$34</f>
        <v>60044.729835552076</v>
      </c>
      <c r="CC179" s="3">
        <f>AC179*保育人数!$K$6/保育人数!$K$34</f>
        <v>62671.686765857485</v>
      </c>
      <c r="CD179" s="3">
        <f>AD179*保育人数!$K$6/保育人数!$K$34</f>
        <v>68478.095536413472</v>
      </c>
      <c r="CE179" s="3">
        <f>AE179*保育人数!$K$6/保育人数!$K$34</f>
        <v>0</v>
      </c>
      <c r="CF179" s="3">
        <f t="shared" ref="CF179:CF181" si="108">AVERAGE(BU179:CE179)</f>
        <v>56491.893785149863</v>
      </c>
      <c r="CG179" s="216"/>
      <c r="CH179" s="3"/>
      <c r="CI179" s="4"/>
    </row>
    <row r="180" spans="1:87" ht="19">
      <c r="A180" s="32" t="s">
        <v>80</v>
      </c>
      <c r="B180" s="76" t="s">
        <v>141</v>
      </c>
      <c r="C180" s="257" t="s">
        <v>160</v>
      </c>
      <c r="D180" s="34" t="s">
        <v>161</v>
      </c>
      <c r="E180" s="38">
        <v>1000</v>
      </c>
      <c r="F180" s="36">
        <v>1030</v>
      </c>
      <c r="G180" s="36">
        <v>1040</v>
      </c>
      <c r="H180" s="36">
        <v>1050</v>
      </c>
      <c r="I180" s="36">
        <v>1070</v>
      </c>
      <c r="J180" s="36">
        <v>1070</v>
      </c>
      <c r="K180" s="36">
        <v>1050</v>
      </c>
      <c r="L180" s="36">
        <v>1060</v>
      </c>
      <c r="M180" s="39">
        <v>1070</v>
      </c>
      <c r="N180" s="39">
        <v>1120</v>
      </c>
      <c r="O180" s="40">
        <v>1240</v>
      </c>
      <c r="P180" s="111"/>
      <c r="Q180" s="111"/>
      <c r="R180" s="111"/>
      <c r="S180" s="111"/>
      <c r="T180" s="35">
        <v>111030</v>
      </c>
      <c r="U180" s="36">
        <v>113840</v>
      </c>
      <c r="V180" s="36">
        <v>115220</v>
      </c>
      <c r="W180" s="36">
        <v>116180</v>
      </c>
      <c r="X180" s="36">
        <v>117320</v>
      </c>
      <c r="Y180" s="36">
        <v>117490</v>
      </c>
      <c r="Z180" s="36">
        <v>116160</v>
      </c>
      <c r="AA180" s="36">
        <v>117530</v>
      </c>
      <c r="AB180" s="37">
        <v>118820</v>
      </c>
      <c r="AC180" s="37">
        <v>124100</v>
      </c>
      <c r="AD180" s="77">
        <v>135550</v>
      </c>
      <c r="AE180" s="111"/>
      <c r="AF180" s="4">
        <f>E180/E$540</f>
        <v>1.1235955056179776</v>
      </c>
      <c r="AG180" s="4">
        <f>F180/E$540</f>
        <v>1.1573033707865168</v>
      </c>
      <c r="AH180" s="4">
        <f>G180/E$540</f>
        <v>1.1685393258426966</v>
      </c>
      <c r="AI180" s="4">
        <f>H180/E$540</f>
        <v>1.1797752808988764</v>
      </c>
      <c r="AJ180" s="4">
        <f>I180/E$540</f>
        <v>1.202247191011236</v>
      </c>
      <c r="AK180" s="4">
        <f>J180/E$540</f>
        <v>1.202247191011236</v>
      </c>
      <c r="AL180" s="4">
        <f>K180/E$540</f>
        <v>1.1797752808988764</v>
      </c>
      <c r="AM180" s="4">
        <f>L180/E$540</f>
        <v>1.1910112359550562</v>
      </c>
      <c r="AN180" s="4">
        <f>M180/E$540</f>
        <v>1.202247191011236</v>
      </c>
      <c r="AO180" s="4">
        <f>N180/E$540</f>
        <v>1.2584269662921348</v>
      </c>
      <c r="AP180" s="4">
        <f>O180/E$540</f>
        <v>1.3932584269662922</v>
      </c>
      <c r="AQ180" s="256"/>
      <c r="AR180" s="256"/>
      <c r="AS180" s="256"/>
      <c r="AT180" s="256"/>
      <c r="AU180" s="256"/>
      <c r="AV180" s="256"/>
      <c r="AW180" s="256"/>
      <c r="AX180" s="256"/>
      <c r="AY180" s="256"/>
      <c r="AZ180" s="256"/>
      <c r="BA180" s="256"/>
      <c r="BC180" s="3"/>
      <c r="BE180" s="3">
        <f>E180*(保育人数!$K$4+保育人数!$K$5)/保育人数!$K$34</f>
        <v>1563.6648394675021</v>
      </c>
      <c r="BF180" s="3">
        <f>F180*(保育人数!$K$4+保育人数!$K$5)/保育人数!$K$34</f>
        <v>1610.5747846515271</v>
      </c>
      <c r="BG180" s="3">
        <f>G180*(保育人数!$K$4+保育人数!$K$5)/保育人数!$K$34</f>
        <v>1626.211433046202</v>
      </c>
      <c r="BH180" s="3">
        <f>H180*(保育人数!$K$4+保育人数!$K$5)/保育人数!$K$34</f>
        <v>1641.8480814408772</v>
      </c>
      <c r="BI180" s="3">
        <f>I180*(保育人数!$K$4+保育人数!$K$5)/保育人数!$K$34</f>
        <v>1673.1213782302273</v>
      </c>
      <c r="BJ180" s="3">
        <f>J180*(保育人数!$K$4+保育人数!$K$5)/保育人数!$K$34</f>
        <v>1673.1213782302273</v>
      </c>
      <c r="BK180" s="3">
        <f>K180*(保育人数!$K$4+保育人数!$K$5)/保育人数!$K$34</f>
        <v>1641.8480814408772</v>
      </c>
      <c r="BL180" s="3">
        <f>L180*(保育人数!$K$4+保育人数!$K$5)/保育人数!$K$34</f>
        <v>1657.4847298355521</v>
      </c>
      <c r="BM180" s="3">
        <f>M180*(保育人数!$K$4+保育人数!$K$5)/保育人数!$K$34</f>
        <v>1673.1213782302273</v>
      </c>
      <c r="BN180" s="3">
        <f>N180*(保育人数!$K$4+保育人数!$K$5)/保育人数!$K$34</f>
        <v>1751.3046202036023</v>
      </c>
      <c r="BO180" s="3">
        <f>O180*(保育人数!$K$4+保育人数!$K$5)/保育人数!$K$34</f>
        <v>1938.9444009397025</v>
      </c>
      <c r="BP180" s="3">
        <f t="shared" si="107"/>
        <v>1677.3859187015021</v>
      </c>
      <c r="BQ180" s="216"/>
      <c r="BR180" s="3"/>
      <c r="BU180" s="3">
        <f>U180*(保育人数!$K$4+保育人数!$K$5)/保育人数!$K$34</f>
        <v>178007.60532498042</v>
      </c>
      <c r="BV180" s="3">
        <f>V180*(保育人数!$K$4+保育人数!$K$5)/保育人数!$K$34</f>
        <v>180165.46280344558</v>
      </c>
      <c r="BW180" s="3">
        <f>W180*(保育人数!$K$4+保育人数!$K$5)/保育人数!$K$34</f>
        <v>181666.58104933437</v>
      </c>
      <c r="BX180" s="3">
        <f>X180*(保育人数!$K$4+保育人数!$K$5)/保育人数!$K$34</f>
        <v>183449.15896632735</v>
      </c>
      <c r="BY180" s="3">
        <f>Y180*(保育人数!$K$4+保育人数!$K$5)/保育人数!$K$34</f>
        <v>183714.98198903681</v>
      </c>
      <c r="BZ180" s="3">
        <f>Z180*(保育人数!$K$4+保育人数!$K$5)/保育人数!$K$34</f>
        <v>181635.30775254505</v>
      </c>
      <c r="CA180" s="3">
        <f>AA180*(保育人数!$K$4+保育人数!$K$5)/保育人数!$K$34</f>
        <v>183777.52858261552</v>
      </c>
      <c r="CB180" s="3">
        <f>AB180*(保育人数!$K$4+保育人数!$K$5)/保育人数!$K$34</f>
        <v>185794.6562255286</v>
      </c>
      <c r="CC180" s="3">
        <f>AC180*(保育人数!$K$4+保育人数!$K$5)/保育人数!$K$34</f>
        <v>194050.80657791701</v>
      </c>
      <c r="CD180" s="3">
        <f>AD180*(保育人数!$K$4+保育人数!$K$5)/保育人数!$K$34</f>
        <v>211954.76898981989</v>
      </c>
      <c r="CE180" s="3">
        <f>AE180*(保育人数!$K$4+保育人数!$K$5)/保育人数!$K$34</f>
        <v>0</v>
      </c>
      <c r="CF180" s="3">
        <f t="shared" si="108"/>
        <v>169474.25984195911</v>
      </c>
      <c r="CG180" s="216"/>
      <c r="CH180" s="3"/>
      <c r="CI180" s="4"/>
    </row>
    <row r="181" spans="1:87" ht="19">
      <c r="A181" s="32" t="s">
        <v>80</v>
      </c>
      <c r="B181" s="76" t="s">
        <v>141</v>
      </c>
      <c r="C181" s="257"/>
      <c r="D181" s="34" t="s">
        <v>162</v>
      </c>
      <c r="E181" s="38">
        <v>1710</v>
      </c>
      <c r="F181" s="36">
        <v>1760</v>
      </c>
      <c r="G181" s="36">
        <v>1780</v>
      </c>
      <c r="H181" s="36">
        <v>1790</v>
      </c>
      <c r="I181" s="36">
        <v>1820</v>
      </c>
      <c r="J181" s="36">
        <v>1820</v>
      </c>
      <c r="K181" s="36">
        <v>1790</v>
      </c>
      <c r="L181" s="36">
        <v>1810</v>
      </c>
      <c r="M181" s="39">
        <v>1830</v>
      </c>
      <c r="N181" s="39">
        <v>1920</v>
      </c>
      <c r="O181" s="40">
        <v>2110</v>
      </c>
      <c r="P181" s="111"/>
      <c r="Q181" s="111"/>
      <c r="R181" s="111"/>
      <c r="S181" s="111"/>
      <c r="T181" s="35">
        <v>181900</v>
      </c>
      <c r="U181" s="36">
        <v>186730</v>
      </c>
      <c r="V181" s="36">
        <v>188870</v>
      </c>
      <c r="W181" s="36">
        <v>190490</v>
      </c>
      <c r="X181" s="36">
        <v>192420</v>
      </c>
      <c r="Y181" s="36">
        <v>192690</v>
      </c>
      <c r="Z181" s="36">
        <v>190300</v>
      </c>
      <c r="AA181" s="36">
        <v>192570</v>
      </c>
      <c r="AB181" s="37">
        <v>194760</v>
      </c>
      <c r="AC181" s="37">
        <v>203680</v>
      </c>
      <c r="AD181" s="77">
        <v>223100</v>
      </c>
      <c r="AE181" s="111"/>
      <c r="AF181" s="4">
        <f>E181/E$541</f>
        <v>1.1324503311258278</v>
      </c>
      <c r="AG181" s="4">
        <f>F181/E$541</f>
        <v>1.1655629139072847</v>
      </c>
      <c r="AH181" s="4">
        <f>G181/E$541</f>
        <v>1.1788079470198676</v>
      </c>
      <c r="AI181" s="4">
        <f>H181/E$541</f>
        <v>1.185430463576159</v>
      </c>
      <c r="AJ181" s="4">
        <f>I181/E$541</f>
        <v>1.2052980132450331</v>
      </c>
      <c r="AK181" s="4">
        <f>J181/E$541</f>
        <v>1.2052980132450331</v>
      </c>
      <c r="AL181" s="4">
        <f>K181/E$541</f>
        <v>1.185430463576159</v>
      </c>
      <c r="AM181" s="4">
        <f>L181/E$541</f>
        <v>1.1986754966887416</v>
      </c>
      <c r="AN181" s="4">
        <f>M181/E$541</f>
        <v>1.2119205298013245</v>
      </c>
      <c r="AO181" s="4">
        <f>N181/E$541</f>
        <v>1.2715231788079471</v>
      </c>
      <c r="AP181" s="4">
        <f>O181/E$541</f>
        <v>1.3973509933774835</v>
      </c>
      <c r="AQ181" s="256"/>
      <c r="AR181" s="256"/>
      <c r="AS181" s="256"/>
      <c r="AT181" s="256"/>
      <c r="AU181" s="256"/>
      <c r="AV181" s="256"/>
      <c r="AW181" s="256"/>
      <c r="AX181" s="256"/>
      <c r="AY181" s="256"/>
      <c r="AZ181" s="256"/>
      <c r="BA181" s="256"/>
      <c r="BC181" s="3"/>
      <c r="BE181" s="3">
        <f>E181*保育人数!$K$3/保育人数!$K$34</f>
        <v>891.2889584964762</v>
      </c>
      <c r="BF181" s="3">
        <f>F181*保育人数!$K$3/保育人数!$K$34</f>
        <v>917.35003915426785</v>
      </c>
      <c r="BG181" s="3">
        <f>G181*保育人数!$K$3/保育人数!$K$34</f>
        <v>927.77447141738458</v>
      </c>
      <c r="BH181" s="3">
        <f>H181*保育人数!$K$3/保育人数!$K$34</f>
        <v>932.98668754894288</v>
      </c>
      <c r="BI181" s="3">
        <f>I181*保育人数!$K$3/保育人数!$K$34</f>
        <v>948.62333594361792</v>
      </c>
      <c r="BJ181" s="3">
        <f>J181*保育人数!$K$3/保育人数!$K$34</f>
        <v>948.62333594361792</v>
      </c>
      <c r="BK181" s="3">
        <f>K181*保育人数!$K$3/保育人数!$K$34</f>
        <v>932.98668754894288</v>
      </c>
      <c r="BL181" s="3">
        <f>L181*保育人数!$K$3/保育人数!$K$34</f>
        <v>943.41111981205961</v>
      </c>
      <c r="BM181" s="3">
        <f>M181*保育人数!$K$3/保育人数!$K$34</f>
        <v>953.83555207517622</v>
      </c>
      <c r="BN181" s="3">
        <f>N181*保育人数!$K$3/保育人数!$K$34</f>
        <v>1000.7454972592013</v>
      </c>
      <c r="BO181" s="3">
        <f>O181*保育人数!$K$3/保育人数!$K$34</f>
        <v>1099.7776037588098</v>
      </c>
      <c r="BP181" s="3">
        <f t="shared" si="107"/>
        <v>954.30938990531797</v>
      </c>
      <c r="BQ181" s="216"/>
      <c r="BR181" s="3"/>
      <c r="BU181" s="3">
        <f>U181*保育人数!$K$3/保育人数!$K$34</f>
        <v>97327.711824588885</v>
      </c>
      <c r="BV181" s="3">
        <f>V181*保育人数!$K$3/保育人数!$K$34</f>
        <v>98443.126076742366</v>
      </c>
      <c r="BW181" s="3">
        <f>W181*保育人数!$K$3/保育人数!$K$34</f>
        <v>99287.505090054823</v>
      </c>
      <c r="BX181" s="3">
        <f>X181*保育人数!$K$3/保育人数!$K$34</f>
        <v>100293.46280344558</v>
      </c>
      <c r="BY181" s="3">
        <f>Y181*保育人数!$K$3/保育人数!$K$34</f>
        <v>100434.19263899766</v>
      </c>
      <c r="BZ181" s="3">
        <f>Z181*保育人数!$K$3/保育人数!$K$34</f>
        <v>99188.472983555213</v>
      </c>
      <c r="CA181" s="3">
        <f>AA181*保育人数!$K$3/保育人数!$K$34</f>
        <v>100371.64604541895</v>
      </c>
      <c r="CB181" s="3">
        <f>AB181*保育人数!$K$3/保育人数!$K$34</f>
        <v>101513.12137823024</v>
      </c>
      <c r="CC181" s="3">
        <f>AC181*保育人数!$K$3/保育人数!$K$34</f>
        <v>106162.41816758027</v>
      </c>
      <c r="CD181" s="3">
        <f>AD181*保育人数!$K$3/保育人数!$K$34</f>
        <v>116284.54189506656</v>
      </c>
      <c r="CE181" s="3">
        <f>AE181*保育人数!$K$3/保育人数!$K$34</f>
        <v>0</v>
      </c>
      <c r="CF181" s="3">
        <f t="shared" si="108"/>
        <v>92664.199900334599</v>
      </c>
      <c r="CG181" s="216"/>
      <c r="CH181" s="3"/>
      <c r="CI181" s="4"/>
    </row>
    <row r="182" spans="1:87" ht="21" customHeight="1">
      <c r="A182" s="32" t="s">
        <v>80</v>
      </c>
      <c r="B182" s="33" t="s">
        <v>170</v>
      </c>
      <c r="C182" s="237" t="s">
        <v>159</v>
      </c>
      <c r="D182" s="34" t="s">
        <v>105</v>
      </c>
      <c r="E182" s="38">
        <v>410</v>
      </c>
      <c r="F182" s="36">
        <v>420</v>
      </c>
      <c r="G182" s="36">
        <v>420</v>
      </c>
      <c r="H182" s="36">
        <v>430</v>
      </c>
      <c r="I182" s="36">
        <v>430</v>
      </c>
      <c r="J182" s="36">
        <v>430</v>
      </c>
      <c r="K182" s="36">
        <v>430</v>
      </c>
      <c r="L182" s="36">
        <v>440</v>
      </c>
      <c r="M182" s="39">
        <v>440</v>
      </c>
      <c r="N182" s="39">
        <v>460</v>
      </c>
      <c r="O182" s="40">
        <v>500</v>
      </c>
      <c r="P182" s="111"/>
      <c r="Q182" s="111"/>
      <c r="R182" s="111"/>
      <c r="S182" s="111"/>
      <c r="T182" s="35">
        <v>47790</v>
      </c>
      <c r="U182" s="36">
        <v>48900</v>
      </c>
      <c r="V182" s="36">
        <v>49540</v>
      </c>
      <c r="W182" s="36">
        <v>49930</v>
      </c>
      <c r="X182" s="36">
        <v>50380</v>
      </c>
      <c r="Y182" s="36">
        <v>45970</v>
      </c>
      <c r="Z182" s="36">
        <v>45390</v>
      </c>
      <c r="AA182" s="36">
        <v>45930</v>
      </c>
      <c r="AB182" s="37">
        <v>46420</v>
      </c>
      <c r="AC182" s="37">
        <v>48430</v>
      </c>
      <c r="AD182" s="77">
        <v>52850</v>
      </c>
      <c r="AE182" s="111"/>
      <c r="AF182" s="4">
        <f>E182/E$542</f>
        <v>1.1388888888888888</v>
      </c>
      <c r="AG182" s="4">
        <f>F182/E$542</f>
        <v>1.1666666666666667</v>
      </c>
      <c r="AH182" s="4">
        <f>G182/E$542</f>
        <v>1.1666666666666667</v>
      </c>
      <c r="AI182" s="4">
        <f>H182/E$542</f>
        <v>1.1944444444444444</v>
      </c>
      <c r="AJ182" s="4">
        <f>I182/E$542</f>
        <v>1.1944444444444444</v>
      </c>
      <c r="AK182" s="4">
        <f>J182/E$542</f>
        <v>1.1944444444444444</v>
      </c>
      <c r="AL182" s="4">
        <f>K182/E$542</f>
        <v>1.1944444444444444</v>
      </c>
      <c r="AM182" s="4">
        <f>L182/E$542</f>
        <v>1.2222222222222223</v>
      </c>
      <c r="AN182" s="4">
        <f>M182/E$542</f>
        <v>1.2222222222222223</v>
      </c>
      <c r="AO182" s="4">
        <f>N182/E$542</f>
        <v>1.2777777777777777</v>
      </c>
      <c r="AP182" s="4">
        <f>O182/E$542</f>
        <v>1.3888888888888888</v>
      </c>
      <c r="AQ182" s="256"/>
      <c r="AR182" s="256"/>
      <c r="AS182" s="256"/>
      <c r="AT182" s="256"/>
      <c r="AU182" s="256"/>
      <c r="AV182" s="256"/>
      <c r="AW182" s="256"/>
      <c r="AX182" s="256"/>
      <c r="AY182" s="256"/>
      <c r="AZ182" s="256"/>
      <c r="BA182" s="256"/>
      <c r="BC182" s="3"/>
      <c r="BE182" s="3">
        <f>E182*(保育人数!$L$7+保育人数!$L$8)/保育人数!$L$34</f>
        <v>840.61113849186791</v>
      </c>
      <c r="BF182" s="3">
        <f>F182*(保育人数!$L$7+保育人数!$L$8)/保育人数!$L$34</f>
        <v>861.11384918679153</v>
      </c>
      <c r="BG182" s="3">
        <f>G182*(保育人数!$L$7+保育人数!$L$8)/保育人数!$L$34</f>
        <v>861.11384918679153</v>
      </c>
      <c r="BH182" s="3">
        <f>H182*(保育人数!$L$7+保育人数!$L$8)/保育人数!$L$34</f>
        <v>881.61655988171515</v>
      </c>
      <c r="BI182" s="3">
        <f>I182*(保育人数!$L$7+保育人数!$L$8)/保育人数!$L$34</f>
        <v>881.61655988171515</v>
      </c>
      <c r="BJ182" s="3">
        <f>J182*(保育人数!$L$7+保育人数!$L$8)/保育人数!$L$34</f>
        <v>881.61655988171515</v>
      </c>
      <c r="BK182" s="3">
        <f>K182*(保育人数!$L$7+保育人数!$L$8)/保育人数!$L$34</f>
        <v>881.61655988171515</v>
      </c>
      <c r="BL182" s="3">
        <f>L182*(保育人数!$L$7+保育人数!$L$8)/保育人数!$L$34</f>
        <v>902.11927057663877</v>
      </c>
      <c r="BM182" s="3">
        <f>M182*(保育人数!$L$7+保育人数!$L$8)/保育人数!$L$34</f>
        <v>902.11927057663877</v>
      </c>
      <c r="BN182" s="3">
        <f>N182*(保育人数!$L$7+保育人数!$L$8)/保育人数!$L$34</f>
        <v>943.12469196648601</v>
      </c>
      <c r="BO182" s="3">
        <f>O182*(保育人数!$L$7+保育人数!$L$8)/保育人数!$L$34</f>
        <v>1025.1355347461804</v>
      </c>
      <c r="BP182" s="3">
        <f>AVERAGE(BE182:BO182)</f>
        <v>896.52762220529587</v>
      </c>
      <c r="BQ182" s="216">
        <f>SUM(BP182:BP185)</f>
        <v>3930.9288050539899</v>
      </c>
      <c r="BR182" s="3"/>
      <c r="BU182" s="3">
        <f>U182*(保育人数!$L$7+保育人数!$L$8)/保育人数!$L$34</f>
        <v>100258.25529817645</v>
      </c>
      <c r="BV182" s="3">
        <f>V182*(保育人数!$L$7+保育人数!$L$8)/保育人数!$L$34</f>
        <v>101570.42878265156</v>
      </c>
      <c r="BW182" s="3">
        <f>W182*(保育人数!$L$7+保育人数!$L$8)/保育人数!$L$34</f>
        <v>102370.03449975357</v>
      </c>
      <c r="BX182" s="3">
        <f>X182*(保育人数!$L$7+保育人数!$L$8)/保育人数!$L$34</f>
        <v>103292.65648102514</v>
      </c>
      <c r="BY182" s="3">
        <f>Y182*(保育人数!$L$7+保育人数!$L$8)/保育人数!$L$34</f>
        <v>94250.961064563831</v>
      </c>
      <c r="BZ182" s="3">
        <f>Z182*(保育人数!$L$7+保育人数!$L$8)/保育人数!$L$34</f>
        <v>93061.803844258262</v>
      </c>
      <c r="CA182" s="3">
        <f>AA182*(保育人数!$L$7+保育人数!$L$8)/保育人数!$L$34</f>
        <v>94168.950221784136</v>
      </c>
      <c r="CB182" s="3">
        <f>AB182*(保育人数!$L$7+保育人数!$L$8)/保育人数!$L$34</f>
        <v>95173.583045835388</v>
      </c>
      <c r="CC182" s="3">
        <f>AC182*(保育人数!$L$7+保育人数!$L$8)/保育人数!$L$34</f>
        <v>99294.627895515034</v>
      </c>
      <c r="CD182" s="3">
        <f>AD182*(保育人数!$L$7+保育人数!$L$8)/保育人数!$L$34</f>
        <v>108356.82602267127</v>
      </c>
      <c r="CE182" s="3">
        <f>AE182*(保育人数!$L$7+保育人数!$L$8)/保育人数!$L$34</f>
        <v>0</v>
      </c>
      <c r="CF182" s="3">
        <f>AVERAGE(BU182:CE182)</f>
        <v>90163.466105112253</v>
      </c>
      <c r="CG182" s="216">
        <f>ROUNDDOWN(SUM(CF182:CF185)*$CJ$2*12/16,-2)</f>
        <v>206500</v>
      </c>
      <c r="CH182" s="3"/>
      <c r="CI182" s="4"/>
    </row>
    <row r="183" spans="1:87" ht="19">
      <c r="A183" s="32" t="s">
        <v>80</v>
      </c>
      <c r="B183" s="76" t="s">
        <v>142</v>
      </c>
      <c r="C183" s="237"/>
      <c r="D183" s="34" t="s">
        <v>106</v>
      </c>
      <c r="E183" s="38">
        <v>480</v>
      </c>
      <c r="F183" s="36">
        <v>490</v>
      </c>
      <c r="G183" s="36">
        <v>490</v>
      </c>
      <c r="H183" s="36">
        <v>500</v>
      </c>
      <c r="I183" s="36">
        <v>500</v>
      </c>
      <c r="J183" s="36">
        <v>500</v>
      </c>
      <c r="K183" s="36">
        <v>500</v>
      </c>
      <c r="L183" s="36">
        <v>510</v>
      </c>
      <c r="M183" s="39">
        <v>510</v>
      </c>
      <c r="N183" s="39">
        <v>530</v>
      </c>
      <c r="O183" s="40">
        <v>580</v>
      </c>
      <c r="P183" s="111"/>
      <c r="Q183" s="111"/>
      <c r="R183" s="111"/>
      <c r="S183" s="111"/>
      <c r="T183" s="35">
        <v>54870</v>
      </c>
      <c r="U183" s="36">
        <v>56180</v>
      </c>
      <c r="V183" s="36">
        <v>56900</v>
      </c>
      <c r="W183" s="36">
        <v>57360</v>
      </c>
      <c r="X183" s="36">
        <v>57890</v>
      </c>
      <c r="Y183" s="36">
        <v>53490</v>
      </c>
      <c r="Z183" s="36">
        <v>52800</v>
      </c>
      <c r="AA183" s="36">
        <v>53430</v>
      </c>
      <c r="AB183" s="37">
        <v>54010</v>
      </c>
      <c r="AC183" s="37">
        <v>56380</v>
      </c>
      <c r="AD183" s="77">
        <v>61600</v>
      </c>
      <c r="AE183" s="111"/>
      <c r="AF183" s="4">
        <f>E183/E$543</f>
        <v>1.1428571428571428</v>
      </c>
      <c r="AG183" s="4">
        <f>F183/E$543</f>
        <v>1.1666666666666667</v>
      </c>
      <c r="AH183" s="4">
        <f>G183/E$543</f>
        <v>1.1666666666666667</v>
      </c>
      <c r="AI183" s="4">
        <f>H183/E$543</f>
        <v>1.1904761904761905</v>
      </c>
      <c r="AJ183" s="4">
        <f>I183/E$543</f>
        <v>1.1904761904761905</v>
      </c>
      <c r="AK183" s="4">
        <f>J183/E$543</f>
        <v>1.1904761904761905</v>
      </c>
      <c r="AL183" s="4">
        <f>K183/E$543</f>
        <v>1.1904761904761905</v>
      </c>
      <c r="AM183" s="4">
        <f>L183/E$543</f>
        <v>1.2142857142857142</v>
      </c>
      <c r="AN183" s="4">
        <f>M183/E$543</f>
        <v>1.2142857142857142</v>
      </c>
      <c r="AO183" s="4">
        <f>N183/E$543</f>
        <v>1.2619047619047619</v>
      </c>
      <c r="AP183" s="4">
        <f>O183/E$543</f>
        <v>1.3809523809523809</v>
      </c>
      <c r="AQ183" s="256"/>
      <c r="AR183" s="256"/>
      <c r="AS183" s="256"/>
      <c r="AT183" s="256"/>
      <c r="AU183" s="256"/>
      <c r="AV183" s="256"/>
      <c r="AW183" s="256"/>
      <c r="AX183" s="256"/>
      <c r="AY183" s="256"/>
      <c r="AZ183" s="256"/>
      <c r="BA183" s="256"/>
      <c r="BC183" s="3"/>
      <c r="BE183" s="3">
        <f>E183*保育人数!$L$6/保育人数!$L$34</f>
        <v>492.06505667816663</v>
      </c>
      <c r="BF183" s="3">
        <f>F183*保育人数!$L$6/保育人数!$L$34</f>
        <v>502.31641202562844</v>
      </c>
      <c r="BG183" s="3">
        <f>G183*保育人数!$L$6/保育人数!$L$34</f>
        <v>502.31641202562844</v>
      </c>
      <c r="BH183" s="3">
        <f>H183*保育人数!$L$6/保育人数!$L$34</f>
        <v>512.56776737309019</v>
      </c>
      <c r="BI183" s="3">
        <f>I183*保育人数!$L$6/保育人数!$L$34</f>
        <v>512.56776737309019</v>
      </c>
      <c r="BJ183" s="3">
        <f>J183*保育人数!$L$6/保育人数!$L$34</f>
        <v>512.56776737309019</v>
      </c>
      <c r="BK183" s="3">
        <f>K183*保育人数!$L$6/保育人数!$L$34</f>
        <v>512.56776737309019</v>
      </c>
      <c r="BL183" s="3">
        <f>L183*保育人数!$L$6/保育人数!$L$34</f>
        <v>522.81912272055206</v>
      </c>
      <c r="BM183" s="3">
        <f>M183*保育人数!$L$6/保育人数!$L$34</f>
        <v>522.81912272055206</v>
      </c>
      <c r="BN183" s="3">
        <f>N183*保育人数!$L$6/保育人数!$L$34</f>
        <v>543.32183341547568</v>
      </c>
      <c r="BO183" s="3">
        <f>O183*保育人数!$L$6/保育人数!$L$34</f>
        <v>594.57861015278468</v>
      </c>
      <c r="BP183" s="3">
        <f t="shared" ref="BP183:BP185" si="109">AVERAGE(BE183:BO183)</f>
        <v>520.95523993010443</v>
      </c>
      <c r="BQ183" s="216"/>
      <c r="BR183" s="3"/>
      <c r="BU183" s="3">
        <f>U183*保育人数!$L$6/保育人数!$L$34</f>
        <v>57592.114342040419</v>
      </c>
      <c r="BV183" s="3">
        <f>V183*保育人数!$L$6/保育人数!$L$34</f>
        <v>58330.211927057666</v>
      </c>
      <c r="BW183" s="3">
        <f>W183*保育人数!$L$6/保育人数!$L$34</f>
        <v>58801.774273040908</v>
      </c>
      <c r="BX183" s="3">
        <f>X183*保育人数!$L$6/保育人数!$L$34</f>
        <v>59345.096106456389</v>
      </c>
      <c r="BY183" s="3">
        <f>Y183*保育人数!$L$6/保育人数!$L$34</f>
        <v>54834.499753573189</v>
      </c>
      <c r="BZ183" s="3">
        <f>Z183*保育人数!$L$6/保育人数!$L$34</f>
        <v>54127.156234598326</v>
      </c>
      <c r="CA183" s="3">
        <f>AA183*保育人数!$L$6/保育人数!$L$34</f>
        <v>54772.991621488422</v>
      </c>
      <c r="CB183" s="3">
        <f>AB183*保育人数!$L$6/保育人数!$L$34</f>
        <v>55367.570231641206</v>
      </c>
      <c r="CC183" s="3">
        <f>AC183*保育人数!$L$6/保育人数!$L$34</f>
        <v>57797.141448989656</v>
      </c>
      <c r="CD183" s="3">
        <f>AD183*保育人数!$L$6/保育人数!$L$34</f>
        <v>63148.348940364718</v>
      </c>
      <c r="CE183" s="3">
        <f>AE183*保育人数!$L$6/保育人数!$L$34</f>
        <v>0</v>
      </c>
      <c r="CF183" s="3">
        <f t="shared" ref="CF183:CF185" si="110">AVERAGE(BU183:CE183)</f>
        <v>52192.445898113707</v>
      </c>
      <c r="CG183" s="216"/>
      <c r="CH183" s="3"/>
      <c r="CI183" s="4"/>
    </row>
    <row r="184" spans="1:87" ht="19">
      <c r="A184" s="32" t="s">
        <v>80</v>
      </c>
      <c r="B184" s="76" t="s">
        <v>142</v>
      </c>
      <c r="C184" s="257" t="s">
        <v>160</v>
      </c>
      <c r="D184" s="34" t="s">
        <v>161</v>
      </c>
      <c r="E184" s="38">
        <v>970</v>
      </c>
      <c r="F184" s="36">
        <v>1000</v>
      </c>
      <c r="G184" s="36">
        <v>1000</v>
      </c>
      <c r="H184" s="36">
        <v>1020</v>
      </c>
      <c r="I184" s="36">
        <v>1030</v>
      </c>
      <c r="J184" s="36">
        <v>1030</v>
      </c>
      <c r="K184" s="36">
        <v>1010</v>
      </c>
      <c r="L184" s="36">
        <v>1030</v>
      </c>
      <c r="M184" s="39">
        <v>1030</v>
      </c>
      <c r="N184" s="39">
        <v>1080</v>
      </c>
      <c r="O184" s="40">
        <v>1200</v>
      </c>
      <c r="P184" s="111"/>
      <c r="Q184" s="111"/>
      <c r="R184" s="111"/>
      <c r="S184" s="111"/>
      <c r="T184" s="35">
        <v>107660</v>
      </c>
      <c r="U184" s="36">
        <v>110380</v>
      </c>
      <c r="V184" s="36">
        <v>111730</v>
      </c>
      <c r="W184" s="36">
        <v>112660</v>
      </c>
      <c r="X184" s="36">
        <v>113760</v>
      </c>
      <c r="Y184" s="36">
        <v>113930</v>
      </c>
      <c r="Z184" s="36">
        <v>112650</v>
      </c>
      <c r="AA184" s="36">
        <v>113980</v>
      </c>
      <c r="AB184" s="37">
        <v>115230</v>
      </c>
      <c r="AC184" s="37">
        <v>120360</v>
      </c>
      <c r="AD184" s="77">
        <v>131460</v>
      </c>
      <c r="AE184" s="111"/>
      <c r="AF184" s="4">
        <f>E184/E$544</f>
        <v>1.1279069767441861</v>
      </c>
      <c r="AG184" s="4">
        <f>F184/E$544</f>
        <v>1.1627906976744187</v>
      </c>
      <c r="AH184" s="4">
        <f>G184/E$544</f>
        <v>1.1627906976744187</v>
      </c>
      <c r="AI184" s="4">
        <f>H184/E$544</f>
        <v>1.1860465116279071</v>
      </c>
      <c r="AJ184" s="4">
        <f>I184/E$544</f>
        <v>1.1976744186046511</v>
      </c>
      <c r="AK184" s="4">
        <f>J184/E$544</f>
        <v>1.1976744186046511</v>
      </c>
      <c r="AL184" s="4">
        <f>K184/E$544</f>
        <v>1.1744186046511629</v>
      </c>
      <c r="AM184" s="4">
        <f>L184/E$544</f>
        <v>1.1976744186046511</v>
      </c>
      <c r="AN184" s="4">
        <f>M184/E$544</f>
        <v>1.1976744186046511</v>
      </c>
      <c r="AO184" s="4">
        <f>N184/E$544</f>
        <v>1.2558139534883721</v>
      </c>
      <c r="AP184" s="4">
        <f>O184/E$544</f>
        <v>1.3953488372093024</v>
      </c>
      <c r="AQ184" s="256"/>
      <c r="AR184" s="256"/>
      <c r="AS184" s="256"/>
      <c r="AT184" s="256"/>
      <c r="AU184" s="256"/>
      <c r="AV184" s="256"/>
      <c r="AW184" s="256"/>
      <c r="AX184" s="256"/>
      <c r="AY184" s="256"/>
      <c r="AZ184" s="256"/>
      <c r="BA184" s="256"/>
      <c r="BC184" s="3"/>
      <c r="BE184" s="3">
        <f>E184*(保育人数!$L$4+保育人数!$L$5)/保育人数!$L$34</f>
        <v>1491.5722030556926</v>
      </c>
      <c r="BF184" s="3">
        <f>F184*(保育人数!$L$4+保育人数!$L$5)/保育人数!$L$34</f>
        <v>1537.7033021192706</v>
      </c>
      <c r="BG184" s="3">
        <f>G184*(保育人数!$L$4+保育人数!$L$5)/保育人数!$L$34</f>
        <v>1537.7033021192706</v>
      </c>
      <c r="BH184" s="3">
        <f>H184*(保育人数!$L$4+保育人数!$L$5)/保育人数!$L$34</f>
        <v>1568.4573681616562</v>
      </c>
      <c r="BI184" s="3">
        <f>I184*(保育人数!$L$4+保育人数!$L$5)/保育人数!$L$34</f>
        <v>1583.8344011828488</v>
      </c>
      <c r="BJ184" s="3">
        <f>J184*(保育人数!$L$4+保育人数!$L$5)/保育人数!$L$34</f>
        <v>1583.8344011828488</v>
      </c>
      <c r="BK184" s="3">
        <f>K184*(保育人数!$L$4+保育人数!$L$5)/保育人数!$L$34</f>
        <v>1553.0803351404634</v>
      </c>
      <c r="BL184" s="3">
        <f>L184*(保育人数!$L$4+保育人数!$L$5)/保育人数!$L$34</f>
        <v>1583.8344011828488</v>
      </c>
      <c r="BM184" s="3">
        <f>M184*(保育人数!$L$4+保育人数!$L$5)/保育人数!$L$34</f>
        <v>1583.8344011828488</v>
      </c>
      <c r="BN184" s="3">
        <f>N184*(保育人数!$L$4+保育人数!$L$5)/保育人数!$L$34</f>
        <v>1660.7195662888123</v>
      </c>
      <c r="BO184" s="3">
        <f>O184*(保育人数!$L$4+保育人数!$L$5)/保育人数!$L$34</f>
        <v>1845.2439625431248</v>
      </c>
      <c r="BP184" s="3">
        <f t="shared" si="109"/>
        <v>1593.6197858326987</v>
      </c>
      <c r="BQ184" s="216"/>
      <c r="BR184" s="3"/>
      <c r="BU184" s="3">
        <f>U184*(保育人数!$L$4+保育人数!$L$5)/保育人数!$L$34</f>
        <v>169731.69048792511</v>
      </c>
      <c r="BV184" s="3">
        <f>V184*(保育人数!$L$4+保育人数!$L$5)/保育人数!$L$34</f>
        <v>171807.58994578611</v>
      </c>
      <c r="BW184" s="3">
        <f>W184*(保育人数!$L$4+保育人数!$L$5)/保育人数!$L$34</f>
        <v>173237.65401675703</v>
      </c>
      <c r="BX184" s="3">
        <f>X184*(保育人数!$L$4+保育人数!$L$5)/保育人数!$L$34</f>
        <v>174929.12764908822</v>
      </c>
      <c r="BY184" s="3">
        <f>Y184*(保育人数!$L$4+保育人数!$L$5)/保育人数!$L$34</f>
        <v>175190.5372104485</v>
      </c>
      <c r="BZ184" s="3">
        <f>Z184*(保育人数!$L$4+保育人数!$L$5)/保育人数!$L$34</f>
        <v>173222.27698373585</v>
      </c>
      <c r="CA184" s="3">
        <f>AA184*(保育人数!$L$4+保育人数!$L$5)/保育人数!$L$34</f>
        <v>175267.42237555448</v>
      </c>
      <c r="CB184" s="3">
        <f>AB184*(保育人数!$L$4+保育人数!$L$5)/保育人数!$L$34</f>
        <v>177189.55150320355</v>
      </c>
      <c r="CC184" s="3">
        <f>AC184*(保育人数!$L$4+保育人数!$L$5)/保育人数!$L$34</f>
        <v>185077.96944307542</v>
      </c>
      <c r="CD184" s="3">
        <f>AD184*(保育人数!$L$4+保育人数!$L$5)/保育人数!$L$34</f>
        <v>202146.47609659933</v>
      </c>
      <c r="CE184" s="3">
        <f>AE184*(保育人数!$L$4+保育人数!$L$5)/保育人数!$L$34</f>
        <v>0</v>
      </c>
      <c r="CF184" s="3">
        <f t="shared" si="110"/>
        <v>161618.20870110669</v>
      </c>
      <c r="CG184" s="216"/>
      <c r="CH184" s="3"/>
      <c r="CI184" s="4"/>
    </row>
    <row r="185" spans="1:87" ht="19">
      <c r="A185" s="32" t="s">
        <v>80</v>
      </c>
      <c r="B185" s="76" t="s">
        <v>142</v>
      </c>
      <c r="C185" s="257"/>
      <c r="D185" s="34" t="s">
        <v>162</v>
      </c>
      <c r="E185" s="38">
        <v>1680</v>
      </c>
      <c r="F185" s="36">
        <v>1730</v>
      </c>
      <c r="G185" s="36">
        <v>1740</v>
      </c>
      <c r="H185" s="36">
        <v>1760</v>
      </c>
      <c r="I185" s="36">
        <v>1780</v>
      </c>
      <c r="J185" s="36">
        <v>1780</v>
      </c>
      <c r="K185" s="36">
        <v>1750</v>
      </c>
      <c r="L185" s="36">
        <v>1780</v>
      </c>
      <c r="M185" s="39">
        <v>1790</v>
      </c>
      <c r="N185" s="39">
        <v>1880</v>
      </c>
      <c r="O185" s="40">
        <v>2070</v>
      </c>
      <c r="P185" s="111"/>
      <c r="Q185" s="111"/>
      <c r="R185" s="111"/>
      <c r="S185" s="111"/>
      <c r="T185" s="35">
        <v>178530</v>
      </c>
      <c r="U185" s="36">
        <v>183270</v>
      </c>
      <c r="V185" s="36">
        <v>185380</v>
      </c>
      <c r="W185" s="36">
        <v>186970</v>
      </c>
      <c r="X185" s="36">
        <v>188860</v>
      </c>
      <c r="Y185" s="36">
        <v>189130</v>
      </c>
      <c r="Z185" s="36">
        <v>186790</v>
      </c>
      <c r="AA185" s="36">
        <v>189020</v>
      </c>
      <c r="AB185" s="37">
        <v>191170</v>
      </c>
      <c r="AC185" s="37">
        <v>199940</v>
      </c>
      <c r="AD185" s="77">
        <v>219010</v>
      </c>
      <c r="AE185" s="111"/>
      <c r="AF185" s="4">
        <f>E185/E$545</f>
        <v>1.1351351351351351</v>
      </c>
      <c r="AG185" s="4">
        <f>F185/E$545</f>
        <v>1.1689189189189189</v>
      </c>
      <c r="AH185" s="4">
        <f>G185/E$545</f>
        <v>1.1756756756756757</v>
      </c>
      <c r="AI185" s="4">
        <f>H185/E$545</f>
        <v>1.1891891891891893</v>
      </c>
      <c r="AJ185" s="4">
        <f>I185/E$545</f>
        <v>1.2027027027027026</v>
      </c>
      <c r="AK185" s="4">
        <f>J185/E$545</f>
        <v>1.2027027027027026</v>
      </c>
      <c r="AL185" s="4">
        <f>K185/E$545</f>
        <v>1.1824324324324325</v>
      </c>
      <c r="AM185" s="4">
        <f>L185/E$545</f>
        <v>1.2027027027027026</v>
      </c>
      <c r="AN185" s="4">
        <f>M185/E$545</f>
        <v>1.2094594594594594</v>
      </c>
      <c r="AO185" s="4">
        <f>N185/E$545</f>
        <v>1.2702702702702702</v>
      </c>
      <c r="AP185" s="4">
        <f>O185/E$545</f>
        <v>1.3986486486486487</v>
      </c>
      <c r="AQ185" s="256"/>
      <c r="AR185" s="256"/>
      <c r="AS185" s="256"/>
      <c r="AT185" s="256"/>
      <c r="AU185" s="256"/>
      <c r="AV185" s="256"/>
      <c r="AW185" s="256"/>
      <c r="AX185" s="256"/>
      <c r="AY185" s="256"/>
      <c r="AZ185" s="256"/>
      <c r="BA185" s="256"/>
      <c r="BC185" s="3"/>
      <c r="BE185" s="3">
        <f>E185*保育人数!$L$3/保育人数!$L$34</f>
        <v>861.11384918679153</v>
      </c>
      <c r="BF185" s="3">
        <f>F185*保育人数!$L$3/保育人数!$L$34</f>
        <v>886.74223755544608</v>
      </c>
      <c r="BG185" s="3">
        <f>G185*保育人数!$L$3/保育人数!$L$34</f>
        <v>891.86791522917702</v>
      </c>
      <c r="BH185" s="3">
        <f>H185*保育人数!$L$3/保育人数!$L$34</f>
        <v>902.11927057663877</v>
      </c>
      <c r="BI185" s="3">
        <f>I185*保育人数!$L$3/保育人数!$L$34</f>
        <v>912.37062592410064</v>
      </c>
      <c r="BJ185" s="3">
        <f>J185*保育人数!$L$3/保育人数!$L$34</f>
        <v>912.37062592410064</v>
      </c>
      <c r="BK185" s="3">
        <f>K185*保育人数!$L$3/保育人数!$L$34</f>
        <v>896.99359290290784</v>
      </c>
      <c r="BL185" s="3">
        <f>L185*保育人数!$L$3/保育人数!$L$34</f>
        <v>912.37062592410064</v>
      </c>
      <c r="BM185" s="3">
        <f>M185*保育人数!$L$3/保育人数!$L$34</f>
        <v>917.49630359783146</v>
      </c>
      <c r="BN185" s="3">
        <f>N185*保育人数!$L$3/保育人数!$L$34</f>
        <v>963.62740266140963</v>
      </c>
      <c r="BO185" s="3">
        <f>O185*保育人数!$L$3/保育人数!$L$34</f>
        <v>1061.0152784622967</v>
      </c>
      <c r="BP185" s="3">
        <f t="shared" si="109"/>
        <v>919.82615708589105</v>
      </c>
      <c r="BQ185" s="216"/>
      <c r="BR185" s="3"/>
      <c r="BU185" s="3">
        <f>U185*保育人数!$L$3/保育人数!$L$34</f>
        <v>93938.294726466251</v>
      </c>
      <c r="BV185" s="3">
        <f>V185*保育人数!$L$3/保育人数!$L$34</f>
        <v>95019.81271562347</v>
      </c>
      <c r="BW185" s="3">
        <f>W185*保育人数!$L$3/保育人数!$L$34</f>
        <v>95834.795465746676</v>
      </c>
      <c r="BX185" s="3">
        <f>X185*保育人数!$L$3/保育人数!$L$34</f>
        <v>96803.548546081816</v>
      </c>
      <c r="BY185" s="3">
        <f>Y185*保育人数!$L$3/保育人数!$L$34</f>
        <v>96941.941843272551</v>
      </c>
      <c r="BZ185" s="3">
        <f>Z185*保育人数!$L$3/保育人数!$L$34</f>
        <v>95742.533267619525</v>
      </c>
      <c r="CA185" s="3">
        <f>AA185*保育人数!$L$3/保育人数!$L$34</f>
        <v>96885.559388861511</v>
      </c>
      <c r="CB185" s="3">
        <f>AB185*保育人数!$L$3/保育人数!$L$34</f>
        <v>97987.580088713657</v>
      </c>
      <c r="CC185" s="3">
        <f>AC185*保育人数!$L$3/保育人数!$L$34</f>
        <v>102482.79940857565</v>
      </c>
      <c r="CD185" s="3">
        <f>AD185*保育人数!$L$3/保育人数!$L$34</f>
        <v>112257.46673238049</v>
      </c>
      <c r="CE185" s="3">
        <f>AE185*保育人数!$L$3/保育人数!$L$34</f>
        <v>0</v>
      </c>
      <c r="CF185" s="3">
        <f t="shared" si="110"/>
        <v>89444.939289394679</v>
      </c>
      <c r="CG185" s="216"/>
      <c r="CH185" s="3"/>
      <c r="CI185" s="4"/>
    </row>
    <row r="186" spans="1:87" ht="21" customHeight="1">
      <c r="A186" s="32" t="s">
        <v>80</v>
      </c>
      <c r="B186" s="33" t="s">
        <v>171</v>
      </c>
      <c r="C186" s="237" t="s">
        <v>159</v>
      </c>
      <c r="D186" s="34" t="s">
        <v>105</v>
      </c>
      <c r="E186" s="38">
        <v>350</v>
      </c>
      <c r="F186" s="36">
        <v>360</v>
      </c>
      <c r="G186" s="36">
        <v>360</v>
      </c>
      <c r="H186" s="36">
        <v>360</v>
      </c>
      <c r="I186" s="36">
        <v>370</v>
      </c>
      <c r="J186" s="36">
        <v>370</v>
      </c>
      <c r="K186" s="36">
        <v>370</v>
      </c>
      <c r="L186" s="36">
        <v>370</v>
      </c>
      <c r="M186" s="39">
        <v>380</v>
      </c>
      <c r="N186" s="39">
        <v>390</v>
      </c>
      <c r="O186" s="40">
        <v>430</v>
      </c>
      <c r="P186" s="111"/>
      <c r="Q186" s="111"/>
      <c r="R186" s="111"/>
      <c r="S186" s="111"/>
      <c r="T186" s="35">
        <v>42020</v>
      </c>
      <c r="U186" s="36">
        <v>42940</v>
      </c>
      <c r="V186" s="36">
        <v>43510</v>
      </c>
      <c r="W186" s="36">
        <v>43830</v>
      </c>
      <c r="X186" s="36">
        <v>44210</v>
      </c>
      <c r="Y186" s="36">
        <v>39790</v>
      </c>
      <c r="Z186" s="36">
        <v>39320</v>
      </c>
      <c r="AA186" s="36">
        <v>39760</v>
      </c>
      <c r="AB186" s="37">
        <v>40170</v>
      </c>
      <c r="AC186" s="37">
        <v>41840</v>
      </c>
      <c r="AD186" s="77">
        <v>45550</v>
      </c>
      <c r="AE186" s="111"/>
      <c r="AF186" s="4">
        <f>E186/E$546</f>
        <v>1.1290322580645162</v>
      </c>
      <c r="AG186" s="4">
        <f>F186/E$546</f>
        <v>1.1612903225806452</v>
      </c>
      <c r="AH186" s="4">
        <f>G186/E$546</f>
        <v>1.1612903225806452</v>
      </c>
      <c r="AI186" s="4">
        <f>H186/E$546</f>
        <v>1.1612903225806452</v>
      </c>
      <c r="AJ186" s="4">
        <f>I186/E$546</f>
        <v>1.1935483870967742</v>
      </c>
      <c r="AK186" s="4">
        <f>J186/E$546</f>
        <v>1.1935483870967742</v>
      </c>
      <c r="AL186" s="4">
        <f>K186/E$546</f>
        <v>1.1935483870967742</v>
      </c>
      <c r="AM186" s="4">
        <f>L186/E$546</f>
        <v>1.1935483870967742</v>
      </c>
      <c r="AN186" s="4">
        <f>M186/E$546</f>
        <v>1.2258064516129032</v>
      </c>
      <c r="AO186" s="4">
        <f>N186/E$546</f>
        <v>1.2580645161290323</v>
      </c>
      <c r="AP186" s="4">
        <f>O186/E$546</f>
        <v>1.3870967741935485</v>
      </c>
      <c r="AQ186" s="256"/>
      <c r="AR186" s="256"/>
      <c r="AS186" s="256"/>
      <c r="AT186" s="256"/>
      <c r="AU186" s="256"/>
      <c r="AV186" s="256"/>
      <c r="AW186" s="256"/>
      <c r="AX186" s="256"/>
      <c r="AY186" s="256"/>
      <c r="AZ186" s="256"/>
      <c r="BA186" s="256"/>
      <c r="BC186" s="3"/>
      <c r="BE186" s="3">
        <f>E186*(保育人数!$M$7+保育人数!$M$8)/保育人数!$M$34</f>
        <v>795.91111597015333</v>
      </c>
      <c r="BF186" s="3">
        <f>F186*(保育人数!$M$7+保育人数!$M$8)/保育人数!$M$34</f>
        <v>818.65143356930059</v>
      </c>
      <c r="BG186" s="3">
        <f>G186*(保育人数!$M$7+保育人数!$M$8)/保育人数!$M$34</f>
        <v>818.65143356930059</v>
      </c>
      <c r="BH186" s="3">
        <f>H186*(保育人数!$M$7+保育人数!$M$8)/保育人数!$M$34</f>
        <v>818.65143356930059</v>
      </c>
      <c r="BI186" s="3">
        <f>I186*(保育人数!$M$7+保育人数!$M$8)/保育人数!$M$34</f>
        <v>841.39175116844785</v>
      </c>
      <c r="BJ186" s="3">
        <f>J186*(保育人数!$M$7+保育人数!$M$8)/保育人数!$M$34</f>
        <v>841.39175116844785</v>
      </c>
      <c r="BK186" s="3">
        <f>K186*(保育人数!$M$7+保育人数!$M$8)/保育人数!$M$34</f>
        <v>841.39175116844785</v>
      </c>
      <c r="BL186" s="3">
        <f>L186*(保育人数!$M$7+保育人数!$M$8)/保育人数!$M$34</f>
        <v>841.39175116844785</v>
      </c>
      <c r="BM186" s="3">
        <f>M186*(保育人数!$M$7+保育人数!$M$8)/保育人数!$M$34</f>
        <v>864.13206876759511</v>
      </c>
      <c r="BN186" s="3">
        <f>N186*(保育人数!$M$7+保育人数!$M$8)/保育人数!$M$34</f>
        <v>886.87238636674238</v>
      </c>
      <c r="BO186" s="3">
        <f>O186*(保育人数!$M$7+保育人数!$M$8)/保育人数!$M$34</f>
        <v>977.83365676333131</v>
      </c>
      <c r="BP186" s="3">
        <f>AVERAGE(BE186:BO186)</f>
        <v>849.66095756813763</v>
      </c>
      <c r="BQ186" s="216">
        <f>SUM(BP186:BP189)</f>
        <v>4000.2285958499915</v>
      </c>
      <c r="BR186" s="3"/>
      <c r="BU186" s="3">
        <f>U186*(保育人数!$M$7+保育人数!$M$8)/保育人数!$M$34</f>
        <v>97646.923770738242</v>
      </c>
      <c r="BV186" s="3">
        <f>V186*(保育人数!$M$7+保育人数!$M$8)/保育人数!$M$34</f>
        <v>98943.121873889642</v>
      </c>
      <c r="BW186" s="3">
        <f>W186*(保育人数!$M$7+保育人数!$M$8)/保育人数!$M$34</f>
        <v>99670.812037062351</v>
      </c>
      <c r="BX186" s="3">
        <f>X186*(保育人数!$M$7+保育人数!$M$8)/保育人数!$M$34</f>
        <v>100534.94410582994</v>
      </c>
      <c r="BY186" s="3">
        <f>Y186*(保育人数!$M$7+保育人数!$M$8)/保育人数!$M$34</f>
        <v>90483.723727006858</v>
      </c>
      <c r="BZ186" s="3">
        <f>Z186*(保育人数!$M$7+保育人数!$M$8)/保育人数!$M$34</f>
        <v>89414.928799846952</v>
      </c>
      <c r="CA186" s="3">
        <f>AA186*(保育人数!$M$7+保育人数!$M$8)/保育人数!$M$34</f>
        <v>90415.502774209424</v>
      </c>
      <c r="CB186" s="3">
        <f>AB186*(保育人数!$M$7+保育人数!$M$8)/保育人数!$M$34</f>
        <v>91347.855795774463</v>
      </c>
      <c r="CC186" s="3">
        <f>AC186*(保育人数!$M$7+保育人数!$M$8)/保育人数!$M$34</f>
        <v>95145.488834832053</v>
      </c>
      <c r="CD186" s="3">
        <f>AD186*(保育人数!$M$7+保育人数!$M$8)/保育人数!$M$34</f>
        <v>103582.14666411567</v>
      </c>
      <c r="CE186" s="3">
        <f>AE186*(保育人数!$M$7+保育人数!$M$8)/保育人数!$M$34</f>
        <v>0</v>
      </c>
      <c r="CF186" s="3">
        <f>AVERAGE(BU186:CE186)</f>
        <v>87016.858943936881</v>
      </c>
      <c r="CG186" s="216">
        <f>ROUNDDOWN(SUM(CF186:CF189)*$CJ$2*12/16,-2)</f>
        <v>212000</v>
      </c>
      <c r="CH186" s="3"/>
      <c r="CI186" s="4"/>
    </row>
    <row r="187" spans="1:87" ht="19">
      <c r="A187" s="32" t="s">
        <v>80</v>
      </c>
      <c r="B187" s="76" t="s">
        <v>143</v>
      </c>
      <c r="C187" s="237"/>
      <c r="D187" s="34" t="s">
        <v>106</v>
      </c>
      <c r="E187" s="38">
        <v>420</v>
      </c>
      <c r="F187" s="36">
        <v>430</v>
      </c>
      <c r="G187" s="36">
        <v>430</v>
      </c>
      <c r="H187" s="36">
        <v>430</v>
      </c>
      <c r="I187" s="36">
        <v>440</v>
      </c>
      <c r="J187" s="36">
        <v>440</v>
      </c>
      <c r="K187" s="36">
        <v>440</v>
      </c>
      <c r="L187" s="36">
        <v>440</v>
      </c>
      <c r="M187" s="39">
        <v>450</v>
      </c>
      <c r="N187" s="39">
        <v>460</v>
      </c>
      <c r="O187" s="40">
        <v>510</v>
      </c>
      <c r="P187" s="111"/>
      <c r="Q187" s="111"/>
      <c r="R187" s="111"/>
      <c r="S187" s="111"/>
      <c r="T187" s="35">
        <v>49100</v>
      </c>
      <c r="U187" s="36">
        <v>50220</v>
      </c>
      <c r="V187" s="36">
        <v>50870</v>
      </c>
      <c r="W187" s="36">
        <v>51260</v>
      </c>
      <c r="X187" s="36">
        <v>51720</v>
      </c>
      <c r="Y187" s="36">
        <v>47310</v>
      </c>
      <c r="Z187" s="36">
        <v>46730</v>
      </c>
      <c r="AA187" s="36">
        <v>47260</v>
      </c>
      <c r="AB187" s="37">
        <v>47760</v>
      </c>
      <c r="AC187" s="37">
        <v>49790</v>
      </c>
      <c r="AD187" s="77">
        <v>54300</v>
      </c>
      <c r="AE187" s="111"/>
      <c r="AF187" s="4">
        <f>E187/E$547</f>
        <v>1.1351351351351351</v>
      </c>
      <c r="AG187" s="4">
        <f>F187/E$547</f>
        <v>1.1621621621621621</v>
      </c>
      <c r="AH187" s="4">
        <f>G187/E$547</f>
        <v>1.1621621621621621</v>
      </c>
      <c r="AI187" s="4">
        <f>H187/E$547</f>
        <v>1.1621621621621621</v>
      </c>
      <c r="AJ187" s="4">
        <f>I187/E$547</f>
        <v>1.1891891891891893</v>
      </c>
      <c r="AK187" s="4">
        <f>J187/E$547</f>
        <v>1.1891891891891893</v>
      </c>
      <c r="AL187" s="4">
        <f>K187/E$547</f>
        <v>1.1891891891891893</v>
      </c>
      <c r="AM187" s="4">
        <f>L187/E$547</f>
        <v>1.1891891891891893</v>
      </c>
      <c r="AN187" s="4">
        <f>M187/E$547</f>
        <v>1.2162162162162162</v>
      </c>
      <c r="AO187" s="4">
        <f>N187/E$547</f>
        <v>1.2432432432432432</v>
      </c>
      <c r="AP187" s="4">
        <f>O187/E$547</f>
        <v>1.3783783783783783</v>
      </c>
      <c r="AQ187" s="256"/>
      <c r="AR187" s="256"/>
      <c r="AS187" s="256"/>
      <c r="AT187" s="256"/>
      <c r="AU187" s="256"/>
      <c r="AV187" s="256"/>
      <c r="AW187" s="256"/>
      <c r="AX187" s="256"/>
      <c r="AY187" s="256"/>
      <c r="AZ187" s="256"/>
      <c r="BA187" s="256"/>
      <c r="BC187" s="3"/>
      <c r="BE187" s="3">
        <f>E187*保育人数!$M$6/保育人数!$M$34</f>
        <v>477.54666958209202</v>
      </c>
      <c r="BF187" s="3">
        <f>F187*保育人数!$M$6/保育人数!$M$34</f>
        <v>488.91682838166565</v>
      </c>
      <c r="BG187" s="3">
        <f>G187*保育人数!$M$6/保育人数!$M$34</f>
        <v>488.91682838166565</v>
      </c>
      <c r="BH187" s="3">
        <f>H187*保育人数!$M$6/保育人数!$M$34</f>
        <v>488.91682838166565</v>
      </c>
      <c r="BI187" s="3">
        <f>I187*保育人数!$M$6/保育人数!$M$34</f>
        <v>500.28698718123928</v>
      </c>
      <c r="BJ187" s="3">
        <f>J187*保育人数!$M$6/保育人数!$M$34</f>
        <v>500.28698718123928</v>
      </c>
      <c r="BK187" s="3">
        <f>K187*保育人数!$M$6/保育人数!$M$34</f>
        <v>500.28698718123928</v>
      </c>
      <c r="BL187" s="3">
        <f>L187*保育人数!$M$6/保育人数!$M$34</f>
        <v>500.28698718123928</v>
      </c>
      <c r="BM187" s="3">
        <f>M187*保育人数!$M$6/保育人数!$M$34</f>
        <v>511.65714598081286</v>
      </c>
      <c r="BN187" s="3">
        <f>N187*保育人数!$M$6/保育人数!$M$34</f>
        <v>523.02730478038654</v>
      </c>
      <c r="BO187" s="3">
        <f>O187*保育人数!$M$6/保育人数!$M$34</f>
        <v>579.87809877825464</v>
      </c>
      <c r="BP187" s="3">
        <f t="shared" ref="BP187:BP189" si="111">AVERAGE(BE187:BO187)</f>
        <v>505.45524118104544</v>
      </c>
      <c r="BQ187" s="216"/>
      <c r="BR187" s="3"/>
      <c r="BU187" s="3">
        <f>U187*保育人数!$M$6/保育人数!$M$34</f>
        <v>57100.937491458717</v>
      </c>
      <c r="BV187" s="3">
        <f>V187*保育人数!$M$6/保育人数!$M$34</f>
        <v>57839.997813431</v>
      </c>
      <c r="BW187" s="3">
        <f>W187*保育人数!$M$6/保育人数!$M$34</f>
        <v>58283.434006614378</v>
      </c>
      <c r="BX187" s="3">
        <f>X187*保育人数!$M$6/保育人数!$M$34</f>
        <v>58806.461311394763</v>
      </c>
      <c r="BY187" s="3">
        <f>Y187*保育人数!$M$6/保育人数!$M$34</f>
        <v>53792.221280782796</v>
      </c>
      <c r="BZ187" s="3">
        <f>Z187*保育人数!$M$6/保育人数!$M$34</f>
        <v>53132.752070407521</v>
      </c>
      <c r="CA187" s="3">
        <f>AA187*保育人数!$M$6/保育人数!$M$34</f>
        <v>53735.370486784923</v>
      </c>
      <c r="CB187" s="3">
        <f>AB187*保育人数!$M$6/保育人数!$M$34</f>
        <v>54303.878426763607</v>
      </c>
      <c r="CC187" s="3">
        <f>AC187*保育人数!$M$6/保育人数!$M$34</f>
        <v>56612.020663077055</v>
      </c>
      <c r="CD187" s="3">
        <f>AD187*保育人数!$M$6/保育人数!$M$34</f>
        <v>61739.962281684755</v>
      </c>
      <c r="CE187" s="3">
        <f>AE187*保育人数!$M$6/保育人数!$M$34</f>
        <v>0</v>
      </c>
      <c r="CF187" s="3">
        <f t="shared" ref="CF187:CF189" si="112">AVERAGE(BU187:CE187)</f>
        <v>51395.185075672685</v>
      </c>
      <c r="CG187" s="216"/>
      <c r="CH187" s="3"/>
      <c r="CI187" s="4"/>
    </row>
    <row r="188" spans="1:87" ht="19">
      <c r="A188" s="32" t="s">
        <v>80</v>
      </c>
      <c r="B188" s="76" t="s">
        <v>143</v>
      </c>
      <c r="C188" s="257" t="s">
        <v>160</v>
      </c>
      <c r="D188" s="34" t="s">
        <v>161</v>
      </c>
      <c r="E188" s="38">
        <v>910</v>
      </c>
      <c r="F188" s="36">
        <v>940</v>
      </c>
      <c r="G188" s="36">
        <v>940</v>
      </c>
      <c r="H188" s="36">
        <v>950</v>
      </c>
      <c r="I188" s="36">
        <v>970</v>
      </c>
      <c r="J188" s="36">
        <v>970</v>
      </c>
      <c r="K188" s="36">
        <v>950</v>
      </c>
      <c r="L188" s="36">
        <v>970</v>
      </c>
      <c r="M188" s="39">
        <v>970</v>
      </c>
      <c r="N188" s="39">
        <v>1020</v>
      </c>
      <c r="O188" s="40">
        <v>1120</v>
      </c>
      <c r="P188" s="111"/>
      <c r="Q188" s="111"/>
      <c r="R188" s="111"/>
      <c r="S188" s="111"/>
      <c r="T188" s="35">
        <v>101890</v>
      </c>
      <c r="U188" s="36">
        <v>104420</v>
      </c>
      <c r="V188" s="36">
        <v>105700</v>
      </c>
      <c r="W188" s="36">
        <v>106560</v>
      </c>
      <c r="X188" s="36">
        <v>107590</v>
      </c>
      <c r="Y188" s="36">
        <v>107750</v>
      </c>
      <c r="Z188" s="36">
        <v>106580</v>
      </c>
      <c r="AA188" s="36">
        <v>107810</v>
      </c>
      <c r="AB188" s="37">
        <v>108980</v>
      </c>
      <c r="AC188" s="37">
        <v>113770</v>
      </c>
      <c r="AD188" s="77">
        <v>124160</v>
      </c>
      <c r="AE188" s="111"/>
      <c r="AF188" s="4">
        <f>E188/E$548</f>
        <v>1.1234567901234569</v>
      </c>
      <c r="AG188" s="4">
        <f>F188/E$548</f>
        <v>1.1604938271604939</v>
      </c>
      <c r="AH188" s="4">
        <f>G188/E$548</f>
        <v>1.1604938271604939</v>
      </c>
      <c r="AI188" s="4">
        <f>H188/E$548</f>
        <v>1.1728395061728396</v>
      </c>
      <c r="AJ188" s="4">
        <f>I188/E$548</f>
        <v>1.1975308641975309</v>
      </c>
      <c r="AK188" s="4">
        <f>J188/E$548</f>
        <v>1.1975308641975309</v>
      </c>
      <c r="AL188" s="4">
        <f>K188/E$548</f>
        <v>1.1728395061728396</v>
      </c>
      <c r="AM188" s="4">
        <f>L188/E$548</f>
        <v>1.1975308641975309</v>
      </c>
      <c r="AN188" s="4">
        <f>M188/E$548</f>
        <v>1.1975308641975309</v>
      </c>
      <c r="AO188" s="4">
        <f>N188/E$548</f>
        <v>1.2592592592592593</v>
      </c>
      <c r="AP188" s="4">
        <f>O188/E$548</f>
        <v>1.382716049382716</v>
      </c>
      <c r="AQ188" s="256"/>
      <c r="AR188" s="256"/>
      <c r="AS188" s="256"/>
      <c r="AT188" s="256"/>
      <c r="AU188" s="256"/>
      <c r="AV188" s="256"/>
      <c r="AW188" s="256"/>
      <c r="AX188" s="256"/>
      <c r="AY188" s="256"/>
      <c r="AZ188" s="256"/>
      <c r="BA188" s="256"/>
      <c r="BC188" s="3"/>
      <c r="BE188" s="3">
        <f>E188*(保育人数!$M$4+保育人数!$M$5)/保育人数!$M$34</f>
        <v>1552.026676141799</v>
      </c>
      <c r="BF188" s="3">
        <f>F188*(保育人数!$M$4+保育人数!$M$5)/保育人数!$M$34</f>
        <v>1603.1923907398805</v>
      </c>
      <c r="BG188" s="3">
        <f>G188*(保育人数!$M$4+保育人数!$M$5)/保育人数!$M$34</f>
        <v>1603.1923907398805</v>
      </c>
      <c r="BH188" s="3">
        <f>H188*(保育人数!$M$4+保育人数!$M$5)/保育人数!$M$34</f>
        <v>1620.2476289392407</v>
      </c>
      <c r="BI188" s="3">
        <f>I188*(保育人数!$M$4+保育人数!$M$5)/保育人数!$M$34</f>
        <v>1654.3581053379617</v>
      </c>
      <c r="BJ188" s="3">
        <f>J188*(保育人数!$M$4+保育人数!$M$5)/保育人数!$M$34</f>
        <v>1654.3581053379617</v>
      </c>
      <c r="BK188" s="3">
        <f>K188*(保育人数!$M$4+保育人数!$M$5)/保育人数!$M$34</f>
        <v>1620.2476289392407</v>
      </c>
      <c r="BL188" s="3">
        <f>L188*(保育人数!$M$4+保育人数!$M$5)/保育人数!$M$34</f>
        <v>1654.3581053379617</v>
      </c>
      <c r="BM188" s="3">
        <f>M188*(保育人数!$M$4+保育人数!$M$5)/保育人数!$M$34</f>
        <v>1654.3581053379617</v>
      </c>
      <c r="BN188" s="3">
        <f>N188*(保育人数!$M$4+保育人数!$M$5)/保育人数!$M$34</f>
        <v>1739.6342963347638</v>
      </c>
      <c r="BO188" s="3">
        <f>O188*(保育人数!$M$4+保育人数!$M$5)/保育人数!$M$34</f>
        <v>1910.1866783283681</v>
      </c>
      <c r="BP188" s="3">
        <f t="shared" si="111"/>
        <v>1660.5600101377293</v>
      </c>
      <c r="BQ188" s="216"/>
      <c r="BR188" s="3"/>
      <c r="BU188" s="3">
        <f>U188*(保育人数!$M$4+保育人数!$M$5)/保育人数!$M$34</f>
        <v>178090.79727772161</v>
      </c>
      <c r="BV188" s="3">
        <f>V188*(保育人数!$M$4+保育人数!$M$5)/保育人数!$M$34</f>
        <v>180273.86776723975</v>
      </c>
      <c r="BW188" s="3">
        <f>W188*(保育人数!$M$4+保育人数!$M$5)/保育人数!$M$34</f>
        <v>181740.61825238474</v>
      </c>
      <c r="BX188" s="3">
        <f>X188*(保育人数!$M$4+保育人数!$M$5)/保育人数!$M$34</f>
        <v>183497.30778691886</v>
      </c>
      <c r="BY188" s="3">
        <f>Y188*(保育人数!$M$4+保育人数!$M$5)/保育人数!$M$34</f>
        <v>183770.19159810862</v>
      </c>
      <c r="BZ188" s="3">
        <f>Z188*(保育人数!$M$4+保育人数!$M$5)/保育人数!$M$34</f>
        <v>181774.72872878346</v>
      </c>
      <c r="CA188" s="3">
        <f>AA188*(保育人数!$M$4+保育人数!$M$5)/保育人数!$M$34</f>
        <v>183872.52302730479</v>
      </c>
      <c r="CB188" s="3">
        <f>AB188*(保育人数!$M$4+保育人数!$M$5)/保育人数!$M$34</f>
        <v>185867.98589662995</v>
      </c>
      <c r="CC188" s="3">
        <f>AC188*(保育人数!$M$4+保育人数!$M$5)/保育人数!$M$34</f>
        <v>194037.44499412359</v>
      </c>
      <c r="CD188" s="3">
        <f>AD188*(保育人数!$M$4+保育人数!$M$5)/保育人数!$M$34</f>
        <v>211757.83748325909</v>
      </c>
      <c r="CE188" s="3">
        <f>AE188*(保育人数!$M$4+保育人数!$M$5)/保育人数!$M$34</f>
        <v>0</v>
      </c>
      <c r="CF188" s="3">
        <f t="shared" si="112"/>
        <v>169516.66389204314</v>
      </c>
      <c r="CG188" s="216"/>
      <c r="CH188" s="3"/>
      <c r="CI188" s="4"/>
    </row>
    <row r="189" spans="1:87" ht="19">
      <c r="A189" s="32" t="s">
        <v>80</v>
      </c>
      <c r="B189" s="76" t="s">
        <v>143</v>
      </c>
      <c r="C189" s="257"/>
      <c r="D189" s="34" t="s">
        <v>162</v>
      </c>
      <c r="E189" s="38">
        <v>1620</v>
      </c>
      <c r="F189" s="36">
        <v>1670</v>
      </c>
      <c r="G189" s="36">
        <v>1680</v>
      </c>
      <c r="H189" s="36">
        <v>1690</v>
      </c>
      <c r="I189" s="36">
        <v>1720</v>
      </c>
      <c r="J189" s="36">
        <v>1720</v>
      </c>
      <c r="K189" s="36">
        <v>1690</v>
      </c>
      <c r="L189" s="36">
        <v>1720</v>
      </c>
      <c r="M189" s="39">
        <v>1730</v>
      </c>
      <c r="N189" s="39">
        <v>1820</v>
      </c>
      <c r="O189" s="40">
        <v>1990</v>
      </c>
      <c r="P189" s="111"/>
      <c r="Q189" s="111"/>
      <c r="R189" s="111"/>
      <c r="S189" s="111"/>
      <c r="T189" s="35">
        <v>172760</v>
      </c>
      <c r="U189" s="36">
        <v>177310</v>
      </c>
      <c r="V189" s="36">
        <v>179350</v>
      </c>
      <c r="W189" s="36">
        <v>180870</v>
      </c>
      <c r="X189" s="36">
        <v>182690</v>
      </c>
      <c r="Y189" s="36">
        <v>182950</v>
      </c>
      <c r="Z189" s="36">
        <v>180720</v>
      </c>
      <c r="AA189" s="36">
        <v>182850</v>
      </c>
      <c r="AB189" s="37">
        <v>184920</v>
      </c>
      <c r="AC189" s="37">
        <v>193350</v>
      </c>
      <c r="AD189" s="77">
        <v>211710</v>
      </c>
      <c r="AE189" s="111"/>
      <c r="AF189" s="4">
        <f>E189/E$549</f>
        <v>1.1328671328671329</v>
      </c>
      <c r="AG189" s="4">
        <f>F189/E$549</f>
        <v>1.1678321678321679</v>
      </c>
      <c r="AH189" s="4">
        <f>G189/E$549</f>
        <v>1.1748251748251748</v>
      </c>
      <c r="AI189" s="4">
        <f>H189/E$549</f>
        <v>1.1818181818181819</v>
      </c>
      <c r="AJ189" s="4">
        <f>I189/E$549</f>
        <v>1.2027972027972027</v>
      </c>
      <c r="AK189" s="4">
        <f>J189/E$549</f>
        <v>1.2027972027972027</v>
      </c>
      <c r="AL189" s="4">
        <f>K189/E$549</f>
        <v>1.1818181818181819</v>
      </c>
      <c r="AM189" s="4">
        <f>L189/E$549</f>
        <v>1.2027972027972027</v>
      </c>
      <c r="AN189" s="4">
        <f>M189/E$549</f>
        <v>1.2097902097902098</v>
      </c>
      <c r="AO189" s="4">
        <f>N189/E$549</f>
        <v>1.2727272727272727</v>
      </c>
      <c r="AP189" s="4">
        <f>O189/E$549</f>
        <v>1.3916083916083917</v>
      </c>
      <c r="AQ189" s="256"/>
      <c r="AR189" s="256"/>
      <c r="AS189" s="256"/>
      <c r="AT189" s="256"/>
      <c r="AU189" s="256"/>
      <c r="AV189" s="256"/>
      <c r="AW189" s="256"/>
      <c r="AX189" s="256"/>
      <c r="AY189" s="256"/>
      <c r="AZ189" s="256"/>
      <c r="BA189" s="256"/>
      <c r="BC189" s="3"/>
      <c r="BE189" s="3">
        <f>E189*保育人数!$M$3/保育人数!$M$34</f>
        <v>920.98286276546321</v>
      </c>
      <c r="BF189" s="3">
        <f>F189*保育人数!$M$3/保育人数!$M$34</f>
        <v>949.40825976439726</v>
      </c>
      <c r="BG189" s="3">
        <f>G189*保育人数!$M$3/保育人数!$M$34</f>
        <v>955.09333916418404</v>
      </c>
      <c r="BH189" s="3">
        <f>H189*保育人数!$M$3/保育人数!$M$34</f>
        <v>960.77841856397083</v>
      </c>
      <c r="BI189" s="3">
        <f>I189*保育人数!$M$3/保育人数!$M$34</f>
        <v>977.83365676333131</v>
      </c>
      <c r="BJ189" s="3">
        <f>J189*保育人数!$M$3/保育人数!$M$34</f>
        <v>977.83365676333131</v>
      </c>
      <c r="BK189" s="3">
        <f>K189*保育人数!$M$3/保育人数!$M$34</f>
        <v>960.77841856397083</v>
      </c>
      <c r="BL189" s="3">
        <f>L189*保育人数!$M$3/保育人数!$M$34</f>
        <v>977.83365676333131</v>
      </c>
      <c r="BM189" s="3">
        <f>M189*保育人数!$M$3/保育人数!$M$34</f>
        <v>983.51873616311809</v>
      </c>
      <c r="BN189" s="3">
        <f>N189*保育人数!$M$3/保育人数!$M$34</f>
        <v>1034.6844507611993</v>
      </c>
      <c r="BO189" s="3">
        <f>O189*保育人数!$M$3/保育人数!$M$34</f>
        <v>1131.3308005575752</v>
      </c>
      <c r="BP189" s="3">
        <f t="shared" si="111"/>
        <v>984.55238696307924</v>
      </c>
      <c r="BQ189" s="216"/>
      <c r="BR189" s="3"/>
      <c r="BU189" s="3">
        <f>U189*保育人数!$M$3/保育人数!$M$34</f>
        <v>100802.14283761992</v>
      </c>
      <c r="BV189" s="3">
        <f>V189*保育人数!$M$3/保育人数!$M$34</f>
        <v>101961.89903517644</v>
      </c>
      <c r="BW189" s="3">
        <f>W189*保育人数!$M$3/保育人数!$M$34</f>
        <v>102826.03110394403</v>
      </c>
      <c r="BX189" s="3">
        <f>X189*保育人数!$M$3/保育人数!$M$34</f>
        <v>103860.71555470522</v>
      </c>
      <c r="BY189" s="3">
        <f>Y189*保育人数!$M$3/保育人数!$M$34</f>
        <v>104008.52761909968</v>
      </c>
      <c r="BZ189" s="3">
        <f>Z189*保育人数!$M$3/保育人数!$M$34</f>
        <v>102740.75491294723</v>
      </c>
      <c r="CA189" s="3">
        <f>AA189*保育人数!$M$3/保育人数!$M$34</f>
        <v>103951.67682510182</v>
      </c>
      <c r="CB189" s="3">
        <f>AB189*保育人数!$M$3/保育人数!$M$34</f>
        <v>105128.48826085769</v>
      </c>
      <c r="CC189" s="3">
        <f>AC189*保育人数!$M$3/保育人数!$M$34</f>
        <v>109921.01019487796</v>
      </c>
      <c r="CD189" s="3">
        <f>AD189*保育人数!$M$3/保育人数!$M$34</f>
        <v>120358.81597288656</v>
      </c>
      <c r="CE189" s="3">
        <f>AE189*保育人数!$M$3/保育人数!$M$34</f>
        <v>0</v>
      </c>
      <c r="CF189" s="3">
        <f t="shared" si="112"/>
        <v>95960.005665201505</v>
      </c>
      <c r="CG189" s="216"/>
      <c r="CH189" s="3"/>
      <c r="CI189" s="4"/>
    </row>
    <row r="190" spans="1:87" ht="21" customHeight="1">
      <c r="A190" s="32" t="s">
        <v>80</v>
      </c>
      <c r="B190" s="33" t="s">
        <v>172</v>
      </c>
      <c r="C190" s="237" t="s">
        <v>159</v>
      </c>
      <c r="D190" s="34" t="s">
        <v>105</v>
      </c>
      <c r="E190" s="38">
        <v>330</v>
      </c>
      <c r="F190" s="36">
        <v>340</v>
      </c>
      <c r="G190" s="36">
        <v>340</v>
      </c>
      <c r="H190" s="36">
        <v>340</v>
      </c>
      <c r="I190" s="36">
        <v>350</v>
      </c>
      <c r="J190" s="36">
        <v>350</v>
      </c>
      <c r="K190" s="36">
        <v>350</v>
      </c>
      <c r="L190" s="36">
        <v>350</v>
      </c>
      <c r="M190" s="39">
        <v>360</v>
      </c>
      <c r="N190" s="39">
        <v>370</v>
      </c>
      <c r="O190" s="40">
        <v>410</v>
      </c>
      <c r="P190" s="111"/>
      <c r="Q190" s="111"/>
      <c r="R190" s="111"/>
      <c r="S190" s="111"/>
      <c r="T190" s="35">
        <v>40130</v>
      </c>
      <c r="U190" s="36">
        <v>41000</v>
      </c>
      <c r="V190" s="36">
        <v>41560</v>
      </c>
      <c r="W190" s="36">
        <v>41870</v>
      </c>
      <c r="X190" s="36">
        <v>42230</v>
      </c>
      <c r="Y190" s="36">
        <v>37810</v>
      </c>
      <c r="Z190" s="36">
        <v>37360</v>
      </c>
      <c r="AA190" s="36">
        <v>37780</v>
      </c>
      <c r="AB190" s="37">
        <v>38170</v>
      </c>
      <c r="AC190" s="37">
        <v>39760</v>
      </c>
      <c r="AD190" s="77">
        <v>43280</v>
      </c>
      <c r="AE190" s="111"/>
      <c r="AF190" s="4">
        <f>E190/E$550</f>
        <v>1.1000000000000001</v>
      </c>
      <c r="AG190" s="4">
        <f>F190/E$550</f>
        <v>1.1333333333333333</v>
      </c>
      <c r="AH190" s="4">
        <f>G190/E$550</f>
        <v>1.1333333333333333</v>
      </c>
      <c r="AI190" s="4">
        <f>H190/E$550</f>
        <v>1.1333333333333333</v>
      </c>
      <c r="AJ190" s="4">
        <f>I190/E$550</f>
        <v>1.1666666666666667</v>
      </c>
      <c r="AK190" s="4">
        <f>J190/E$550</f>
        <v>1.1666666666666667</v>
      </c>
      <c r="AL190" s="4">
        <f>K190/E$550</f>
        <v>1.1666666666666667</v>
      </c>
      <c r="AM190" s="4">
        <f>L190/E$550</f>
        <v>1.1666666666666667</v>
      </c>
      <c r="AN190" s="4">
        <f>M190/E$550</f>
        <v>1.2</v>
      </c>
      <c r="AO190" s="4">
        <f>N190/E$550</f>
        <v>1.2333333333333334</v>
      </c>
      <c r="AP190" s="4">
        <f>O190/E$550</f>
        <v>1.3666666666666667</v>
      </c>
      <c r="AQ190" s="256"/>
      <c r="AR190" s="256"/>
      <c r="AS190" s="256"/>
      <c r="AT190" s="256"/>
      <c r="AU190" s="256"/>
      <c r="AV190" s="256"/>
      <c r="AW190" s="256"/>
      <c r="AX190" s="256"/>
      <c r="AY190" s="256"/>
      <c r="AZ190" s="256"/>
      <c r="BA190" s="256"/>
      <c r="BC190" s="3"/>
      <c r="BE190" s="3">
        <f>E190*(保育人数!$N$7+保育人数!$N$8)/保育人数!$N$34</f>
        <v>776.55044739278003</v>
      </c>
      <c r="BF190" s="3">
        <f>F190*(保育人数!$N$7+保育人数!$N$8)/保育人数!$N$34</f>
        <v>800.08227913195526</v>
      </c>
      <c r="BG190" s="3">
        <f>G190*(保育人数!$N$7+保育人数!$N$8)/保育人数!$N$34</f>
        <v>800.08227913195526</v>
      </c>
      <c r="BH190" s="3">
        <f>H190*(保育人数!$N$7+保育人数!$N$8)/保育人数!$N$34</f>
        <v>800.08227913195526</v>
      </c>
      <c r="BI190" s="3">
        <f>I190*(保育人数!$N$7+保育人数!$N$8)/保育人数!$N$34</f>
        <v>823.61411087113038</v>
      </c>
      <c r="BJ190" s="3">
        <f>J190*(保育人数!$N$7+保育人数!$N$8)/保育人数!$N$34</f>
        <v>823.61411087113038</v>
      </c>
      <c r="BK190" s="3">
        <f>K190*(保育人数!$N$7+保育人数!$N$8)/保育人数!$N$34</f>
        <v>823.61411087113038</v>
      </c>
      <c r="BL190" s="3">
        <f>L190*(保育人数!$N$7+保育人数!$N$8)/保育人数!$N$34</f>
        <v>823.61411087113038</v>
      </c>
      <c r="BM190" s="3">
        <f>M190*(保育人数!$N$7+保育人数!$N$8)/保育人数!$N$34</f>
        <v>847.1459426103055</v>
      </c>
      <c r="BN190" s="3">
        <f>N190*(保育人数!$N$7+保育人数!$N$8)/保育人数!$N$34</f>
        <v>870.67777434948061</v>
      </c>
      <c r="BO190" s="3">
        <f>O190*(保育人数!$N$7+保育人数!$N$8)/保育人数!$N$34</f>
        <v>964.80510130618131</v>
      </c>
      <c r="BP190" s="3">
        <f>AVERAGE(BE190:BO190)</f>
        <v>832.17114059446681</v>
      </c>
      <c r="BQ190" s="216">
        <f>SUM(BP190:BP193)</f>
        <v>4021.8039699681167</v>
      </c>
      <c r="BR190" s="3"/>
      <c r="BU190" s="3">
        <f>U190*(保育人数!$N$7+保育人数!$N$8)/保育人数!$N$34</f>
        <v>96480.510130618131</v>
      </c>
      <c r="BV190" s="3">
        <f>V190*(保育人数!$N$7+保育人数!$N$8)/保育人数!$N$34</f>
        <v>97798.292708011941</v>
      </c>
      <c r="BW190" s="3">
        <f>W190*(保育人数!$N$7+保育人数!$N$8)/保育人数!$N$34</f>
        <v>98527.779491926369</v>
      </c>
      <c r="BX190" s="3">
        <f>X190*(保育人数!$N$7+保育人数!$N$8)/保育人数!$N$34</f>
        <v>99374.925434536679</v>
      </c>
      <c r="BY190" s="3">
        <f>Y190*(保育人数!$N$7+保育人数!$N$8)/保育人数!$N$34</f>
        <v>88973.855805821251</v>
      </c>
      <c r="BZ190" s="3">
        <f>Z190*(保育人数!$N$7+保育人数!$N$8)/保育人数!$N$34</f>
        <v>87914.923377558371</v>
      </c>
      <c r="CA190" s="3">
        <f>AA190*(保育人数!$N$7+保育人数!$N$8)/保育人数!$N$34</f>
        <v>88903.260310603728</v>
      </c>
      <c r="CB190" s="3">
        <f>AB190*(保育人数!$N$7+保育人数!$N$8)/保育人数!$N$34</f>
        <v>89821.001748431561</v>
      </c>
      <c r="CC190" s="3">
        <f>AC190*(保育人数!$N$7+保育人数!$N$8)/保育人数!$N$34</f>
        <v>93562.562994960404</v>
      </c>
      <c r="CD190" s="3">
        <f>AD190*(保育人数!$N$7+保育人数!$N$8)/保育人数!$N$34</f>
        <v>101845.76776715006</v>
      </c>
      <c r="CE190" s="3">
        <f>AE190*(保育人数!$N$7+保育人数!$N$8)/保育人数!$N$34</f>
        <v>0</v>
      </c>
      <c r="CF190" s="3">
        <f>AVERAGE(BU190:CE190)</f>
        <v>85745.716342692598</v>
      </c>
      <c r="CG190" s="216">
        <f>ROUNDDOWN(SUM(CF190:CF193)*$CJ$2*12/16,-2)</f>
        <v>213700</v>
      </c>
      <c r="CH190" s="3"/>
      <c r="CI190" s="4"/>
    </row>
    <row r="191" spans="1:87" ht="19">
      <c r="A191" s="32" t="s">
        <v>80</v>
      </c>
      <c r="B191" s="76" t="s">
        <v>144</v>
      </c>
      <c r="C191" s="237"/>
      <c r="D191" s="34" t="s">
        <v>106</v>
      </c>
      <c r="E191" s="38">
        <v>400</v>
      </c>
      <c r="F191" s="36">
        <v>410</v>
      </c>
      <c r="G191" s="36">
        <v>410</v>
      </c>
      <c r="H191" s="36">
        <v>410</v>
      </c>
      <c r="I191" s="36">
        <v>420</v>
      </c>
      <c r="J191" s="36">
        <v>420</v>
      </c>
      <c r="K191" s="36">
        <v>420</v>
      </c>
      <c r="L191" s="36">
        <v>420</v>
      </c>
      <c r="M191" s="39">
        <v>430</v>
      </c>
      <c r="N191" s="39">
        <v>440</v>
      </c>
      <c r="O191" s="40">
        <v>490</v>
      </c>
      <c r="P191" s="111"/>
      <c r="Q191" s="111"/>
      <c r="R191" s="111"/>
      <c r="S191" s="111"/>
      <c r="T191" s="35">
        <v>47210</v>
      </c>
      <c r="U191" s="36">
        <v>48280</v>
      </c>
      <c r="V191" s="36">
        <v>48920</v>
      </c>
      <c r="W191" s="36">
        <v>49300</v>
      </c>
      <c r="X191" s="36">
        <v>49740</v>
      </c>
      <c r="Y191" s="36">
        <v>45330</v>
      </c>
      <c r="Z191" s="36">
        <v>44770</v>
      </c>
      <c r="AA191" s="36">
        <v>45280</v>
      </c>
      <c r="AB191" s="37">
        <v>45760</v>
      </c>
      <c r="AC191" s="37">
        <v>47710</v>
      </c>
      <c r="AD191" s="77">
        <v>52030</v>
      </c>
      <c r="AE191" s="111"/>
      <c r="AF191" s="4">
        <f>E191/E$551</f>
        <v>1.1111111111111112</v>
      </c>
      <c r="AG191" s="4">
        <f>F191/E$551</f>
        <v>1.1388888888888888</v>
      </c>
      <c r="AH191" s="4">
        <f>G191/E$551</f>
        <v>1.1388888888888888</v>
      </c>
      <c r="AI191" s="4">
        <f>H191/E$551</f>
        <v>1.1388888888888888</v>
      </c>
      <c r="AJ191" s="4">
        <f>I191/E$551</f>
        <v>1.1666666666666667</v>
      </c>
      <c r="AK191" s="4">
        <f>J191/E$551</f>
        <v>1.1666666666666667</v>
      </c>
      <c r="AL191" s="4">
        <f>K191/E$551</f>
        <v>1.1666666666666667</v>
      </c>
      <c r="AM191" s="4">
        <f>L191/E$551</f>
        <v>1.1666666666666667</v>
      </c>
      <c r="AN191" s="4">
        <f>M191/E$551</f>
        <v>1.1944444444444444</v>
      </c>
      <c r="AO191" s="4">
        <f>N191/E$551</f>
        <v>1.2222222222222223</v>
      </c>
      <c r="AP191" s="4">
        <f>O191/E$551</f>
        <v>1.3611111111111112</v>
      </c>
      <c r="AQ191" s="256"/>
      <c r="AR191" s="256"/>
      <c r="AS191" s="256"/>
      <c r="AT191" s="256"/>
      <c r="AU191" s="256"/>
      <c r="AV191" s="256"/>
      <c r="AW191" s="256"/>
      <c r="AX191" s="256"/>
      <c r="AY191" s="256"/>
      <c r="AZ191" s="256"/>
      <c r="BA191" s="256"/>
      <c r="BC191" s="3"/>
      <c r="BE191" s="3">
        <f>E191*保育人数!$N$6/保育人数!$N$34</f>
        <v>470.63663478350304</v>
      </c>
      <c r="BF191" s="3">
        <f>F191*保育人数!$N$6/保育人数!$N$34</f>
        <v>482.40255065309066</v>
      </c>
      <c r="BG191" s="3">
        <f>G191*保育人数!$N$6/保育人数!$N$34</f>
        <v>482.40255065309066</v>
      </c>
      <c r="BH191" s="3">
        <f>H191*保育人数!$N$6/保育人数!$N$34</f>
        <v>482.40255065309066</v>
      </c>
      <c r="BI191" s="3">
        <f>I191*保育人数!$N$6/保育人数!$N$34</f>
        <v>494.16846652267822</v>
      </c>
      <c r="BJ191" s="3">
        <f>J191*保育人数!$N$6/保育人数!$N$34</f>
        <v>494.16846652267822</v>
      </c>
      <c r="BK191" s="3">
        <f>K191*保育人数!$N$6/保育人数!$N$34</f>
        <v>494.16846652267822</v>
      </c>
      <c r="BL191" s="3">
        <f>L191*保育人数!$N$6/保育人数!$N$34</f>
        <v>494.16846652267822</v>
      </c>
      <c r="BM191" s="3">
        <f>M191*保育人数!$N$6/保育人数!$N$34</f>
        <v>505.93438239226577</v>
      </c>
      <c r="BN191" s="3">
        <f>N191*保育人数!$N$6/保育人数!$N$34</f>
        <v>517.70029826185339</v>
      </c>
      <c r="BO191" s="3">
        <f>O191*保育人数!$N$6/保育人数!$N$34</f>
        <v>576.52987760979124</v>
      </c>
      <c r="BP191" s="3">
        <f t="shared" ref="BP191:BP193" si="113">AVERAGE(BE191:BO191)</f>
        <v>499.51661009976345</v>
      </c>
      <c r="BQ191" s="216"/>
      <c r="BR191" s="3"/>
      <c r="BU191" s="3">
        <f>U191*保育人数!$N$6/保育人数!$N$34</f>
        <v>56805.841818368819</v>
      </c>
      <c r="BV191" s="3">
        <f>V191*保育人数!$N$6/保育人数!$N$34</f>
        <v>57558.860434022426</v>
      </c>
      <c r="BW191" s="3">
        <f>W191*保育人数!$N$6/保育人数!$N$34</f>
        <v>58005.965237066754</v>
      </c>
      <c r="BX191" s="3">
        <f>X191*保育人数!$N$6/保育人数!$N$34</f>
        <v>58523.665535328604</v>
      </c>
      <c r="BY191" s="3">
        <f>Y191*保育人数!$N$6/保育人数!$N$34</f>
        <v>53334.896636840487</v>
      </c>
      <c r="BZ191" s="3">
        <f>Z191*保育人数!$N$6/保育人数!$N$34</f>
        <v>52676.005348143583</v>
      </c>
      <c r="CA191" s="3">
        <f>AA191*保育人数!$N$6/保育人数!$N$34</f>
        <v>53276.067057492546</v>
      </c>
      <c r="CB191" s="3">
        <f>AB191*保育人数!$N$6/保育人数!$N$34</f>
        <v>53840.831019232748</v>
      </c>
      <c r="CC191" s="3">
        <f>AC191*保育人数!$N$6/保育人数!$N$34</f>
        <v>56135.184613802325</v>
      </c>
      <c r="CD191" s="3">
        <f>AD191*保育人数!$N$6/保育人数!$N$34</f>
        <v>61218.060269464164</v>
      </c>
      <c r="CE191" s="3">
        <f>AE191*保育人数!$N$6/保育人数!$N$34</f>
        <v>0</v>
      </c>
      <c r="CF191" s="3">
        <f t="shared" ref="CF191:CF193" si="114">AVERAGE(BU191:CE191)</f>
        <v>51034.125269978402</v>
      </c>
      <c r="CG191" s="216"/>
      <c r="CH191" s="3"/>
      <c r="CI191" s="4"/>
    </row>
    <row r="192" spans="1:87" ht="19">
      <c r="A192" s="32" t="s">
        <v>80</v>
      </c>
      <c r="B192" s="76" t="s">
        <v>144</v>
      </c>
      <c r="C192" s="257" t="s">
        <v>160</v>
      </c>
      <c r="D192" s="34" t="s">
        <v>161</v>
      </c>
      <c r="E192" s="38">
        <v>890</v>
      </c>
      <c r="F192" s="36">
        <v>920</v>
      </c>
      <c r="G192" s="36">
        <v>920</v>
      </c>
      <c r="H192" s="36">
        <v>930</v>
      </c>
      <c r="I192" s="36">
        <v>950</v>
      </c>
      <c r="J192" s="36">
        <v>950</v>
      </c>
      <c r="K192" s="36">
        <v>930</v>
      </c>
      <c r="L192" s="36">
        <v>950</v>
      </c>
      <c r="M192" s="39">
        <v>950</v>
      </c>
      <c r="N192" s="39">
        <v>1000</v>
      </c>
      <c r="O192" s="40">
        <v>1100</v>
      </c>
      <c r="P192" s="111"/>
      <c r="Q192" s="111"/>
      <c r="R192" s="111"/>
      <c r="S192" s="111"/>
      <c r="T192" s="35">
        <v>100000</v>
      </c>
      <c r="U192" s="36">
        <v>102480</v>
      </c>
      <c r="V192" s="36">
        <v>103750</v>
      </c>
      <c r="W192" s="36">
        <v>104600</v>
      </c>
      <c r="X192" s="36">
        <v>105610</v>
      </c>
      <c r="Y192" s="36">
        <v>105770</v>
      </c>
      <c r="Z192" s="36">
        <v>104620</v>
      </c>
      <c r="AA192" s="36">
        <v>105830</v>
      </c>
      <c r="AB192" s="37">
        <v>106980</v>
      </c>
      <c r="AC192" s="37">
        <v>111690</v>
      </c>
      <c r="AD192" s="77">
        <v>121890</v>
      </c>
      <c r="AE192" s="111"/>
      <c r="AF192" s="4">
        <f>E192/E$552</f>
        <v>1.1125</v>
      </c>
      <c r="AG192" s="4">
        <f>F192/E$552</f>
        <v>1.1499999999999999</v>
      </c>
      <c r="AH192" s="4">
        <f>G192/E$552</f>
        <v>1.1499999999999999</v>
      </c>
      <c r="AI192" s="4">
        <f>H192/E$552</f>
        <v>1.1625000000000001</v>
      </c>
      <c r="AJ192" s="4">
        <f>I192/E$552</f>
        <v>1.1875</v>
      </c>
      <c r="AK192" s="4">
        <f>J192/E$552</f>
        <v>1.1875</v>
      </c>
      <c r="AL192" s="4">
        <f>K192/E$552</f>
        <v>1.1625000000000001</v>
      </c>
      <c r="AM192" s="4">
        <f>L192/E$552</f>
        <v>1.1875</v>
      </c>
      <c r="AN192" s="4">
        <f>M192/E$552</f>
        <v>1.1875</v>
      </c>
      <c r="AO192" s="4">
        <f>N192/E$552</f>
        <v>1.25</v>
      </c>
      <c r="AP192" s="4">
        <f>O192/E$552</f>
        <v>1.375</v>
      </c>
      <c r="AQ192" s="256"/>
      <c r="AR192" s="256"/>
      <c r="AS192" s="256"/>
      <c r="AT192" s="256"/>
      <c r="AU192" s="256"/>
      <c r="AV192" s="256"/>
      <c r="AW192" s="256"/>
      <c r="AX192" s="256"/>
      <c r="AY192" s="256"/>
      <c r="AZ192" s="256"/>
      <c r="BA192" s="256"/>
      <c r="BC192" s="3"/>
      <c r="BE192" s="3">
        <f>E192*(保育人数!$N$4+保育人数!$N$5)/保育人数!$N$34</f>
        <v>1570.7497685899414</v>
      </c>
      <c r="BF192" s="3">
        <f>F192*(保育人数!$N$4+保育人数!$N$5)/保育人数!$N$34</f>
        <v>1623.6963900030855</v>
      </c>
      <c r="BG192" s="3">
        <f>G192*(保育人数!$N$4+保育人数!$N$5)/保育人数!$N$34</f>
        <v>1623.6963900030855</v>
      </c>
      <c r="BH192" s="3">
        <f>H192*(保育人数!$N$4+保育人数!$N$5)/保育人数!$N$34</f>
        <v>1641.3452638074668</v>
      </c>
      <c r="BI192" s="3">
        <f>I192*(保育人数!$N$4+保育人数!$N$5)/保育人数!$N$34</f>
        <v>1676.6430114162297</v>
      </c>
      <c r="BJ192" s="3">
        <f>J192*(保育人数!$N$4+保育人数!$N$5)/保育人数!$N$34</f>
        <v>1676.6430114162297</v>
      </c>
      <c r="BK192" s="3">
        <f>K192*(保育人数!$N$4+保育人数!$N$5)/保育人数!$N$34</f>
        <v>1641.3452638074668</v>
      </c>
      <c r="BL192" s="3">
        <f>L192*(保育人数!$N$4+保育人数!$N$5)/保育人数!$N$34</f>
        <v>1676.6430114162297</v>
      </c>
      <c r="BM192" s="3">
        <f>M192*(保育人数!$N$4+保育人数!$N$5)/保育人数!$N$34</f>
        <v>1676.6430114162297</v>
      </c>
      <c r="BN192" s="3">
        <f>N192*(保育人数!$N$4+保育人数!$N$5)/保育人数!$N$34</f>
        <v>1764.8873804381365</v>
      </c>
      <c r="BO192" s="3">
        <f>O192*(保育人数!$N$4+保育人数!$N$5)/保育人数!$N$34</f>
        <v>1941.3761184819502</v>
      </c>
      <c r="BP192" s="3">
        <f t="shared" si="113"/>
        <v>1683.0607837087316</v>
      </c>
      <c r="BQ192" s="216"/>
      <c r="BR192" s="3"/>
      <c r="BU192" s="3">
        <f>U192*(保育人数!$N$4+保育人数!$N$5)/保育人数!$N$34</f>
        <v>180865.65874730021</v>
      </c>
      <c r="BV192" s="3">
        <f>V192*(保育人数!$N$4+保育人数!$N$5)/保育人数!$N$34</f>
        <v>183107.06572045665</v>
      </c>
      <c r="BW192" s="3">
        <f>W192*(保育人数!$N$4+保育人数!$N$5)/保育人数!$N$34</f>
        <v>184607.21999382909</v>
      </c>
      <c r="BX192" s="3">
        <f>X192*(保育人数!$N$4+保育人数!$N$5)/保育人数!$N$34</f>
        <v>186389.75624807159</v>
      </c>
      <c r="BY192" s="3">
        <f>Y192*(保育人数!$N$4+保育人数!$N$5)/保育人数!$N$34</f>
        <v>186672.13822894171</v>
      </c>
      <c r="BZ192" s="3">
        <f>Z192*(保育人数!$N$4+保育人数!$N$5)/保育人数!$N$34</f>
        <v>184642.51774143783</v>
      </c>
      <c r="CA192" s="3">
        <f>AA192*(保育人数!$N$4+保育人数!$N$5)/保育人数!$N$34</f>
        <v>186778.03147176799</v>
      </c>
      <c r="CB192" s="3">
        <f>AB192*(保育人数!$N$4+保育人数!$N$5)/保育人数!$N$34</f>
        <v>188807.65195927184</v>
      </c>
      <c r="CC192" s="3">
        <f>AC192*(保育人数!$N$4+保育人数!$N$5)/保育人数!$N$34</f>
        <v>197120.27152113547</v>
      </c>
      <c r="CD192" s="3">
        <f>AD192*(保育人数!$N$4+保育人数!$N$5)/保育人数!$N$34</f>
        <v>215122.12280160445</v>
      </c>
      <c r="CE192" s="3">
        <f>AE192*(保育人数!$N$4+保育人数!$N$5)/保育人数!$N$34</f>
        <v>0</v>
      </c>
      <c r="CF192" s="3">
        <f t="shared" si="114"/>
        <v>172192.03949398335</v>
      </c>
      <c r="CG192" s="216"/>
      <c r="CH192" s="3"/>
      <c r="CI192" s="4"/>
    </row>
    <row r="193" spans="1:87" ht="19">
      <c r="A193" s="32" t="s">
        <v>80</v>
      </c>
      <c r="B193" s="76" t="s">
        <v>144</v>
      </c>
      <c r="C193" s="257"/>
      <c r="D193" s="34" t="s">
        <v>162</v>
      </c>
      <c r="E193" s="38">
        <v>1600</v>
      </c>
      <c r="F193" s="36">
        <v>1650</v>
      </c>
      <c r="G193" s="36">
        <v>1660</v>
      </c>
      <c r="H193" s="36">
        <v>1670</v>
      </c>
      <c r="I193" s="36">
        <v>1700</v>
      </c>
      <c r="J193" s="36">
        <v>1700</v>
      </c>
      <c r="K193" s="36">
        <v>1670</v>
      </c>
      <c r="L193" s="36">
        <v>1700</v>
      </c>
      <c r="M193" s="39">
        <v>1710</v>
      </c>
      <c r="N193" s="39">
        <v>1800</v>
      </c>
      <c r="O193" s="40">
        <v>1970</v>
      </c>
      <c r="P193" s="111"/>
      <c r="Q193" s="111"/>
      <c r="R193" s="111"/>
      <c r="S193" s="111"/>
      <c r="T193" s="35">
        <v>170870</v>
      </c>
      <c r="U193" s="36">
        <v>175370</v>
      </c>
      <c r="V193" s="36">
        <v>177400</v>
      </c>
      <c r="W193" s="36">
        <v>178910</v>
      </c>
      <c r="X193" s="36">
        <v>180710</v>
      </c>
      <c r="Y193" s="36">
        <v>180970</v>
      </c>
      <c r="Z193" s="36">
        <v>178760</v>
      </c>
      <c r="AA193" s="36">
        <v>180870</v>
      </c>
      <c r="AB193" s="37">
        <v>182920</v>
      </c>
      <c r="AC193" s="37">
        <v>191270</v>
      </c>
      <c r="AD193" s="77">
        <v>209440</v>
      </c>
      <c r="AE193" s="111"/>
      <c r="AF193" s="4">
        <f>E193/E$553</f>
        <v>1.1267605633802817</v>
      </c>
      <c r="AG193" s="4">
        <f>F193/E$553</f>
        <v>1.1619718309859155</v>
      </c>
      <c r="AH193" s="4">
        <f>G193/E$553</f>
        <v>1.1690140845070423</v>
      </c>
      <c r="AI193" s="4">
        <f>H193/E$553</f>
        <v>1.176056338028169</v>
      </c>
      <c r="AJ193" s="4">
        <f>I193/E$553</f>
        <v>1.1971830985915493</v>
      </c>
      <c r="AK193" s="4">
        <f>J193/E$553</f>
        <v>1.1971830985915493</v>
      </c>
      <c r="AL193" s="4">
        <f>K193/E$553</f>
        <v>1.176056338028169</v>
      </c>
      <c r="AM193" s="4">
        <f>L193/E$553</f>
        <v>1.1971830985915493</v>
      </c>
      <c r="AN193" s="4">
        <f>M193/E$553</f>
        <v>1.204225352112676</v>
      </c>
      <c r="AO193" s="4">
        <f>N193/E$553</f>
        <v>1.267605633802817</v>
      </c>
      <c r="AP193" s="4">
        <f>O193/E$553</f>
        <v>1.3873239436619718</v>
      </c>
      <c r="AQ193" s="256"/>
      <c r="AR193" s="256"/>
      <c r="AS193" s="256"/>
      <c r="AT193" s="256"/>
      <c r="AU193" s="256"/>
      <c r="AV193" s="256"/>
      <c r="AW193" s="256"/>
      <c r="AX193" s="256"/>
      <c r="AY193" s="256"/>
      <c r="AZ193" s="256"/>
      <c r="BA193" s="256"/>
      <c r="BC193" s="3"/>
      <c r="BE193" s="3">
        <f>E193*保育人数!$N$3/保育人数!$N$34</f>
        <v>941.27326956700608</v>
      </c>
      <c r="BF193" s="3">
        <f>F193*保育人数!$N$3/保育人数!$N$34</f>
        <v>970.68805924097512</v>
      </c>
      <c r="BG193" s="3">
        <f>G193*保育人数!$N$3/保育人数!$N$34</f>
        <v>976.57101717576882</v>
      </c>
      <c r="BH193" s="3">
        <f>H193*保育人数!$N$3/保育人数!$N$34</f>
        <v>982.45397511056262</v>
      </c>
      <c r="BI193" s="3">
        <f>I193*保育人数!$N$3/保育人数!$N$34</f>
        <v>1000.102848914944</v>
      </c>
      <c r="BJ193" s="3">
        <f>J193*保育人数!$N$3/保育人数!$N$34</f>
        <v>1000.102848914944</v>
      </c>
      <c r="BK193" s="3">
        <f>K193*保育人数!$N$3/保育人数!$N$34</f>
        <v>982.45397511056262</v>
      </c>
      <c r="BL193" s="3">
        <f>L193*保育人数!$N$3/保育人数!$N$34</f>
        <v>1000.102848914944</v>
      </c>
      <c r="BM193" s="3">
        <f>M193*保育人数!$N$3/保育人数!$N$34</f>
        <v>1005.9858068497377</v>
      </c>
      <c r="BN193" s="3">
        <f>N193*保育人数!$N$3/保育人数!$N$34</f>
        <v>1058.9324282628818</v>
      </c>
      <c r="BO193" s="3">
        <f>O193*保育人数!$N$3/保育人数!$N$34</f>
        <v>1158.9427131543762</v>
      </c>
      <c r="BP193" s="3">
        <f t="shared" si="113"/>
        <v>1007.0554355651548</v>
      </c>
      <c r="BQ193" s="216"/>
      <c r="BR193" s="3"/>
      <c r="BU193" s="3">
        <f>U193*保育人数!$N$3/保育人数!$N$34</f>
        <v>103169.43330247866</v>
      </c>
      <c r="BV193" s="3">
        <f>V193*保育人数!$N$3/保育人数!$N$34</f>
        <v>104363.67376324181</v>
      </c>
      <c r="BW193" s="3">
        <f>W193*保育人数!$N$3/保育人数!$N$34</f>
        <v>105252.00041139567</v>
      </c>
      <c r="BX193" s="3">
        <f>X193*保育人数!$N$3/保育人数!$N$34</f>
        <v>106310.93283965855</v>
      </c>
      <c r="BY193" s="3">
        <f>Y193*保育人数!$N$3/保育人数!$N$34</f>
        <v>106463.88974596318</v>
      </c>
      <c r="BZ193" s="3">
        <f>Z193*保育人数!$N$3/保育人数!$N$34</f>
        <v>105163.75604237376</v>
      </c>
      <c r="CA193" s="3">
        <f>AA193*保育人数!$N$3/保育人数!$N$34</f>
        <v>106405.06016661525</v>
      </c>
      <c r="CB193" s="3">
        <f>AB193*保育人数!$N$3/保育人数!$N$34</f>
        <v>107611.06654324797</v>
      </c>
      <c r="CC193" s="3">
        <f>AC193*保育人数!$N$3/保育人数!$N$34</f>
        <v>112523.33641880078</v>
      </c>
      <c r="CD193" s="3">
        <f>AD193*保育人数!$N$3/保育人数!$N$34</f>
        <v>123212.6709863211</v>
      </c>
      <c r="CE193" s="3">
        <f>AE193*保育人数!$N$3/保育人数!$N$34</f>
        <v>0</v>
      </c>
      <c r="CF193" s="3">
        <f t="shared" si="114"/>
        <v>98225.074565463336</v>
      </c>
      <c r="CG193" s="216"/>
      <c r="CH193" s="3"/>
      <c r="CI193" s="4"/>
    </row>
    <row r="194" spans="1:87" ht="21" customHeight="1">
      <c r="A194" s="32" t="s">
        <v>80</v>
      </c>
      <c r="B194" s="33" t="s">
        <v>173</v>
      </c>
      <c r="C194" s="237" t="s">
        <v>159</v>
      </c>
      <c r="D194" s="34" t="s">
        <v>105</v>
      </c>
      <c r="E194" s="38">
        <v>310</v>
      </c>
      <c r="F194" s="36">
        <v>320</v>
      </c>
      <c r="G194" s="36">
        <v>330</v>
      </c>
      <c r="H194" s="36">
        <v>330</v>
      </c>
      <c r="I194" s="36">
        <v>330</v>
      </c>
      <c r="J194" s="36">
        <v>330</v>
      </c>
      <c r="K194" s="36">
        <v>330</v>
      </c>
      <c r="L194" s="36">
        <v>340</v>
      </c>
      <c r="M194" s="39">
        <v>340</v>
      </c>
      <c r="N194" s="39">
        <v>360</v>
      </c>
      <c r="O194" s="40">
        <v>390</v>
      </c>
      <c r="P194" s="111"/>
      <c r="Q194" s="111"/>
      <c r="R194" s="111"/>
      <c r="S194" s="111"/>
      <c r="T194" s="35">
        <v>38520</v>
      </c>
      <c r="U194" s="36">
        <v>39360</v>
      </c>
      <c r="V194" s="36">
        <v>39890</v>
      </c>
      <c r="W194" s="36">
        <v>40190</v>
      </c>
      <c r="X194" s="36">
        <v>40540</v>
      </c>
      <c r="Y194" s="36">
        <v>36120</v>
      </c>
      <c r="Z194" s="36">
        <v>35690</v>
      </c>
      <c r="AA194" s="36">
        <v>36090</v>
      </c>
      <c r="AB194" s="37">
        <v>36470</v>
      </c>
      <c r="AC194" s="37">
        <v>37980</v>
      </c>
      <c r="AD194" s="77">
        <v>41350</v>
      </c>
      <c r="AE194" s="111"/>
      <c r="AF194" s="4">
        <f>E194/E$554</f>
        <v>1.1071428571428572</v>
      </c>
      <c r="AG194" s="4">
        <f>F194/E$554</f>
        <v>1.1428571428571428</v>
      </c>
      <c r="AH194" s="4">
        <f>G194/E$554</f>
        <v>1.1785714285714286</v>
      </c>
      <c r="AI194" s="4">
        <f>H194/E$554</f>
        <v>1.1785714285714286</v>
      </c>
      <c r="AJ194" s="4">
        <f>I194/E$554</f>
        <v>1.1785714285714286</v>
      </c>
      <c r="AK194" s="4">
        <f>J194/E$554</f>
        <v>1.1785714285714286</v>
      </c>
      <c r="AL194" s="4">
        <f>K194/E$554</f>
        <v>1.1785714285714286</v>
      </c>
      <c r="AM194" s="4">
        <f>L194/E$554</f>
        <v>1.2142857142857142</v>
      </c>
      <c r="AN194" s="4">
        <f>M194/E$554</f>
        <v>1.2142857142857142</v>
      </c>
      <c r="AO194" s="4">
        <f>N194/E$554</f>
        <v>1.2857142857142858</v>
      </c>
      <c r="AP194" s="4">
        <f>O194/E$554</f>
        <v>1.3928571428571428</v>
      </c>
      <c r="AQ194" s="256"/>
      <c r="AR194" s="256"/>
      <c r="AS194" s="256"/>
      <c r="AT194" s="256"/>
      <c r="AU194" s="256"/>
      <c r="AV194" s="256"/>
      <c r="AW194" s="256"/>
      <c r="AX194" s="256"/>
      <c r="AY194" s="256"/>
      <c r="AZ194" s="256"/>
      <c r="BA194" s="256"/>
      <c r="BC194" s="3"/>
      <c r="BE194" s="3">
        <f>E194*(保育人数!$O$7+保育人数!$O$8)/保育人数!$O$34</f>
        <v>752.46523388116316</v>
      </c>
      <c r="BF194" s="3">
        <f>F194*(保育人数!$O$7+保育人数!$O$8)/保育人数!$O$34</f>
        <v>776.73830594184585</v>
      </c>
      <c r="BG194" s="3">
        <f>G194*(保育人数!$O$7+保育人数!$O$8)/保育人数!$O$34</f>
        <v>801.01137800252855</v>
      </c>
      <c r="BH194" s="3">
        <f>H194*(保育人数!$O$7+保育人数!$O$8)/保育人数!$O$34</f>
        <v>801.01137800252855</v>
      </c>
      <c r="BI194" s="3">
        <f>I194*(保育人数!$O$7+保育人数!$O$8)/保育人数!$O$34</f>
        <v>801.01137800252855</v>
      </c>
      <c r="BJ194" s="3">
        <f>J194*(保育人数!$O$7+保育人数!$O$8)/保育人数!$O$34</f>
        <v>801.01137800252855</v>
      </c>
      <c r="BK194" s="3">
        <f>K194*(保育人数!$O$7+保育人数!$O$8)/保育人数!$O$34</f>
        <v>801.01137800252855</v>
      </c>
      <c r="BL194" s="3">
        <f>L194*(保育人数!$O$7+保育人数!$O$8)/保育人数!$O$34</f>
        <v>825.28445006321124</v>
      </c>
      <c r="BM194" s="3">
        <f>M194*(保育人数!$O$7+保育人数!$O$8)/保育人数!$O$34</f>
        <v>825.28445006321124</v>
      </c>
      <c r="BN194" s="3">
        <f>N194*(保育人数!$O$7+保育人数!$O$8)/保育人数!$O$34</f>
        <v>873.83059418457651</v>
      </c>
      <c r="BO194" s="3">
        <f>O194*(保育人数!$O$7+保育人数!$O$8)/保育人数!$O$34</f>
        <v>946.64981036662459</v>
      </c>
      <c r="BP194" s="3">
        <f>AVERAGE(BE194:BO194)</f>
        <v>818.66452131938865</v>
      </c>
      <c r="BQ194" s="216">
        <f>SUM(BP194:BP197)</f>
        <v>4046.9831053901853</v>
      </c>
      <c r="BR194" s="3"/>
      <c r="BU194" s="3">
        <f>U194*(保育人数!$O$7+保育人数!$O$8)/保育人数!$O$34</f>
        <v>95538.811630847034</v>
      </c>
      <c r="BV194" s="3">
        <f>V194*(保育人数!$O$7+保育人数!$O$8)/保育人数!$O$34</f>
        <v>96825.28445006322</v>
      </c>
      <c r="BW194" s="3">
        <f>W194*(保育人数!$O$7+保育人数!$O$8)/保育人数!$O$34</f>
        <v>97553.4766118837</v>
      </c>
      <c r="BX194" s="3">
        <f>X194*(保育人数!$O$7+保育人数!$O$8)/保育人数!$O$34</f>
        <v>98403.034134007597</v>
      </c>
      <c r="BY194" s="3">
        <f>Y194*(保育人数!$O$7+保育人数!$O$8)/保育人数!$O$34</f>
        <v>87674.336283185854</v>
      </c>
      <c r="BZ194" s="3">
        <f>Z194*(保育人数!$O$7+保育人数!$O$8)/保育人数!$O$34</f>
        <v>86630.59418457649</v>
      </c>
      <c r="CA194" s="3">
        <f>AA194*(保育人数!$O$7+保育人数!$O$8)/保育人数!$O$34</f>
        <v>87601.517067003806</v>
      </c>
      <c r="CB194" s="3">
        <f>AB194*(保育人数!$O$7+保育人数!$O$8)/保育人数!$O$34</f>
        <v>88523.893805309737</v>
      </c>
      <c r="CC194" s="3">
        <f>AC194*(保育人数!$O$7+保育人数!$O$8)/保育人数!$O$34</f>
        <v>92189.127686472828</v>
      </c>
      <c r="CD194" s="3">
        <f>AD194*(保育人数!$O$7+保育人数!$O$8)/保育人数!$O$34</f>
        <v>100369.15297092289</v>
      </c>
      <c r="CE194" s="3">
        <f>AE194*(保育人数!$O$7+保育人数!$O$8)/保育人数!$O$34</f>
        <v>0</v>
      </c>
      <c r="CF194" s="3">
        <f>AVERAGE(BU194:CE194)</f>
        <v>84664.475347661195</v>
      </c>
      <c r="CG194" s="216">
        <f>ROUNDDOWN(SUM(CF194:CF197)*$CJ$2*12/16,-2)</f>
        <v>215500</v>
      </c>
      <c r="CH194" s="3"/>
      <c r="CI194" s="4"/>
    </row>
    <row r="195" spans="1:87" ht="19">
      <c r="A195" s="32" t="s">
        <v>80</v>
      </c>
      <c r="B195" s="76" t="s">
        <v>145</v>
      </c>
      <c r="C195" s="237"/>
      <c r="D195" s="34" t="s">
        <v>106</v>
      </c>
      <c r="E195" s="38">
        <v>380</v>
      </c>
      <c r="F195" s="36">
        <v>390</v>
      </c>
      <c r="G195" s="36">
        <v>400</v>
      </c>
      <c r="H195" s="36">
        <v>400</v>
      </c>
      <c r="I195" s="36">
        <v>400</v>
      </c>
      <c r="J195" s="36">
        <v>400</v>
      </c>
      <c r="K195" s="36">
        <v>400</v>
      </c>
      <c r="L195" s="36">
        <v>410</v>
      </c>
      <c r="M195" s="39">
        <v>410</v>
      </c>
      <c r="N195" s="39">
        <v>430</v>
      </c>
      <c r="O195" s="40">
        <v>470</v>
      </c>
      <c r="P195" s="111"/>
      <c r="Q195" s="111"/>
      <c r="R195" s="111"/>
      <c r="S195" s="111"/>
      <c r="T195" s="35">
        <v>45600</v>
      </c>
      <c r="U195" s="36">
        <v>46640</v>
      </c>
      <c r="V195" s="36">
        <v>47250</v>
      </c>
      <c r="W195" s="36">
        <v>47620</v>
      </c>
      <c r="X195" s="36">
        <v>48050</v>
      </c>
      <c r="Y195" s="36">
        <v>43640</v>
      </c>
      <c r="Z195" s="36">
        <v>43100</v>
      </c>
      <c r="AA195" s="36">
        <v>43590</v>
      </c>
      <c r="AB195" s="37">
        <v>44060</v>
      </c>
      <c r="AC195" s="37">
        <v>45930</v>
      </c>
      <c r="AD195" s="77">
        <v>50100</v>
      </c>
      <c r="AE195" s="111"/>
      <c r="AF195" s="4">
        <f>E195/E$555</f>
        <v>1.1176470588235294</v>
      </c>
      <c r="AG195" s="4">
        <f>F195/E$555</f>
        <v>1.1470588235294117</v>
      </c>
      <c r="AH195" s="4">
        <f>G195/E$555</f>
        <v>1.1764705882352942</v>
      </c>
      <c r="AI195" s="4">
        <f>H195/E$555</f>
        <v>1.1764705882352942</v>
      </c>
      <c r="AJ195" s="4">
        <f>I195/E$555</f>
        <v>1.1764705882352942</v>
      </c>
      <c r="AK195" s="4">
        <f>J195/E$555</f>
        <v>1.1764705882352942</v>
      </c>
      <c r="AL195" s="4">
        <f>K195/E$555</f>
        <v>1.1764705882352942</v>
      </c>
      <c r="AM195" s="4">
        <f>L195/E$555</f>
        <v>1.2058823529411764</v>
      </c>
      <c r="AN195" s="4">
        <f>M195/E$555</f>
        <v>1.2058823529411764</v>
      </c>
      <c r="AO195" s="4">
        <f>N195/E$555</f>
        <v>1.2647058823529411</v>
      </c>
      <c r="AP195" s="4">
        <f>O195/E$555</f>
        <v>1.3823529411764706</v>
      </c>
      <c r="AQ195" s="256"/>
      <c r="AR195" s="256"/>
      <c r="AS195" s="256"/>
      <c r="AT195" s="256"/>
      <c r="AU195" s="256"/>
      <c r="AV195" s="256"/>
      <c r="AW195" s="256"/>
      <c r="AX195" s="256"/>
      <c r="AY195" s="256"/>
      <c r="AZ195" s="256"/>
      <c r="BA195" s="256"/>
      <c r="BC195" s="3"/>
      <c r="BE195" s="3">
        <f>E195*保育人数!$O$6/保育人数!$O$34</f>
        <v>461.18836915297095</v>
      </c>
      <c r="BF195" s="3">
        <f>F195*保育人数!$O$6/保育人数!$O$34</f>
        <v>473.3249051833123</v>
      </c>
      <c r="BG195" s="3">
        <f>G195*保育人数!$O$6/保育人数!$O$34</f>
        <v>485.46144121365364</v>
      </c>
      <c r="BH195" s="3">
        <f>H195*保育人数!$O$6/保育人数!$O$34</f>
        <v>485.46144121365364</v>
      </c>
      <c r="BI195" s="3">
        <f>I195*保育人数!$O$6/保育人数!$O$34</f>
        <v>485.46144121365364</v>
      </c>
      <c r="BJ195" s="3">
        <f>J195*保育人数!$O$6/保育人数!$O$34</f>
        <v>485.46144121365364</v>
      </c>
      <c r="BK195" s="3">
        <f>K195*保育人数!$O$6/保育人数!$O$34</f>
        <v>485.46144121365364</v>
      </c>
      <c r="BL195" s="3">
        <f>L195*保育人数!$O$6/保育人数!$O$34</f>
        <v>497.59797724399499</v>
      </c>
      <c r="BM195" s="3">
        <f>M195*保育人数!$O$6/保育人数!$O$34</f>
        <v>497.59797724399499</v>
      </c>
      <c r="BN195" s="3">
        <f>N195*保育人数!$O$6/保育人数!$O$34</f>
        <v>521.87104930467763</v>
      </c>
      <c r="BO195" s="3">
        <f>O195*保育人数!$O$6/保育人数!$O$34</f>
        <v>570.41719342604301</v>
      </c>
      <c r="BP195" s="3">
        <f t="shared" ref="BP195:BP197" si="115">AVERAGE(BE195:BO195)</f>
        <v>495.3913343293874</v>
      </c>
      <c r="BQ195" s="216"/>
      <c r="BR195" s="3"/>
      <c r="BU195" s="3">
        <f>U195*保育人数!$O$6/保育人数!$O$34</f>
        <v>56604.804045512014</v>
      </c>
      <c r="BV195" s="3">
        <f>V195*保育人数!$O$6/保育人数!$O$34</f>
        <v>57345.132743362839</v>
      </c>
      <c r="BW195" s="3">
        <f>W195*保育人数!$O$6/保育人数!$O$34</f>
        <v>57794.184576485466</v>
      </c>
      <c r="BX195" s="3">
        <f>X195*保育人数!$O$6/保育人数!$O$34</f>
        <v>58316.055625790141</v>
      </c>
      <c r="BY195" s="3">
        <f>Y195*保育人数!$O$6/保育人数!$O$34</f>
        <v>52963.843236409615</v>
      </c>
      <c r="BZ195" s="3">
        <f>Z195*保育人数!$O$6/保育人数!$O$34</f>
        <v>52308.470290771176</v>
      </c>
      <c r="CA195" s="3">
        <f>AA195*保育人数!$O$6/保育人数!$O$34</f>
        <v>52903.160556257906</v>
      </c>
      <c r="CB195" s="3">
        <f>AB195*保育人数!$O$6/保育人数!$O$34</f>
        <v>53473.577749683951</v>
      </c>
      <c r="CC195" s="3">
        <f>AC195*保育人数!$O$6/保育人数!$O$34</f>
        <v>55743.109987357777</v>
      </c>
      <c r="CD195" s="3">
        <f>AD195*保育人数!$O$6/保育人数!$O$34</f>
        <v>60804.045512010118</v>
      </c>
      <c r="CE195" s="3">
        <f>AE195*保育人数!$O$6/保育人数!$O$34</f>
        <v>0</v>
      </c>
      <c r="CF195" s="3">
        <f t="shared" ref="CF195:CF197" si="116">AVERAGE(BU195:CE195)</f>
        <v>50750.58039305827</v>
      </c>
      <c r="CG195" s="216"/>
      <c r="CH195" s="3"/>
      <c r="CI195" s="4"/>
    </row>
    <row r="196" spans="1:87" ht="19">
      <c r="A196" s="32" t="s">
        <v>80</v>
      </c>
      <c r="B196" s="76" t="s">
        <v>145</v>
      </c>
      <c r="C196" s="257" t="s">
        <v>160</v>
      </c>
      <c r="D196" s="34" t="s">
        <v>161</v>
      </c>
      <c r="E196" s="38">
        <v>870</v>
      </c>
      <c r="F196" s="36">
        <v>900</v>
      </c>
      <c r="G196" s="36">
        <v>910</v>
      </c>
      <c r="H196" s="36">
        <v>920</v>
      </c>
      <c r="I196" s="36">
        <v>930</v>
      </c>
      <c r="J196" s="36">
        <v>930</v>
      </c>
      <c r="K196" s="36">
        <v>920</v>
      </c>
      <c r="L196" s="36">
        <v>930</v>
      </c>
      <c r="M196" s="39">
        <v>930</v>
      </c>
      <c r="N196" s="39">
        <v>980</v>
      </c>
      <c r="O196" s="40">
        <v>1080</v>
      </c>
      <c r="P196" s="111"/>
      <c r="Q196" s="111"/>
      <c r="R196" s="111"/>
      <c r="S196" s="111"/>
      <c r="T196" s="35">
        <v>98390</v>
      </c>
      <c r="U196" s="36">
        <v>100840</v>
      </c>
      <c r="V196" s="36">
        <v>102080</v>
      </c>
      <c r="W196" s="36">
        <v>102920</v>
      </c>
      <c r="X196" s="36">
        <v>103920</v>
      </c>
      <c r="Y196" s="36">
        <v>104080</v>
      </c>
      <c r="Z196" s="36">
        <v>102950</v>
      </c>
      <c r="AA196" s="36">
        <v>104140</v>
      </c>
      <c r="AB196" s="37">
        <v>105280</v>
      </c>
      <c r="AC196" s="37">
        <v>109910</v>
      </c>
      <c r="AD196" s="77">
        <v>119960</v>
      </c>
      <c r="AE196" s="111"/>
      <c r="AF196" s="4">
        <f>E196/E$556</f>
        <v>1.1153846153846154</v>
      </c>
      <c r="AG196" s="4">
        <f>F196/E$556</f>
        <v>1.1538461538461537</v>
      </c>
      <c r="AH196" s="4">
        <f>G196/E$556</f>
        <v>1.1666666666666667</v>
      </c>
      <c r="AI196" s="4">
        <f>H196/E$556</f>
        <v>1.1794871794871795</v>
      </c>
      <c r="AJ196" s="4">
        <f>I196/E$556</f>
        <v>1.1923076923076923</v>
      </c>
      <c r="AK196" s="4">
        <f>J196/E$556</f>
        <v>1.1923076923076923</v>
      </c>
      <c r="AL196" s="4">
        <f>K196/E$556</f>
        <v>1.1794871794871795</v>
      </c>
      <c r="AM196" s="4">
        <f>L196/E$556</f>
        <v>1.1923076923076923</v>
      </c>
      <c r="AN196" s="4">
        <f>M196/E$556</f>
        <v>1.1923076923076923</v>
      </c>
      <c r="AO196" s="4">
        <f>N196/E$556</f>
        <v>1.2564102564102564</v>
      </c>
      <c r="AP196" s="4">
        <f>O196/E$556</f>
        <v>1.3846153846153846</v>
      </c>
      <c r="AQ196" s="256"/>
      <c r="AR196" s="256"/>
      <c r="AS196" s="256"/>
      <c r="AT196" s="256"/>
      <c r="AU196" s="256"/>
      <c r="AV196" s="256"/>
      <c r="AW196" s="256"/>
      <c r="AX196" s="256"/>
      <c r="AY196" s="256"/>
      <c r="AZ196" s="256"/>
      <c r="BA196" s="256"/>
      <c r="BC196" s="3"/>
      <c r="BE196" s="3">
        <f>E196*(保育人数!$O$4+保育人数!$O$5)/保育人数!$O$34</f>
        <v>1583.8179519595451</v>
      </c>
      <c r="BF196" s="3">
        <f>F196*(保育人数!$O$4+保育人数!$O$5)/保育人数!$O$34</f>
        <v>1638.4323640960811</v>
      </c>
      <c r="BG196" s="3">
        <f>G196*(保育人数!$O$4+保育人数!$O$5)/保育人数!$O$34</f>
        <v>1656.6371681415931</v>
      </c>
      <c r="BH196" s="3">
        <f>H196*(保育人数!$O$4+保育人数!$O$5)/保育人数!$O$34</f>
        <v>1674.8419721871051</v>
      </c>
      <c r="BI196" s="3">
        <f>I196*(保育人数!$O$4+保育人数!$O$5)/保育人数!$O$34</f>
        <v>1693.046776232617</v>
      </c>
      <c r="BJ196" s="3">
        <f>J196*(保育人数!$O$4+保育人数!$O$5)/保育人数!$O$34</f>
        <v>1693.046776232617</v>
      </c>
      <c r="BK196" s="3">
        <f>K196*(保育人数!$O$4+保育人数!$O$5)/保育人数!$O$34</f>
        <v>1674.8419721871051</v>
      </c>
      <c r="BL196" s="3">
        <f>L196*(保育人数!$O$4+保育人数!$O$5)/保育人数!$O$34</f>
        <v>1693.046776232617</v>
      </c>
      <c r="BM196" s="3">
        <f>M196*(保育人数!$O$4+保育人数!$O$5)/保育人数!$O$34</f>
        <v>1693.046776232617</v>
      </c>
      <c r="BN196" s="3">
        <f>N196*(保育人数!$O$4+保育人数!$O$5)/保育人数!$O$34</f>
        <v>1784.070796460177</v>
      </c>
      <c r="BO196" s="3">
        <f>O196*(保育人数!$O$4+保育人数!$O$5)/保育人数!$O$34</f>
        <v>1966.1188369152972</v>
      </c>
      <c r="BP196" s="3">
        <f t="shared" si="115"/>
        <v>1704.6316515343067</v>
      </c>
      <c r="BQ196" s="216"/>
      <c r="BR196" s="3"/>
      <c r="BU196" s="3">
        <f>U196*(保育人数!$O$4+保育人数!$O$5)/保育人数!$O$34</f>
        <v>183577.24399494313</v>
      </c>
      <c r="BV196" s="3">
        <f>V196*(保育人数!$O$4+保育人数!$O$5)/保育人数!$O$34</f>
        <v>185834.63969658662</v>
      </c>
      <c r="BW196" s="3">
        <f>W196*(保育人数!$O$4+保育人数!$O$5)/保育人数!$O$34</f>
        <v>187363.84323640962</v>
      </c>
      <c r="BX196" s="3">
        <f>X196*(保育人数!$O$4+保育人数!$O$5)/保育人数!$O$34</f>
        <v>189184.32364096082</v>
      </c>
      <c r="BY196" s="3">
        <f>Y196*(保育人数!$O$4+保育人数!$O$5)/保育人数!$O$34</f>
        <v>189475.60050568901</v>
      </c>
      <c r="BZ196" s="3">
        <f>Z196*(保育人数!$O$4+保育人数!$O$5)/保育人数!$O$34</f>
        <v>187418.45764854614</v>
      </c>
      <c r="CA196" s="3">
        <f>AA196*(保育人数!$O$4+保育人数!$O$5)/保育人数!$O$34</f>
        <v>189584.82932996209</v>
      </c>
      <c r="CB196" s="3">
        <f>AB196*(保育人数!$O$4+保育人数!$O$5)/保育人数!$O$34</f>
        <v>191660.17699115045</v>
      </c>
      <c r="CC196" s="3">
        <f>AC196*(保育人数!$O$4+保育人数!$O$5)/保育人数!$O$34</f>
        <v>200089.00126422252</v>
      </c>
      <c r="CD196" s="3">
        <f>AD196*(保育人数!$O$4+保育人数!$O$5)/保育人数!$O$34</f>
        <v>218384.82932996209</v>
      </c>
      <c r="CE196" s="3">
        <f>AE196*(保育人数!$O$4+保育人数!$O$5)/保育人数!$O$34</f>
        <v>0</v>
      </c>
      <c r="CF196" s="3">
        <f t="shared" si="116"/>
        <v>174779.35869440297</v>
      </c>
      <c r="CG196" s="216"/>
      <c r="CH196" s="3"/>
      <c r="CI196" s="4"/>
    </row>
    <row r="197" spans="1:87" ht="19">
      <c r="A197" s="32" t="s">
        <v>80</v>
      </c>
      <c r="B197" s="76" t="s">
        <v>145</v>
      </c>
      <c r="C197" s="257"/>
      <c r="D197" s="34" t="s">
        <v>162</v>
      </c>
      <c r="E197" s="38">
        <v>1580</v>
      </c>
      <c r="F197" s="36">
        <v>1630</v>
      </c>
      <c r="G197" s="36">
        <v>1650</v>
      </c>
      <c r="H197" s="36">
        <v>1660</v>
      </c>
      <c r="I197" s="36">
        <v>1680</v>
      </c>
      <c r="J197" s="36">
        <v>1680</v>
      </c>
      <c r="K197" s="36">
        <v>1660</v>
      </c>
      <c r="L197" s="36">
        <v>1680</v>
      </c>
      <c r="M197" s="39">
        <v>1690</v>
      </c>
      <c r="N197" s="39">
        <v>1780</v>
      </c>
      <c r="O197" s="40">
        <v>1950</v>
      </c>
      <c r="P197" s="111"/>
      <c r="Q197" s="111"/>
      <c r="R197" s="111"/>
      <c r="S197" s="111"/>
      <c r="T197" s="35">
        <v>169260</v>
      </c>
      <c r="U197" s="36">
        <v>173730</v>
      </c>
      <c r="V197" s="36">
        <v>175730</v>
      </c>
      <c r="W197" s="36">
        <v>177230</v>
      </c>
      <c r="X197" s="36">
        <v>179020</v>
      </c>
      <c r="Y197" s="36">
        <v>179280</v>
      </c>
      <c r="Z197" s="36">
        <v>177090</v>
      </c>
      <c r="AA197" s="36">
        <v>179180</v>
      </c>
      <c r="AB197" s="37">
        <v>181220</v>
      </c>
      <c r="AC197" s="37">
        <v>189490</v>
      </c>
      <c r="AD197" s="77">
        <v>207510</v>
      </c>
      <c r="AE197" s="111"/>
      <c r="AF197" s="4">
        <f>E197/E$557</f>
        <v>1.1285714285714286</v>
      </c>
      <c r="AG197" s="4">
        <f>F197/E$557</f>
        <v>1.1642857142857144</v>
      </c>
      <c r="AH197" s="4">
        <f>G197/E$557</f>
        <v>1.1785714285714286</v>
      </c>
      <c r="AI197" s="4">
        <f>H197/E$557</f>
        <v>1.1857142857142857</v>
      </c>
      <c r="AJ197" s="4">
        <f>I197/E$557</f>
        <v>1.2</v>
      </c>
      <c r="AK197" s="4">
        <f>J197/E$557</f>
        <v>1.2</v>
      </c>
      <c r="AL197" s="4">
        <f>K197/E$557</f>
        <v>1.1857142857142857</v>
      </c>
      <c r="AM197" s="4">
        <f>L197/E$557</f>
        <v>1.2</v>
      </c>
      <c r="AN197" s="4">
        <f>M197/E$557</f>
        <v>1.2071428571428571</v>
      </c>
      <c r="AO197" s="4">
        <f>N197/E$557</f>
        <v>1.2714285714285714</v>
      </c>
      <c r="AP197" s="4">
        <f>O197/E$557</f>
        <v>1.3928571428571428</v>
      </c>
      <c r="AQ197" s="256"/>
      <c r="AR197" s="256"/>
      <c r="AS197" s="256"/>
      <c r="AT197" s="256"/>
      <c r="AU197" s="256"/>
      <c r="AV197" s="256"/>
      <c r="AW197" s="256"/>
      <c r="AX197" s="256"/>
      <c r="AY197" s="256"/>
      <c r="AZ197" s="256"/>
      <c r="BA197" s="256"/>
      <c r="BC197" s="3"/>
      <c r="BE197" s="3">
        <f>E197*保育人数!$O$3/保育人数!$O$34</f>
        <v>958.78634639696588</v>
      </c>
      <c r="BF197" s="3">
        <f>F197*保育人数!$O$3/保育人数!$O$34</f>
        <v>989.12768647281928</v>
      </c>
      <c r="BG197" s="3">
        <f>G197*保育人数!$O$3/保育人数!$O$34</f>
        <v>1001.2642225031607</v>
      </c>
      <c r="BH197" s="3">
        <f>H197*保育人数!$O$3/保育人数!$O$34</f>
        <v>1007.3324905183313</v>
      </c>
      <c r="BI197" s="3">
        <f>I197*保育人数!$O$3/保育人数!$O$34</f>
        <v>1019.4690265486727</v>
      </c>
      <c r="BJ197" s="3">
        <f>J197*保育人数!$O$3/保育人数!$O$34</f>
        <v>1019.4690265486727</v>
      </c>
      <c r="BK197" s="3">
        <f>K197*保育人数!$O$3/保育人数!$O$34</f>
        <v>1007.3324905183313</v>
      </c>
      <c r="BL197" s="3">
        <f>L197*保育人数!$O$3/保育人数!$O$34</f>
        <v>1019.4690265486727</v>
      </c>
      <c r="BM197" s="3">
        <f>M197*保育人数!$O$3/保育人数!$O$34</f>
        <v>1025.5372945638433</v>
      </c>
      <c r="BN197" s="3">
        <f>N197*保育人数!$O$3/保育人数!$O$34</f>
        <v>1080.1517067003792</v>
      </c>
      <c r="BO197" s="3">
        <f>O197*保育人数!$O$3/保育人数!$O$34</f>
        <v>1183.3122629582808</v>
      </c>
      <c r="BP197" s="3">
        <f t="shared" si="115"/>
        <v>1028.2955982071026</v>
      </c>
      <c r="BQ197" s="216"/>
      <c r="BR197" s="3"/>
      <c r="BU197" s="3">
        <f>U197*保育人数!$O$3/保育人数!$O$34</f>
        <v>105424.02022756006</v>
      </c>
      <c r="BV197" s="3">
        <f>V197*保育人数!$O$3/保育人数!$O$34</f>
        <v>106637.6738305942</v>
      </c>
      <c r="BW197" s="3">
        <f>W197*保育人数!$O$3/保育人数!$O$34</f>
        <v>107547.9140328698</v>
      </c>
      <c r="BX197" s="3">
        <f>X197*保育人数!$O$3/保育人数!$O$34</f>
        <v>108634.13400758534</v>
      </c>
      <c r="BY197" s="3">
        <f>Y197*保育人数!$O$3/保育人数!$O$34</f>
        <v>108791.90897597978</v>
      </c>
      <c r="BZ197" s="3">
        <f>Z197*保育人数!$O$3/保育人数!$O$34</f>
        <v>107462.9582806574</v>
      </c>
      <c r="CA197" s="3">
        <f>AA197*保育人数!$O$3/保育人数!$O$34</f>
        <v>108731.22629582808</v>
      </c>
      <c r="CB197" s="3">
        <f>AB197*保育人数!$O$3/保育人数!$O$34</f>
        <v>109969.15297092289</v>
      </c>
      <c r="CC197" s="3">
        <f>AC197*保育人数!$O$3/保育人数!$O$34</f>
        <v>114987.61061946904</v>
      </c>
      <c r="CD197" s="3">
        <f>AD197*保育人数!$O$3/保育人数!$O$34</f>
        <v>125922.62958280658</v>
      </c>
      <c r="CE197" s="3">
        <f>AE197*保育人数!$O$3/保育人数!$O$34</f>
        <v>0</v>
      </c>
      <c r="CF197" s="3">
        <f t="shared" si="116"/>
        <v>100373.56625675211</v>
      </c>
      <c r="CG197" s="216"/>
      <c r="CH197" s="3"/>
      <c r="CI197" s="4"/>
    </row>
    <row r="198" spans="1:87" ht="21" customHeight="1">
      <c r="A198" s="32" t="s">
        <v>80</v>
      </c>
      <c r="B198" s="33" t="s">
        <v>174</v>
      </c>
      <c r="C198" s="237" t="s">
        <v>159</v>
      </c>
      <c r="D198" s="34" t="s">
        <v>105</v>
      </c>
      <c r="E198" s="38">
        <v>300</v>
      </c>
      <c r="F198" s="36">
        <v>310</v>
      </c>
      <c r="G198" s="36">
        <v>310</v>
      </c>
      <c r="H198" s="36">
        <v>310</v>
      </c>
      <c r="I198" s="36">
        <v>320</v>
      </c>
      <c r="J198" s="36">
        <v>320</v>
      </c>
      <c r="K198" s="36">
        <v>320</v>
      </c>
      <c r="L198" s="36">
        <v>320</v>
      </c>
      <c r="M198" s="39">
        <v>330</v>
      </c>
      <c r="N198" s="39">
        <v>340</v>
      </c>
      <c r="O198" s="40">
        <v>370</v>
      </c>
      <c r="P198" s="111"/>
      <c r="Q198" s="111"/>
      <c r="R198" s="111"/>
      <c r="S198" s="111"/>
      <c r="T198" s="35">
        <v>37160</v>
      </c>
      <c r="U198" s="36">
        <v>37960</v>
      </c>
      <c r="V198" s="36">
        <v>38490</v>
      </c>
      <c r="W198" s="36">
        <v>38770</v>
      </c>
      <c r="X198" s="36">
        <v>39110</v>
      </c>
      <c r="Y198" s="36">
        <v>34680</v>
      </c>
      <c r="Z198" s="36">
        <v>34280</v>
      </c>
      <c r="AA198" s="36">
        <v>34660</v>
      </c>
      <c r="AB198" s="37">
        <v>35020</v>
      </c>
      <c r="AC198" s="37">
        <v>36480</v>
      </c>
      <c r="AD198" s="77">
        <v>39720</v>
      </c>
      <c r="AE198" s="111"/>
      <c r="AF198" s="4">
        <f>E198/E$558</f>
        <v>1.1111111111111112</v>
      </c>
      <c r="AG198" s="4">
        <f>F198/E$558</f>
        <v>1.1481481481481481</v>
      </c>
      <c r="AH198" s="4">
        <f>G198/E$558</f>
        <v>1.1481481481481481</v>
      </c>
      <c r="AI198" s="4">
        <f>H198/E$558</f>
        <v>1.1481481481481481</v>
      </c>
      <c r="AJ198" s="4">
        <f>I198/E$558</f>
        <v>1.1851851851851851</v>
      </c>
      <c r="AK198" s="4">
        <f>J198/E$558</f>
        <v>1.1851851851851851</v>
      </c>
      <c r="AL198" s="4">
        <f>K198/E$558</f>
        <v>1.1851851851851851</v>
      </c>
      <c r="AM198" s="4">
        <f>L198/E$558</f>
        <v>1.1851851851851851</v>
      </c>
      <c r="AN198" s="4">
        <f>M198/E$558</f>
        <v>1.2222222222222223</v>
      </c>
      <c r="AO198" s="4">
        <f>N198/E$558</f>
        <v>1.2592592592592593</v>
      </c>
      <c r="AP198" s="4">
        <f>O198/E$558</f>
        <v>1.3703703703703705</v>
      </c>
      <c r="AQ198" s="256"/>
      <c r="AR198" s="256"/>
      <c r="AS198" s="256"/>
      <c r="AT198" s="256"/>
      <c r="AU198" s="256"/>
      <c r="AV198" s="256"/>
      <c r="AW198" s="256"/>
      <c r="AX198" s="256"/>
      <c r="AY198" s="256"/>
      <c r="AZ198" s="256"/>
      <c r="BA198" s="256"/>
      <c r="BC198" s="3"/>
      <c r="BE198" s="3">
        <f>E198*(保育人数!$P$7+保育人数!$P$8)/保育人数!$P$34</f>
        <v>745.006199200992</v>
      </c>
      <c r="BF198" s="3">
        <f>F198*(保育人数!$P$7+保育人数!$P$8)/保育人数!$P$34</f>
        <v>769.83973917435833</v>
      </c>
      <c r="BG198" s="3">
        <f>G198*(保育人数!$P$7+保育人数!$P$8)/保育人数!$P$34</f>
        <v>769.83973917435833</v>
      </c>
      <c r="BH198" s="3">
        <f>H198*(保育人数!$P$7+保育人数!$P$8)/保育人数!$P$34</f>
        <v>769.83973917435833</v>
      </c>
      <c r="BI198" s="3">
        <f>I198*(保育人数!$P$7+保育人数!$P$8)/保育人数!$P$34</f>
        <v>794.67327914772477</v>
      </c>
      <c r="BJ198" s="3">
        <f>J198*(保育人数!$P$7+保育人数!$P$8)/保育人数!$P$34</f>
        <v>794.67327914772477</v>
      </c>
      <c r="BK198" s="3">
        <f>K198*(保育人数!$P$7+保育人数!$P$8)/保育人数!$P$34</f>
        <v>794.67327914772477</v>
      </c>
      <c r="BL198" s="3">
        <f>L198*(保育人数!$P$7+保育人数!$P$8)/保育人数!$P$34</f>
        <v>794.67327914772477</v>
      </c>
      <c r="BM198" s="3">
        <f>M198*(保育人数!$P$7+保育人数!$P$8)/保育人数!$P$34</f>
        <v>819.50681912109121</v>
      </c>
      <c r="BN198" s="3">
        <f>N198*(保育人数!$P$7+保育人数!$P$8)/保育人数!$P$34</f>
        <v>844.34035909445754</v>
      </c>
      <c r="BO198" s="3">
        <f>O198*(保育人数!$P$7+保育人数!$P$8)/保育人数!$P$34</f>
        <v>918.84097901455675</v>
      </c>
      <c r="BP198" s="3">
        <f>AVERAGE(BE198:BO198)</f>
        <v>801.44606277682442</v>
      </c>
      <c r="BQ198" s="216">
        <f>SUM(BP198:BP201)</f>
        <v>4052.3822047447893</v>
      </c>
      <c r="BR198" s="3"/>
      <c r="BU198" s="3">
        <f>U198*(保育人数!$P$7+保育人数!$P$8)/保育人数!$P$34</f>
        <v>94268.117738898858</v>
      </c>
      <c r="BV198" s="3">
        <f>V198*(保育人数!$P$7+保育人数!$P$8)/保育人数!$P$34</f>
        <v>95584.295357487266</v>
      </c>
      <c r="BW198" s="3">
        <f>W198*(保育人数!$P$7+保育人数!$P$8)/保育人数!$P$34</f>
        <v>96279.634476741528</v>
      </c>
      <c r="BX198" s="3">
        <f>X198*(保育人数!$P$7+保育人数!$P$8)/保育人数!$P$34</f>
        <v>97123.974835835994</v>
      </c>
      <c r="BY198" s="3">
        <f>Y198*(保育人数!$P$7+保育人数!$P$8)/保育人数!$P$34</f>
        <v>86122.716627634669</v>
      </c>
      <c r="BZ198" s="3">
        <f>Z198*(保育人数!$P$7+保育人数!$P$8)/保育人数!$P$34</f>
        <v>85129.375028700015</v>
      </c>
      <c r="CA198" s="3">
        <f>AA198*(保育人数!$P$7+保育人数!$P$8)/保育人数!$P$34</f>
        <v>86073.049547687944</v>
      </c>
      <c r="CB198" s="3">
        <f>AB198*(保育人数!$P$7+保育人数!$P$8)/保育人数!$P$34</f>
        <v>86967.056986729134</v>
      </c>
      <c r="CC198" s="3">
        <f>AC198*(保育人数!$P$7+保育人数!$P$8)/保育人数!$P$34</f>
        <v>90592.753822840619</v>
      </c>
      <c r="CD198" s="3">
        <f>AD198*(保育人数!$P$7+保育人数!$P$8)/保育人数!$P$34</f>
        <v>98638.820774211345</v>
      </c>
      <c r="CE198" s="3">
        <f>AE198*(保育人数!$P$7+保育人数!$P$8)/保育人数!$P$34</f>
        <v>0</v>
      </c>
      <c r="CF198" s="3">
        <f>AVERAGE(BU198:CE198)</f>
        <v>83343.617745160678</v>
      </c>
      <c r="CG198" s="216">
        <f>ROUNDDOWN(SUM(CF198:CF201)*$CJ$2*12/16,-2)</f>
        <v>216200</v>
      </c>
      <c r="CH198" s="3"/>
      <c r="CI198" s="4"/>
    </row>
    <row r="199" spans="1:87" ht="19">
      <c r="A199" s="32" t="s">
        <v>80</v>
      </c>
      <c r="B199" s="76" t="s">
        <v>146</v>
      </c>
      <c r="C199" s="237"/>
      <c r="D199" s="34" t="s">
        <v>106</v>
      </c>
      <c r="E199" s="38">
        <v>370</v>
      </c>
      <c r="F199" s="36">
        <v>380</v>
      </c>
      <c r="G199" s="36">
        <v>380</v>
      </c>
      <c r="H199" s="36">
        <v>380</v>
      </c>
      <c r="I199" s="36">
        <v>390</v>
      </c>
      <c r="J199" s="36">
        <v>390</v>
      </c>
      <c r="K199" s="36">
        <v>390</v>
      </c>
      <c r="L199" s="36">
        <v>390</v>
      </c>
      <c r="M199" s="39">
        <v>400</v>
      </c>
      <c r="N199" s="39">
        <v>410</v>
      </c>
      <c r="O199" s="40">
        <v>450</v>
      </c>
      <c r="P199" s="111"/>
      <c r="Q199" s="111"/>
      <c r="R199" s="111"/>
      <c r="S199" s="111"/>
      <c r="T199" s="35">
        <v>44240</v>
      </c>
      <c r="U199" s="36">
        <v>45240</v>
      </c>
      <c r="V199" s="36">
        <v>45850</v>
      </c>
      <c r="W199" s="36">
        <v>46200</v>
      </c>
      <c r="X199" s="36">
        <v>46620</v>
      </c>
      <c r="Y199" s="36">
        <v>42200</v>
      </c>
      <c r="Z199" s="36">
        <v>41690</v>
      </c>
      <c r="AA199" s="36">
        <v>42160</v>
      </c>
      <c r="AB199" s="37">
        <v>42610</v>
      </c>
      <c r="AC199" s="37">
        <v>44430</v>
      </c>
      <c r="AD199" s="77">
        <v>48470</v>
      </c>
      <c r="AE199" s="111"/>
      <c r="AF199" s="4">
        <f>E199/E$559</f>
        <v>1.1212121212121211</v>
      </c>
      <c r="AG199" s="4">
        <f>F199/E$559</f>
        <v>1.1515151515151516</v>
      </c>
      <c r="AH199" s="4">
        <f>G199/E$559</f>
        <v>1.1515151515151516</v>
      </c>
      <c r="AI199" s="4">
        <f>H199/E$559</f>
        <v>1.1515151515151516</v>
      </c>
      <c r="AJ199" s="4">
        <f>I199/E$559</f>
        <v>1.1818181818181819</v>
      </c>
      <c r="AK199" s="4">
        <f>J199/E$559</f>
        <v>1.1818181818181819</v>
      </c>
      <c r="AL199" s="4">
        <f>K199/E$559</f>
        <v>1.1818181818181819</v>
      </c>
      <c r="AM199" s="4">
        <f>L199/E$559</f>
        <v>1.1818181818181819</v>
      </c>
      <c r="AN199" s="4">
        <f>M199/E$559</f>
        <v>1.2121212121212122</v>
      </c>
      <c r="AO199" s="4">
        <f>N199/E$559</f>
        <v>1.2424242424242424</v>
      </c>
      <c r="AP199" s="4">
        <f>O199/E$559</f>
        <v>1.3636363636363635</v>
      </c>
      <c r="AQ199" s="256"/>
      <c r="AR199" s="256"/>
      <c r="AS199" s="256"/>
      <c r="AT199" s="256"/>
      <c r="AU199" s="256"/>
      <c r="AV199" s="256"/>
      <c r="AW199" s="256"/>
      <c r="AX199" s="256"/>
      <c r="AY199" s="256"/>
      <c r="AZ199" s="256"/>
      <c r="BA199" s="256"/>
      <c r="BC199" s="3"/>
      <c r="BE199" s="3">
        <f>E199*保育人数!$P$6/保育人数!$P$34</f>
        <v>459.42048950727838</v>
      </c>
      <c r="BF199" s="3">
        <f>F199*保育人数!$P$6/保育人数!$P$34</f>
        <v>471.8372594939616</v>
      </c>
      <c r="BG199" s="3">
        <f>G199*保育人数!$P$6/保育人数!$P$34</f>
        <v>471.8372594939616</v>
      </c>
      <c r="BH199" s="3">
        <f>H199*保育人数!$P$6/保育人数!$P$34</f>
        <v>471.8372594939616</v>
      </c>
      <c r="BI199" s="3">
        <f>I199*保育人数!$P$6/保育人数!$P$34</f>
        <v>484.25402948064482</v>
      </c>
      <c r="BJ199" s="3">
        <f>J199*保育人数!$P$6/保育人数!$P$34</f>
        <v>484.25402948064482</v>
      </c>
      <c r="BK199" s="3">
        <f>K199*保育人数!$P$6/保育人数!$P$34</f>
        <v>484.25402948064482</v>
      </c>
      <c r="BL199" s="3">
        <f>L199*保育人数!$P$6/保育人数!$P$34</f>
        <v>484.25402948064482</v>
      </c>
      <c r="BM199" s="3">
        <f>M199*保育人数!$P$6/保育人数!$P$34</f>
        <v>496.67079946732798</v>
      </c>
      <c r="BN199" s="3">
        <f>N199*保育人数!$P$6/保育人数!$P$34</f>
        <v>509.0875694540112</v>
      </c>
      <c r="BO199" s="3">
        <f>O199*保育人数!$P$6/保育人数!$P$34</f>
        <v>558.75464940074403</v>
      </c>
      <c r="BP199" s="3">
        <f t="shared" ref="BP199:BP201" si="117">AVERAGE(BE199:BO199)</f>
        <v>488.7692185667114</v>
      </c>
      <c r="BQ199" s="216"/>
      <c r="BR199" s="3"/>
      <c r="BU199" s="3">
        <f>U199*保育人数!$P$6/保育人数!$P$34</f>
        <v>56173.467419754794</v>
      </c>
      <c r="BV199" s="3">
        <f>V199*保育人数!$P$6/保育人数!$P$34</f>
        <v>56930.890388942469</v>
      </c>
      <c r="BW199" s="3">
        <f>W199*保育人数!$P$6/保育人数!$P$34</f>
        <v>57365.477338476383</v>
      </c>
      <c r="BX199" s="3">
        <f>X199*保育人数!$P$6/保育人数!$P$34</f>
        <v>57886.98167791708</v>
      </c>
      <c r="BY199" s="3">
        <f>Y199*保育人数!$P$6/保育人数!$P$34</f>
        <v>52398.769343803106</v>
      </c>
      <c r="BZ199" s="3">
        <f>Z199*保育人数!$P$6/保育人数!$P$34</f>
        <v>51765.514074482257</v>
      </c>
      <c r="CA199" s="3">
        <f>AA199*保育人数!$P$6/保育人数!$P$34</f>
        <v>52349.102263856374</v>
      </c>
      <c r="CB199" s="3">
        <f>AB199*保育人数!$P$6/保育人数!$P$34</f>
        <v>52907.856913257114</v>
      </c>
      <c r="CC199" s="3">
        <f>AC199*保育人数!$P$6/保育人数!$P$34</f>
        <v>55167.709050833459</v>
      </c>
      <c r="CD199" s="3">
        <f>AD199*保育人数!$P$6/保育人数!$P$34</f>
        <v>60184.084125453468</v>
      </c>
      <c r="CE199" s="3">
        <f>AE199*保育人数!$P$6/保育人数!$P$34</f>
        <v>0</v>
      </c>
      <c r="CF199" s="3">
        <f t="shared" ref="CF199:CF201" si="118">AVERAGE(BU199:CE199)</f>
        <v>50284.532054252413</v>
      </c>
      <c r="CG199" s="216"/>
      <c r="CH199" s="3"/>
      <c r="CI199" s="4"/>
    </row>
    <row r="200" spans="1:87" ht="19">
      <c r="A200" s="32" t="s">
        <v>80</v>
      </c>
      <c r="B200" s="76" t="s">
        <v>146</v>
      </c>
      <c r="C200" s="257" t="s">
        <v>160</v>
      </c>
      <c r="D200" s="34" t="s">
        <v>161</v>
      </c>
      <c r="E200" s="38">
        <v>860</v>
      </c>
      <c r="F200" s="36">
        <v>890</v>
      </c>
      <c r="G200" s="36">
        <v>890</v>
      </c>
      <c r="H200" s="36">
        <v>900</v>
      </c>
      <c r="I200" s="36">
        <v>920</v>
      </c>
      <c r="J200" s="36">
        <v>920</v>
      </c>
      <c r="K200" s="36">
        <v>900</v>
      </c>
      <c r="L200" s="36">
        <v>920</v>
      </c>
      <c r="M200" s="39">
        <v>920</v>
      </c>
      <c r="N200" s="39">
        <v>960</v>
      </c>
      <c r="O200" s="40">
        <v>1070</v>
      </c>
      <c r="P200" s="111"/>
      <c r="Q200" s="111"/>
      <c r="R200" s="111"/>
      <c r="S200" s="111"/>
      <c r="T200" s="35">
        <v>97030</v>
      </c>
      <c r="U200" s="36">
        <v>99440</v>
      </c>
      <c r="V200" s="36">
        <v>100680</v>
      </c>
      <c r="W200" s="36">
        <v>101500</v>
      </c>
      <c r="X200" s="36">
        <v>102490</v>
      </c>
      <c r="Y200" s="36">
        <v>102640</v>
      </c>
      <c r="Z200" s="36">
        <v>101540</v>
      </c>
      <c r="AA200" s="36">
        <v>102710</v>
      </c>
      <c r="AB200" s="37">
        <v>103830</v>
      </c>
      <c r="AC200" s="37">
        <v>108410</v>
      </c>
      <c r="AD200" s="77">
        <v>118330</v>
      </c>
      <c r="AE200" s="111"/>
      <c r="AF200" s="4">
        <f>E200/E$560</f>
        <v>1.1168831168831168</v>
      </c>
      <c r="AG200" s="4">
        <f>F200/E$560</f>
        <v>1.1558441558441559</v>
      </c>
      <c r="AH200" s="4">
        <f>G200/E$560</f>
        <v>1.1558441558441559</v>
      </c>
      <c r="AI200" s="4">
        <f>H200/E$560</f>
        <v>1.1688311688311688</v>
      </c>
      <c r="AJ200" s="4">
        <f>I200/E$560</f>
        <v>1.1948051948051948</v>
      </c>
      <c r="AK200" s="4">
        <f>J200/E$560</f>
        <v>1.1948051948051948</v>
      </c>
      <c r="AL200" s="4">
        <f>K200/E$560</f>
        <v>1.1688311688311688</v>
      </c>
      <c r="AM200" s="4">
        <f>L200/E$560</f>
        <v>1.1948051948051948</v>
      </c>
      <c r="AN200" s="4">
        <f>M200/E$560</f>
        <v>1.1948051948051948</v>
      </c>
      <c r="AO200" s="4">
        <f>N200/E$560</f>
        <v>1.2467532467532467</v>
      </c>
      <c r="AP200" s="4">
        <f>O200/E$560</f>
        <v>1.3896103896103895</v>
      </c>
      <c r="AQ200" s="256"/>
      <c r="AR200" s="256"/>
      <c r="AS200" s="256"/>
      <c r="AT200" s="256"/>
      <c r="AU200" s="256"/>
      <c r="AV200" s="256"/>
      <c r="AW200" s="256"/>
      <c r="AX200" s="256"/>
      <c r="AY200" s="256"/>
      <c r="AZ200" s="256"/>
      <c r="BA200" s="256"/>
      <c r="BC200" s="3"/>
      <c r="BE200" s="3">
        <f>E200*(保育人数!$P$4+保育人数!$P$5)/保育人数!$P$34</f>
        <v>1601.7633282821328</v>
      </c>
      <c r="BF200" s="3">
        <f>F200*(保育人数!$P$4+保育人数!$P$5)/保育人数!$P$34</f>
        <v>1657.6387932222071</v>
      </c>
      <c r="BG200" s="3">
        <f>G200*(保育人数!$P$4+保育人数!$P$5)/保育人数!$P$34</f>
        <v>1657.6387932222071</v>
      </c>
      <c r="BH200" s="3">
        <f>H200*(保育人数!$P$4+保育人数!$P$5)/保育人数!$P$34</f>
        <v>1676.2639482022319</v>
      </c>
      <c r="BI200" s="3">
        <f>I200*(保育人数!$P$4+保育人数!$P$5)/保育人数!$P$34</f>
        <v>1713.5142581622815</v>
      </c>
      <c r="BJ200" s="3">
        <f>J200*(保育人数!$P$4+保育人数!$P$5)/保育人数!$P$34</f>
        <v>1713.5142581622815</v>
      </c>
      <c r="BK200" s="3">
        <f>K200*(保育人数!$P$4+保育人数!$P$5)/保育人数!$P$34</f>
        <v>1676.2639482022319</v>
      </c>
      <c r="BL200" s="3">
        <f>L200*(保育人数!$P$4+保育人数!$P$5)/保育人数!$P$34</f>
        <v>1713.5142581622815</v>
      </c>
      <c r="BM200" s="3">
        <f>M200*(保育人数!$P$4+保育人数!$P$5)/保育人数!$P$34</f>
        <v>1713.5142581622815</v>
      </c>
      <c r="BN200" s="3">
        <f>N200*(保育人数!$P$4+保育人数!$P$5)/保育人数!$P$34</f>
        <v>1788.0148780823808</v>
      </c>
      <c r="BO200" s="3">
        <f>O200*(保育人数!$P$4+保育人数!$P$5)/保育人数!$P$34</f>
        <v>1992.8915828626536</v>
      </c>
      <c r="BP200" s="3">
        <f t="shared" si="117"/>
        <v>1718.5938458841067</v>
      </c>
      <c r="BQ200" s="216"/>
      <c r="BR200" s="3"/>
      <c r="BU200" s="3">
        <f>U200*(保育人数!$P$4+保育人数!$P$5)/保育人数!$P$34</f>
        <v>185208.54112136661</v>
      </c>
      <c r="BV200" s="3">
        <f>V200*(保育人数!$P$4+保育人数!$P$5)/保育人数!$P$34</f>
        <v>187518.06033888969</v>
      </c>
      <c r="BW200" s="3">
        <f>W200*(保育人数!$P$4+保育人数!$P$5)/保育人数!$P$34</f>
        <v>189045.3230472517</v>
      </c>
      <c r="BX200" s="3">
        <f>X200*(保育人数!$P$4+保育人数!$P$5)/保育人数!$P$34</f>
        <v>190889.21339027418</v>
      </c>
      <c r="BY200" s="3">
        <f>Y200*(保育人数!$P$4+保育人数!$P$5)/保育人数!$P$34</f>
        <v>191168.59071497453</v>
      </c>
      <c r="BZ200" s="3">
        <f>Z200*(保育人数!$P$4+保育人数!$P$5)/保育人数!$P$34</f>
        <v>189119.82366717182</v>
      </c>
      <c r="CA200" s="3">
        <f>AA200*(保育人数!$P$4+保育人数!$P$5)/保育人数!$P$34</f>
        <v>191298.96679983471</v>
      </c>
      <c r="CB200" s="3">
        <f>AB200*(保育人数!$P$4+保育人数!$P$5)/保育人数!$P$34</f>
        <v>193384.9841575975</v>
      </c>
      <c r="CC200" s="3">
        <f>AC200*(保育人数!$P$4+保育人数!$P$5)/保育人数!$P$34</f>
        <v>201915.30513844886</v>
      </c>
      <c r="CD200" s="3">
        <f>AD200*(保育人数!$P$4+保育人数!$P$5)/保育人数!$P$34</f>
        <v>220391.45887863345</v>
      </c>
      <c r="CE200" s="3">
        <f>AE200*(保育人数!$P$4+保育人数!$P$5)/保育人数!$P$34</f>
        <v>0</v>
      </c>
      <c r="CF200" s="3">
        <f t="shared" si="118"/>
        <v>176358.20611404025</v>
      </c>
      <c r="CG200" s="216"/>
      <c r="CH200" s="3"/>
      <c r="CI200" s="4"/>
    </row>
    <row r="201" spans="1:87" ht="19">
      <c r="A201" s="32" t="s">
        <v>80</v>
      </c>
      <c r="B201" s="76" t="s">
        <v>146</v>
      </c>
      <c r="C201" s="257"/>
      <c r="D201" s="34" t="s">
        <v>162</v>
      </c>
      <c r="E201" s="38">
        <v>1570</v>
      </c>
      <c r="F201" s="36">
        <v>1620</v>
      </c>
      <c r="G201" s="36">
        <v>1630</v>
      </c>
      <c r="H201" s="36">
        <v>1640</v>
      </c>
      <c r="I201" s="36">
        <v>1670</v>
      </c>
      <c r="J201" s="36">
        <v>1670</v>
      </c>
      <c r="K201" s="36">
        <v>1640</v>
      </c>
      <c r="L201" s="36">
        <v>1670</v>
      </c>
      <c r="M201" s="39">
        <v>1680</v>
      </c>
      <c r="N201" s="39">
        <v>1760</v>
      </c>
      <c r="O201" s="40">
        <v>1940</v>
      </c>
      <c r="P201" s="111"/>
      <c r="Q201" s="111"/>
      <c r="R201" s="111"/>
      <c r="S201" s="111"/>
      <c r="T201" s="35">
        <v>167900</v>
      </c>
      <c r="U201" s="36">
        <v>172330</v>
      </c>
      <c r="V201" s="36">
        <v>174330</v>
      </c>
      <c r="W201" s="36">
        <v>175810</v>
      </c>
      <c r="X201" s="36">
        <v>177590</v>
      </c>
      <c r="Y201" s="36">
        <v>177840</v>
      </c>
      <c r="Z201" s="36">
        <v>175680</v>
      </c>
      <c r="AA201" s="36">
        <v>177750</v>
      </c>
      <c r="AB201" s="37">
        <v>179770</v>
      </c>
      <c r="AC201" s="37">
        <v>187990</v>
      </c>
      <c r="AD201" s="77">
        <v>205880</v>
      </c>
      <c r="AE201" s="111"/>
      <c r="AF201" s="4">
        <f>E201/E$561</f>
        <v>1.1294964028776979</v>
      </c>
      <c r="AG201" s="4">
        <f>F201/E$561</f>
        <v>1.1654676258992807</v>
      </c>
      <c r="AH201" s="4">
        <f>G201/E$561</f>
        <v>1.1726618705035972</v>
      </c>
      <c r="AI201" s="4">
        <f>H201/E$561</f>
        <v>1.1798561151079137</v>
      </c>
      <c r="AJ201" s="4">
        <f>I201/E$561</f>
        <v>1.2014388489208634</v>
      </c>
      <c r="AK201" s="4">
        <f>J201/E$561</f>
        <v>1.2014388489208634</v>
      </c>
      <c r="AL201" s="4">
        <f>K201/E$561</f>
        <v>1.1798561151079137</v>
      </c>
      <c r="AM201" s="4">
        <f>L201/E$561</f>
        <v>1.2014388489208634</v>
      </c>
      <c r="AN201" s="4">
        <f>M201/E$561</f>
        <v>1.2086330935251799</v>
      </c>
      <c r="AO201" s="4">
        <f>N201/E$561</f>
        <v>1.2661870503597121</v>
      </c>
      <c r="AP201" s="4">
        <f>O201/E$561</f>
        <v>1.3956834532374101</v>
      </c>
      <c r="AQ201" s="256"/>
      <c r="AR201" s="256"/>
      <c r="AS201" s="256"/>
      <c r="AT201" s="256"/>
      <c r="AU201" s="256"/>
      <c r="AV201" s="256"/>
      <c r="AW201" s="256"/>
      <c r="AX201" s="256"/>
      <c r="AY201" s="256"/>
      <c r="AZ201" s="256"/>
      <c r="BA201" s="256"/>
      <c r="BC201" s="3"/>
      <c r="BE201" s="3">
        <f>E201*保育人数!$P$3/保育人数!$P$34</f>
        <v>974.71644395463113</v>
      </c>
      <c r="BF201" s="3">
        <f>F201*保育人数!$P$3/保育人数!$P$34</f>
        <v>1005.7583689213392</v>
      </c>
      <c r="BG201" s="3">
        <f>G201*保育人数!$P$3/保育人数!$P$34</f>
        <v>1011.9667539146808</v>
      </c>
      <c r="BH201" s="3">
        <f>H201*保育人数!$P$3/保育人数!$P$34</f>
        <v>1018.1751389080224</v>
      </c>
      <c r="BI201" s="3">
        <f>I201*保育人数!$P$3/保育人数!$P$34</f>
        <v>1036.8002938880472</v>
      </c>
      <c r="BJ201" s="3">
        <f>J201*保育人数!$P$3/保育人数!$P$34</f>
        <v>1036.8002938880472</v>
      </c>
      <c r="BK201" s="3">
        <f>K201*保育人数!$P$3/保育人数!$P$34</f>
        <v>1018.1751389080224</v>
      </c>
      <c r="BL201" s="3">
        <f>L201*保育人数!$P$3/保育人数!$P$34</f>
        <v>1036.8002938880472</v>
      </c>
      <c r="BM201" s="3">
        <f>M201*保育人数!$P$3/保育人数!$P$34</f>
        <v>1043.0086788813887</v>
      </c>
      <c r="BN201" s="3">
        <f>N201*保育人数!$P$3/保育人数!$P$34</f>
        <v>1092.6757588281216</v>
      </c>
      <c r="BO201" s="3">
        <f>O201*保育人数!$P$3/保育人数!$P$34</f>
        <v>1204.4266887082704</v>
      </c>
      <c r="BP201" s="3">
        <f t="shared" si="117"/>
        <v>1043.5730775171471</v>
      </c>
      <c r="BQ201" s="216"/>
      <c r="BR201" s="3"/>
      <c r="BU201" s="3">
        <f>U201*保育人数!$P$3/保育人数!$P$34</f>
        <v>106989.09859025579</v>
      </c>
      <c r="BV201" s="3">
        <f>V201*保育人数!$P$3/保育人数!$P$34</f>
        <v>108230.77558892411</v>
      </c>
      <c r="BW201" s="3">
        <f>W201*保育人数!$P$3/保育人数!$P$34</f>
        <v>109149.61656793866</v>
      </c>
      <c r="BX201" s="3">
        <f>X201*保育人数!$P$3/保育人数!$P$34</f>
        <v>110254.70909675348</v>
      </c>
      <c r="BY201" s="3">
        <f>Y201*保育人数!$P$3/保育人数!$P$34</f>
        <v>110409.91872158702</v>
      </c>
      <c r="BZ201" s="3">
        <f>Z201*保育人数!$P$3/保育人数!$P$34</f>
        <v>109068.90756302522</v>
      </c>
      <c r="CA201" s="3">
        <f>AA201*保育人数!$P$3/保育人数!$P$34</f>
        <v>110354.04325664694</v>
      </c>
      <c r="CB201" s="3">
        <f>AB201*保育人数!$P$3/保育人数!$P$34</f>
        <v>111608.13702530194</v>
      </c>
      <c r="CC201" s="3">
        <f>AC201*保育人数!$P$3/保育人数!$P$34</f>
        <v>116711.42948982873</v>
      </c>
      <c r="CD201" s="3">
        <f>AD201*保育人数!$P$3/保育人数!$P$34</f>
        <v>127818.23024291686</v>
      </c>
      <c r="CE201" s="3">
        <f>AE201*保育人数!$P$3/保育人数!$P$34</f>
        <v>0</v>
      </c>
      <c r="CF201" s="3">
        <f t="shared" si="118"/>
        <v>101872.26055847081</v>
      </c>
      <c r="CG201" s="216"/>
      <c r="CH201" s="3"/>
      <c r="CI201" s="4"/>
    </row>
    <row r="202" spans="1:87" ht="21" customHeight="1">
      <c r="A202" s="32" t="s">
        <v>80</v>
      </c>
      <c r="B202" s="33" t="s">
        <v>175</v>
      </c>
      <c r="C202" s="237" t="s">
        <v>159</v>
      </c>
      <c r="D202" s="34" t="s">
        <v>105</v>
      </c>
      <c r="E202" s="38">
        <v>290</v>
      </c>
      <c r="F202" s="36">
        <v>300</v>
      </c>
      <c r="G202" s="36">
        <v>300</v>
      </c>
      <c r="H202" s="36">
        <v>300</v>
      </c>
      <c r="I202" s="36">
        <v>310</v>
      </c>
      <c r="J202" s="36">
        <v>310</v>
      </c>
      <c r="K202" s="36">
        <v>310</v>
      </c>
      <c r="L202" s="36">
        <v>310</v>
      </c>
      <c r="M202" s="39">
        <v>310</v>
      </c>
      <c r="N202" s="39">
        <v>330</v>
      </c>
      <c r="O202" s="40">
        <v>360</v>
      </c>
      <c r="P202" s="111"/>
      <c r="Q202" s="111"/>
      <c r="R202" s="111"/>
      <c r="S202" s="111"/>
      <c r="T202" s="35">
        <v>36020</v>
      </c>
      <c r="U202" s="36">
        <v>36800</v>
      </c>
      <c r="V202" s="36">
        <v>37310</v>
      </c>
      <c r="W202" s="36">
        <v>37590</v>
      </c>
      <c r="X202" s="36">
        <v>37920</v>
      </c>
      <c r="Y202" s="36">
        <v>33490</v>
      </c>
      <c r="Z202" s="36">
        <v>33100</v>
      </c>
      <c r="AA202" s="36">
        <v>33470</v>
      </c>
      <c r="AB202" s="37">
        <v>33820</v>
      </c>
      <c r="AC202" s="37">
        <v>35230</v>
      </c>
      <c r="AD202" s="77">
        <v>38350</v>
      </c>
      <c r="AE202" s="111"/>
      <c r="AF202" s="4">
        <f>E202/E$562</f>
        <v>1.1153846153846154</v>
      </c>
      <c r="AG202" s="4">
        <f>F202/E$562</f>
        <v>1.1538461538461537</v>
      </c>
      <c r="AH202" s="4">
        <f>G202/E$562</f>
        <v>1.1538461538461537</v>
      </c>
      <c r="AI202" s="4">
        <f>H202/E$562</f>
        <v>1.1538461538461537</v>
      </c>
      <c r="AJ202" s="4">
        <f>I202/E$562</f>
        <v>1.1923076923076923</v>
      </c>
      <c r="AK202" s="4">
        <f>J202/E$562</f>
        <v>1.1923076923076923</v>
      </c>
      <c r="AL202" s="4">
        <f>K202/E$562</f>
        <v>1.1923076923076923</v>
      </c>
      <c r="AM202" s="4">
        <f>L202/E$562</f>
        <v>1.1923076923076923</v>
      </c>
      <c r="AN202" s="4">
        <f>M202/E$562</f>
        <v>1.1923076923076923</v>
      </c>
      <c r="AO202" s="4">
        <f>N202/E$562</f>
        <v>1.2692307692307692</v>
      </c>
      <c r="AP202" s="4">
        <f>O202/E$562</f>
        <v>1.3846153846153846</v>
      </c>
      <c r="AQ202" s="256"/>
      <c r="AR202" s="256"/>
      <c r="AS202" s="256"/>
      <c r="AT202" s="256"/>
      <c r="AU202" s="256"/>
      <c r="AV202" s="256"/>
      <c r="AW202" s="256"/>
      <c r="AX202" s="256"/>
      <c r="AY202" s="256"/>
      <c r="AZ202" s="256"/>
      <c r="BA202" s="256"/>
      <c r="BC202" s="3"/>
      <c r="BE202" s="3">
        <f>E202*(保育人数!$Q$7+保育人数!$Q$8)/保育人数!$Q$34</f>
        <v>737.6337511464385</v>
      </c>
      <c r="BF202" s="3">
        <f>F202*(保育人数!$Q$7+保育人数!$Q$8)/保育人数!$Q$34</f>
        <v>763.069397737695</v>
      </c>
      <c r="BG202" s="3">
        <f>G202*(保育人数!$Q$7+保育人数!$Q$8)/保育人数!$Q$34</f>
        <v>763.069397737695</v>
      </c>
      <c r="BH202" s="3">
        <f>H202*(保育人数!$Q$7+保育人数!$Q$8)/保育人数!$Q$34</f>
        <v>763.069397737695</v>
      </c>
      <c r="BI202" s="3">
        <f>I202*(保育人数!$Q$7+保育人数!$Q$8)/保育人数!$Q$34</f>
        <v>788.5050443289515</v>
      </c>
      <c r="BJ202" s="3">
        <f>J202*(保育人数!$Q$7+保育人数!$Q$8)/保育人数!$Q$34</f>
        <v>788.5050443289515</v>
      </c>
      <c r="BK202" s="3">
        <f>K202*(保育人数!$Q$7+保育人数!$Q$8)/保育人数!$Q$34</f>
        <v>788.5050443289515</v>
      </c>
      <c r="BL202" s="3">
        <f>L202*(保育人数!$Q$7+保育人数!$Q$8)/保育人数!$Q$34</f>
        <v>788.5050443289515</v>
      </c>
      <c r="BM202" s="3">
        <f>M202*(保育人数!$Q$7+保育人数!$Q$8)/保育人数!$Q$34</f>
        <v>788.5050443289515</v>
      </c>
      <c r="BN202" s="3">
        <f>N202*(保育人数!$Q$7+保育人数!$Q$8)/保育人数!$Q$34</f>
        <v>839.3763375114645</v>
      </c>
      <c r="BO202" s="3">
        <f>O202*(保育人数!$Q$7+保育人数!$Q$8)/保育人数!$Q$34</f>
        <v>915.683277285234</v>
      </c>
      <c r="BP202" s="3">
        <f>AVERAGE(BE202:BO202)</f>
        <v>793.12970734554358</v>
      </c>
      <c r="BQ202" s="216">
        <f>SUM(BP202:BP205)</f>
        <v>4078.9527806342239</v>
      </c>
      <c r="BR202" s="3"/>
      <c r="BU202" s="3">
        <f>U202*(保育人数!$Q$7+保育人数!$Q$8)/保育人数!$Q$34</f>
        <v>93603.17945582392</v>
      </c>
      <c r="BV202" s="3">
        <f>V202*(保育人数!$Q$7+保育人数!$Q$8)/保育人数!$Q$34</f>
        <v>94900.39743197801</v>
      </c>
      <c r="BW202" s="3">
        <f>W202*(保育人数!$Q$7+保育人数!$Q$8)/保育人数!$Q$34</f>
        <v>95612.59553653319</v>
      </c>
      <c r="BX202" s="3">
        <f>X202*(保育人数!$Q$7+保育人数!$Q$8)/保育人数!$Q$34</f>
        <v>96451.971874044655</v>
      </c>
      <c r="BY202" s="3">
        <f>Y202*(保育人数!$Q$7+保育人数!$Q$8)/保育人数!$Q$34</f>
        <v>85183.980434118013</v>
      </c>
      <c r="BZ202" s="3">
        <f>Z202*(保育人数!$Q$7+保育人数!$Q$8)/保育人数!$Q$34</f>
        <v>84191.990217059021</v>
      </c>
      <c r="CA202" s="3">
        <f>AA202*(保育人数!$Q$7+保育人数!$Q$8)/保育人数!$Q$34</f>
        <v>85133.109140935514</v>
      </c>
      <c r="CB202" s="3">
        <f>AB202*(保育人数!$Q$7+保育人数!$Q$8)/保育人数!$Q$34</f>
        <v>86023.356771629478</v>
      </c>
      <c r="CC202" s="3">
        <f>AC202*(保育人数!$Q$7+保育人数!$Q$8)/保育人数!$Q$34</f>
        <v>89609.782940996651</v>
      </c>
      <c r="CD202" s="3">
        <f>AD202*(保育人数!$Q$7+保育人数!$Q$8)/保育人数!$Q$34</f>
        <v>97545.704677468675</v>
      </c>
      <c r="CE202" s="3">
        <f>AE202*(保育人数!$Q$7+保育人数!$Q$8)/保育人数!$Q$34</f>
        <v>0</v>
      </c>
      <c r="CF202" s="3">
        <f>AVERAGE(BU202:CE202)</f>
        <v>82568.733498235175</v>
      </c>
      <c r="CG202" s="216">
        <f>ROUNDDOWN(SUM(CF202:CF205)*$CJ$2*12/16,-2)</f>
        <v>217700</v>
      </c>
      <c r="CH202" s="3"/>
      <c r="CI202" s="4"/>
    </row>
    <row r="203" spans="1:87" ht="19">
      <c r="A203" s="32" t="s">
        <v>80</v>
      </c>
      <c r="B203" s="76" t="s">
        <v>147</v>
      </c>
      <c r="C203" s="237"/>
      <c r="D203" s="34" t="s">
        <v>106</v>
      </c>
      <c r="E203" s="38">
        <v>360</v>
      </c>
      <c r="F203" s="36">
        <v>370</v>
      </c>
      <c r="G203" s="36">
        <v>370</v>
      </c>
      <c r="H203" s="36">
        <v>370</v>
      </c>
      <c r="I203" s="36">
        <v>380</v>
      </c>
      <c r="J203" s="36">
        <v>380</v>
      </c>
      <c r="K203" s="36">
        <v>380</v>
      </c>
      <c r="L203" s="36">
        <v>380</v>
      </c>
      <c r="M203" s="39">
        <v>380</v>
      </c>
      <c r="N203" s="39">
        <v>400</v>
      </c>
      <c r="O203" s="40">
        <v>440</v>
      </c>
      <c r="P203" s="111"/>
      <c r="Q203" s="111"/>
      <c r="R203" s="111"/>
      <c r="S203" s="111"/>
      <c r="T203" s="35">
        <v>43100</v>
      </c>
      <c r="U203" s="36">
        <v>44080</v>
      </c>
      <c r="V203" s="36">
        <v>44670</v>
      </c>
      <c r="W203" s="36">
        <v>45020</v>
      </c>
      <c r="X203" s="36">
        <v>45430</v>
      </c>
      <c r="Y203" s="36">
        <v>41010</v>
      </c>
      <c r="Z203" s="36">
        <v>40510</v>
      </c>
      <c r="AA203" s="36">
        <v>40970</v>
      </c>
      <c r="AB203" s="37">
        <v>41410</v>
      </c>
      <c r="AC203" s="37">
        <v>43180</v>
      </c>
      <c r="AD203" s="77">
        <v>47100</v>
      </c>
      <c r="AE203" s="111"/>
      <c r="AF203" s="4">
        <f>E203/E$563</f>
        <v>1.125</v>
      </c>
      <c r="AG203" s="4">
        <f>F203/E$563</f>
        <v>1.15625</v>
      </c>
      <c r="AH203" s="4">
        <f>G203/E$563</f>
        <v>1.15625</v>
      </c>
      <c r="AI203" s="4">
        <f>H203/E$563</f>
        <v>1.15625</v>
      </c>
      <c r="AJ203" s="4">
        <f>I203/E$563</f>
        <v>1.1875</v>
      </c>
      <c r="AK203" s="4">
        <f>J203/E$563</f>
        <v>1.1875</v>
      </c>
      <c r="AL203" s="4">
        <f>K203/E$563</f>
        <v>1.1875</v>
      </c>
      <c r="AM203" s="4">
        <f>L203/E$563</f>
        <v>1.1875</v>
      </c>
      <c r="AN203" s="4">
        <f>M203/E$563</f>
        <v>1.1875</v>
      </c>
      <c r="AO203" s="4">
        <f>N203/E$563</f>
        <v>1.25</v>
      </c>
      <c r="AP203" s="4">
        <f>O203/E$563</f>
        <v>1.375</v>
      </c>
      <c r="AQ203" s="256"/>
      <c r="AR203" s="256"/>
      <c r="AS203" s="256"/>
      <c r="AT203" s="256"/>
      <c r="AU203" s="256"/>
      <c r="AV203" s="256"/>
      <c r="AW203" s="256"/>
      <c r="AX203" s="256"/>
      <c r="AY203" s="256"/>
      <c r="AZ203" s="256"/>
      <c r="BA203" s="256"/>
      <c r="BC203" s="3"/>
      <c r="BE203" s="3">
        <f>E203*保育人数!$Q$6/保育人数!$Q$34</f>
        <v>457.841638642617</v>
      </c>
      <c r="BF203" s="3">
        <f>F203*保育人数!$Q$6/保育人数!$Q$34</f>
        <v>470.55946193824525</v>
      </c>
      <c r="BG203" s="3">
        <f>G203*保育人数!$Q$6/保育人数!$Q$34</f>
        <v>470.55946193824525</v>
      </c>
      <c r="BH203" s="3">
        <f>H203*保育人数!$Q$6/保育人数!$Q$34</f>
        <v>470.55946193824525</v>
      </c>
      <c r="BI203" s="3">
        <f>I203*保育人数!$Q$6/保育人数!$Q$34</f>
        <v>483.2772852338735</v>
      </c>
      <c r="BJ203" s="3">
        <f>J203*保育人数!$Q$6/保育人数!$Q$34</f>
        <v>483.2772852338735</v>
      </c>
      <c r="BK203" s="3">
        <f>K203*保育人数!$Q$6/保育人数!$Q$34</f>
        <v>483.2772852338735</v>
      </c>
      <c r="BL203" s="3">
        <f>L203*保育人数!$Q$6/保育人数!$Q$34</f>
        <v>483.2772852338735</v>
      </c>
      <c r="BM203" s="3">
        <f>M203*保育人数!$Q$6/保育人数!$Q$34</f>
        <v>483.2772852338735</v>
      </c>
      <c r="BN203" s="3">
        <f>N203*保育人数!$Q$6/保育人数!$Q$34</f>
        <v>508.71293182513</v>
      </c>
      <c r="BO203" s="3">
        <f>O203*保育人数!$Q$6/保育人数!$Q$34</f>
        <v>559.584225007643</v>
      </c>
      <c r="BP203" s="3">
        <f t="shared" ref="BP203:BP205" si="119">AVERAGE(BE203:BO203)</f>
        <v>486.74578249631759</v>
      </c>
      <c r="BQ203" s="216"/>
      <c r="BR203" s="3"/>
      <c r="BU203" s="3">
        <f>U203*保育人数!$Q$6/保育人数!$Q$34</f>
        <v>56060.165087129324</v>
      </c>
      <c r="BV203" s="3">
        <f>V203*保育人数!$Q$6/保育人数!$Q$34</f>
        <v>56810.516661571397</v>
      </c>
      <c r="BW203" s="3">
        <f>W203*保育人数!$Q$6/保育人数!$Q$34</f>
        <v>57255.640476918379</v>
      </c>
      <c r="BX203" s="3">
        <f>X203*保育人数!$Q$6/保育人数!$Q$34</f>
        <v>57777.071232039139</v>
      </c>
      <c r="BY203" s="3">
        <f>Y203*保育人数!$Q$6/保育人数!$Q$34</f>
        <v>52155.793335371454</v>
      </c>
      <c r="BZ203" s="3">
        <f>Z203*保育人数!$Q$6/保育人数!$Q$34</f>
        <v>51519.902170590045</v>
      </c>
      <c r="CA203" s="3">
        <f>AA203*保育人数!$Q$6/保育人数!$Q$34</f>
        <v>52104.92204218894</v>
      </c>
      <c r="CB203" s="3">
        <f>AB203*保育人数!$Q$6/保育人数!$Q$34</f>
        <v>52664.506267196586</v>
      </c>
      <c r="CC203" s="3">
        <f>AC203*保育人数!$Q$6/保育人数!$Q$34</f>
        <v>54915.560990522783</v>
      </c>
      <c r="CD203" s="3">
        <f>AD203*保育人数!$Q$6/保育人数!$Q$34</f>
        <v>59900.947722409059</v>
      </c>
      <c r="CE203" s="3">
        <f>AE203*保育人数!$Q$6/保育人数!$Q$34</f>
        <v>0</v>
      </c>
      <c r="CF203" s="3">
        <f t="shared" ref="CF203:CF205" si="120">AVERAGE(BU203:CE203)</f>
        <v>50105.911453267021</v>
      </c>
      <c r="CG203" s="216"/>
      <c r="CH203" s="3"/>
      <c r="CI203" s="4"/>
    </row>
    <row r="204" spans="1:87" ht="19">
      <c r="A204" s="32" t="s">
        <v>80</v>
      </c>
      <c r="B204" s="76" t="s">
        <v>147</v>
      </c>
      <c r="C204" s="257" t="s">
        <v>160</v>
      </c>
      <c r="D204" s="34" t="s">
        <v>161</v>
      </c>
      <c r="E204" s="38">
        <v>850</v>
      </c>
      <c r="F204" s="36">
        <v>880</v>
      </c>
      <c r="G204" s="36">
        <v>880</v>
      </c>
      <c r="H204" s="36">
        <v>890</v>
      </c>
      <c r="I204" s="36">
        <v>910</v>
      </c>
      <c r="J204" s="36">
        <v>910</v>
      </c>
      <c r="K204" s="36">
        <v>890</v>
      </c>
      <c r="L204" s="36">
        <v>900</v>
      </c>
      <c r="M204" s="39">
        <v>910</v>
      </c>
      <c r="N204" s="39">
        <v>950</v>
      </c>
      <c r="O204" s="40">
        <v>1050</v>
      </c>
      <c r="P204" s="111"/>
      <c r="Q204" s="111"/>
      <c r="R204" s="111"/>
      <c r="S204" s="111"/>
      <c r="T204" s="35">
        <v>95890</v>
      </c>
      <c r="U204" s="36">
        <v>98280</v>
      </c>
      <c r="V204" s="36">
        <v>99500</v>
      </c>
      <c r="W204" s="36">
        <v>100320</v>
      </c>
      <c r="X204" s="36">
        <v>101300</v>
      </c>
      <c r="Y204" s="36">
        <v>101450</v>
      </c>
      <c r="Z204" s="36">
        <v>100360</v>
      </c>
      <c r="AA204" s="36">
        <v>101520</v>
      </c>
      <c r="AB204" s="37">
        <v>102630</v>
      </c>
      <c r="AC204" s="37">
        <v>107160</v>
      </c>
      <c r="AD204" s="77">
        <v>116960</v>
      </c>
      <c r="AE204" s="111"/>
      <c r="AF204" s="4">
        <f>E204/E$564</f>
        <v>1.118421052631579</v>
      </c>
      <c r="AG204" s="4">
        <f>F204/E$564</f>
        <v>1.1578947368421053</v>
      </c>
      <c r="AH204" s="4">
        <f>G204/E$564</f>
        <v>1.1578947368421053</v>
      </c>
      <c r="AI204" s="4">
        <f>H204/E$564</f>
        <v>1.1710526315789473</v>
      </c>
      <c r="AJ204" s="4">
        <f>I204/E$564</f>
        <v>1.1973684210526316</v>
      </c>
      <c r="AK204" s="4">
        <f>J204/E$564</f>
        <v>1.1973684210526316</v>
      </c>
      <c r="AL204" s="4">
        <f>K204/E$564</f>
        <v>1.1710526315789473</v>
      </c>
      <c r="AM204" s="4">
        <f>L204/E$564</f>
        <v>1.1842105263157894</v>
      </c>
      <c r="AN204" s="4">
        <f>M204/E$564</f>
        <v>1.1973684210526316</v>
      </c>
      <c r="AO204" s="4">
        <f>N204/E$564</f>
        <v>1.25</v>
      </c>
      <c r="AP204" s="4">
        <f>O204/E$564</f>
        <v>1.381578947368421</v>
      </c>
      <c r="AQ204" s="256"/>
      <c r="AR204" s="256"/>
      <c r="AS204" s="256"/>
      <c r="AT204" s="256"/>
      <c r="AU204" s="256"/>
      <c r="AV204" s="256"/>
      <c r="AW204" s="256"/>
      <c r="AX204" s="256"/>
      <c r="AY204" s="256"/>
      <c r="AZ204" s="256"/>
      <c r="BA204" s="256"/>
      <c r="BC204" s="3"/>
      <c r="BE204" s="3">
        <f>E204*(保育人数!$Q$4+保育人数!$Q$5)/保育人数!$Q$34</f>
        <v>1621.522470192602</v>
      </c>
      <c r="BF204" s="3">
        <f>F204*(保育人数!$Q$4+保育人数!$Q$5)/保育人数!$Q$34</f>
        <v>1678.752675022929</v>
      </c>
      <c r="BG204" s="3">
        <f>G204*(保育人数!$Q$4+保育人数!$Q$5)/保育人数!$Q$34</f>
        <v>1678.752675022929</v>
      </c>
      <c r="BH204" s="3">
        <f>H204*(保育人数!$Q$4+保育人数!$Q$5)/保育人数!$Q$34</f>
        <v>1697.8294099663715</v>
      </c>
      <c r="BI204" s="3">
        <f>I204*(保育人数!$Q$4+保育人数!$Q$5)/保育人数!$Q$34</f>
        <v>1735.9828798532562</v>
      </c>
      <c r="BJ204" s="3">
        <f>J204*(保育人数!$Q$4+保育人数!$Q$5)/保育人数!$Q$34</f>
        <v>1735.9828798532562</v>
      </c>
      <c r="BK204" s="3">
        <f>K204*(保育人数!$Q$4+保育人数!$Q$5)/保育人数!$Q$34</f>
        <v>1697.8294099663715</v>
      </c>
      <c r="BL204" s="3">
        <f>L204*(保育人数!$Q$4+保育人数!$Q$5)/保育人数!$Q$34</f>
        <v>1716.9061449098137</v>
      </c>
      <c r="BM204" s="3">
        <f>M204*(保育人数!$Q$4+保育人数!$Q$5)/保育人数!$Q$34</f>
        <v>1735.9828798532562</v>
      </c>
      <c r="BN204" s="3">
        <f>N204*(保育人数!$Q$4+保育人数!$Q$5)/保育人数!$Q$34</f>
        <v>1812.2898196270257</v>
      </c>
      <c r="BO204" s="3">
        <f>O204*(保育人数!$Q$4+保育人数!$Q$5)/保育人数!$Q$34</f>
        <v>2003.0571690614495</v>
      </c>
      <c r="BP204" s="3">
        <f t="shared" si="119"/>
        <v>1737.7171284844781</v>
      </c>
      <c r="BQ204" s="216"/>
      <c r="BR204" s="3"/>
      <c r="BU204" s="3">
        <f>U204*(保育人数!$Q$4+保育人数!$Q$5)/保育人数!$Q$34</f>
        <v>187486.15102415165</v>
      </c>
      <c r="BV204" s="3">
        <f>V204*(保育人数!$Q$4+保育人数!$Q$5)/保育人数!$Q$34</f>
        <v>189813.51268725164</v>
      </c>
      <c r="BW204" s="3">
        <f>W204*(保育人数!$Q$4+保育人数!$Q$5)/保育人数!$Q$34</f>
        <v>191377.80495261392</v>
      </c>
      <c r="BX204" s="3">
        <f>X204*(保育人数!$Q$4+保育人数!$Q$5)/保育人数!$Q$34</f>
        <v>193247.32497707126</v>
      </c>
      <c r="BY204" s="3">
        <f>Y204*(保育人数!$Q$4+保育人数!$Q$5)/保育人数!$Q$34</f>
        <v>193533.47600122291</v>
      </c>
      <c r="BZ204" s="3">
        <f>Z204*(保育人数!$Q$4+保育人数!$Q$5)/保育人数!$Q$34</f>
        <v>191454.11189238768</v>
      </c>
      <c r="CA204" s="3">
        <f>AA204*(保育人数!$Q$4+保育人数!$Q$5)/保育人数!$Q$34</f>
        <v>193667.01314582699</v>
      </c>
      <c r="CB204" s="3">
        <f>AB204*(保育人数!$Q$4+保育人数!$Q$5)/保育人数!$Q$34</f>
        <v>195784.53072454908</v>
      </c>
      <c r="CC204" s="3">
        <f>AC204*(保育人数!$Q$4+保育人数!$Q$5)/保育人数!$Q$34</f>
        <v>204426.29165392849</v>
      </c>
      <c r="CD204" s="3">
        <f>AD204*(保育人数!$Q$4+保育人数!$Q$5)/保育人数!$Q$34</f>
        <v>223121.49189850202</v>
      </c>
      <c r="CE204" s="3">
        <f>AE204*(保育人数!$Q$4+保育人数!$Q$5)/保育人数!$Q$34</f>
        <v>0</v>
      </c>
      <c r="CF204" s="3">
        <f t="shared" si="120"/>
        <v>178537.42808704599</v>
      </c>
      <c r="CG204" s="216"/>
      <c r="CH204" s="3"/>
      <c r="CI204" s="4"/>
    </row>
    <row r="205" spans="1:87" ht="19">
      <c r="A205" s="32" t="s">
        <v>80</v>
      </c>
      <c r="B205" s="76" t="s">
        <v>147</v>
      </c>
      <c r="C205" s="257"/>
      <c r="D205" s="34" t="s">
        <v>162</v>
      </c>
      <c r="E205" s="38">
        <v>1560</v>
      </c>
      <c r="F205" s="36">
        <v>1610</v>
      </c>
      <c r="G205" s="36">
        <v>1620</v>
      </c>
      <c r="H205" s="36">
        <v>1630</v>
      </c>
      <c r="I205" s="36">
        <v>1660</v>
      </c>
      <c r="J205" s="36">
        <v>1660</v>
      </c>
      <c r="K205" s="36">
        <v>1630</v>
      </c>
      <c r="L205" s="36">
        <v>1650</v>
      </c>
      <c r="M205" s="39">
        <v>1670</v>
      </c>
      <c r="N205" s="39">
        <v>1750</v>
      </c>
      <c r="O205" s="40">
        <v>1920</v>
      </c>
      <c r="P205" s="111"/>
      <c r="Q205" s="111"/>
      <c r="R205" s="111"/>
      <c r="S205" s="111"/>
      <c r="T205" s="35">
        <v>166760</v>
      </c>
      <c r="U205" s="36">
        <v>171170</v>
      </c>
      <c r="V205" s="36">
        <v>173150</v>
      </c>
      <c r="W205" s="36">
        <v>174630</v>
      </c>
      <c r="X205" s="36">
        <v>176400</v>
      </c>
      <c r="Y205" s="36">
        <v>176650</v>
      </c>
      <c r="Z205" s="36">
        <v>174500</v>
      </c>
      <c r="AA205" s="36">
        <v>176560</v>
      </c>
      <c r="AB205" s="37">
        <v>178570</v>
      </c>
      <c r="AC205" s="37">
        <v>186740</v>
      </c>
      <c r="AD205" s="77">
        <v>204510</v>
      </c>
      <c r="AE205" s="111"/>
      <c r="AF205" s="4">
        <f>E205/E$565</f>
        <v>1.1304347826086956</v>
      </c>
      <c r="AG205" s="4">
        <f>F205/E$565</f>
        <v>1.1666666666666667</v>
      </c>
      <c r="AH205" s="4">
        <f>G205/E$565</f>
        <v>1.173913043478261</v>
      </c>
      <c r="AI205" s="4">
        <f>H205/E$565</f>
        <v>1.181159420289855</v>
      </c>
      <c r="AJ205" s="4">
        <f>I205/E$565</f>
        <v>1.2028985507246377</v>
      </c>
      <c r="AK205" s="4">
        <f>J205/E$565</f>
        <v>1.2028985507246377</v>
      </c>
      <c r="AL205" s="4">
        <f>K205/E$565</f>
        <v>1.181159420289855</v>
      </c>
      <c r="AM205" s="4">
        <f>L205/E$565</f>
        <v>1.1956521739130435</v>
      </c>
      <c r="AN205" s="4">
        <f>M205/E$565</f>
        <v>1.2101449275362319</v>
      </c>
      <c r="AO205" s="4">
        <f>N205/E$565</f>
        <v>1.2681159420289856</v>
      </c>
      <c r="AP205" s="4">
        <f>O205/E$565</f>
        <v>1.3913043478260869</v>
      </c>
      <c r="AQ205" s="256"/>
      <c r="AR205" s="256"/>
      <c r="AS205" s="256"/>
      <c r="AT205" s="256"/>
      <c r="AU205" s="256"/>
      <c r="AV205" s="256"/>
      <c r="AW205" s="256"/>
      <c r="AX205" s="256"/>
      <c r="AY205" s="256"/>
      <c r="AZ205" s="256"/>
      <c r="BA205" s="256"/>
      <c r="BC205" s="3"/>
      <c r="BE205" s="3">
        <f>E205*保育人数!$Q$3/保育人数!$Q$34</f>
        <v>991.9902170590035</v>
      </c>
      <c r="BF205" s="3">
        <f>F205*保育人数!$Q$3/保育人数!$Q$34</f>
        <v>1023.7847752980741</v>
      </c>
      <c r="BG205" s="3">
        <f>G205*保育人数!$Q$3/保育人数!$Q$34</f>
        <v>1030.1436869458882</v>
      </c>
      <c r="BH205" s="3">
        <f>H205*保育人数!$Q$3/保育人数!$Q$34</f>
        <v>1036.5025985937025</v>
      </c>
      <c r="BI205" s="3">
        <f>I205*保育人数!$Q$3/保育人数!$Q$34</f>
        <v>1055.5793335371447</v>
      </c>
      <c r="BJ205" s="3">
        <f>J205*保育人数!$Q$3/保育人数!$Q$34</f>
        <v>1055.5793335371447</v>
      </c>
      <c r="BK205" s="3">
        <f>K205*保育人数!$Q$3/保育人数!$Q$34</f>
        <v>1036.5025985937025</v>
      </c>
      <c r="BL205" s="3">
        <f>L205*保育人数!$Q$3/保育人数!$Q$34</f>
        <v>1049.2204218893307</v>
      </c>
      <c r="BM205" s="3">
        <f>M205*保育人数!$Q$3/保育人数!$Q$34</f>
        <v>1061.938245184959</v>
      </c>
      <c r="BN205" s="3">
        <f>N205*保育人数!$Q$3/保育人数!$Q$34</f>
        <v>1112.809538367472</v>
      </c>
      <c r="BO205" s="3">
        <f>O205*保育人数!$Q$3/保育人数!$Q$34</f>
        <v>1220.911036380312</v>
      </c>
      <c r="BP205" s="3">
        <f t="shared" si="119"/>
        <v>1061.360162307885</v>
      </c>
      <c r="BQ205" s="216"/>
      <c r="BR205" s="3"/>
      <c r="BU205" s="3">
        <f>U205*保育人数!$Q$3/保育人数!$Q$34</f>
        <v>108845.49067563438</v>
      </c>
      <c r="BV205" s="3">
        <f>V205*保育人数!$Q$3/保育人数!$Q$34</f>
        <v>110104.55518190158</v>
      </c>
      <c r="BW205" s="3">
        <f>W205*保育人数!$Q$3/保育人数!$Q$34</f>
        <v>111045.67410577806</v>
      </c>
      <c r="BX205" s="3">
        <f>X205*保育人数!$Q$3/保育人数!$Q$34</f>
        <v>112171.20146744116</v>
      </c>
      <c r="BY205" s="3">
        <f>Y205*保育人数!$Q$3/保育人数!$Q$34</f>
        <v>112330.17425863651</v>
      </c>
      <c r="BZ205" s="3">
        <f>Z205*保育人数!$Q$3/保育人数!$Q$34</f>
        <v>110963.00825435648</v>
      </c>
      <c r="CA205" s="3">
        <f>AA205*保育人数!$Q$3/保育人数!$Q$34</f>
        <v>112272.94405380619</v>
      </c>
      <c r="CB205" s="3">
        <f>AB205*保育人数!$Q$3/保育人数!$Q$34</f>
        <v>113551.08529501683</v>
      </c>
      <c r="CC205" s="3">
        <f>AC205*保育人数!$Q$3/保育人数!$Q$34</f>
        <v>118746.31611128098</v>
      </c>
      <c r="CD205" s="3">
        <f>AD205*保育人数!$Q$3/保育人数!$Q$34</f>
        <v>130046.10210944667</v>
      </c>
      <c r="CE205" s="3">
        <f>AE205*保育人数!$Q$3/保育人数!$Q$34</f>
        <v>0</v>
      </c>
      <c r="CF205" s="3">
        <f t="shared" si="120"/>
        <v>103643.32286484535</v>
      </c>
      <c r="CG205" s="216"/>
      <c r="CH205" s="3"/>
      <c r="CI205" s="4"/>
    </row>
    <row r="206" spans="1:87" ht="21" customHeight="1">
      <c r="A206" s="32" t="s">
        <v>80</v>
      </c>
      <c r="B206" s="33" t="s">
        <v>176</v>
      </c>
      <c r="C206" s="237" t="s">
        <v>159</v>
      </c>
      <c r="D206" s="34" t="s">
        <v>105</v>
      </c>
      <c r="E206" s="38">
        <v>280</v>
      </c>
      <c r="F206" s="36">
        <v>290</v>
      </c>
      <c r="G206" s="36">
        <v>290</v>
      </c>
      <c r="H206" s="36">
        <v>290</v>
      </c>
      <c r="I206" s="36">
        <v>290</v>
      </c>
      <c r="J206" s="36">
        <v>290</v>
      </c>
      <c r="K206" s="36">
        <v>300</v>
      </c>
      <c r="L206" s="36">
        <v>300</v>
      </c>
      <c r="M206" s="39">
        <v>300</v>
      </c>
      <c r="N206" s="39">
        <v>320</v>
      </c>
      <c r="O206" s="40">
        <v>350</v>
      </c>
      <c r="P206" s="111"/>
      <c r="Q206" s="111"/>
      <c r="R206" s="111"/>
      <c r="S206" s="111"/>
      <c r="T206" s="35">
        <v>35020</v>
      </c>
      <c r="U206" s="36">
        <v>35760</v>
      </c>
      <c r="V206" s="36">
        <v>36270</v>
      </c>
      <c r="W206" s="36">
        <v>36540</v>
      </c>
      <c r="X206" s="36">
        <v>36860</v>
      </c>
      <c r="Y206" s="36">
        <v>32430</v>
      </c>
      <c r="Z206" s="36">
        <v>32050</v>
      </c>
      <c r="AA206" s="36">
        <v>32410</v>
      </c>
      <c r="AB206" s="37">
        <v>32750</v>
      </c>
      <c r="AC206" s="37">
        <v>34120</v>
      </c>
      <c r="AD206" s="77">
        <v>37150</v>
      </c>
      <c r="AE206" s="111"/>
      <c r="AF206" s="4">
        <f>E206/E$566</f>
        <v>1.1200000000000001</v>
      </c>
      <c r="AG206" s="4">
        <f>F206/E$566</f>
        <v>1.1599999999999999</v>
      </c>
      <c r="AH206" s="4">
        <f>G206/E$566</f>
        <v>1.1599999999999999</v>
      </c>
      <c r="AI206" s="4">
        <f>H206/E$566</f>
        <v>1.1599999999999999</v>
      </c>
      <c r="AJ206" s="4">
        <f>I206/E$566</f>
        <v>1.1599999999999999</v>
      </c>
      <c r="AK206" s="4">
        <f>J206/E$566</f>
        <v>1.1599999999999999</v>
      </c>
      <c r="AL206" s="4">
        <f>K206/E$566</f>
        <v>1.2</v>
      </c>
      <c r="AM206" s="4">
        <f>L206/E$566</f>
        <v>1.2</v>
      </c>
      <c r="AN206" s="4">
        <f>M206/E$566</f>
        <v>1.2</v>
      </c>
      <c r="AO206" s="4">
        <f>N206/E$566</f>
        <v>1.28</v>
      </c>
      <c r="AP206" s="4">
        <f>O206/E$566</f>
        <v>1.4</v>
      </c>
      <c r="AQ206" s="256"/>
      <c r="AR206" s="256"/>
      <c r="AS206" s="256"/>
      <c r="AT206" s="256"/>
      <c r="AU206" s="256"/>
      <c r="AV206" s="256"/>
      <c r="AW206" s="256"/>
      <c r="AX206" s="256"/>
      <c r="AY206" s="256"/>
      <c r="AZ206" s="256"/>
      <c r="BA206" s="256"/>
      <c r="BC206" s="3"/>
      <c r="BE206" s="3">
        <f>E206*(保育人数!$R$7+保育人数!$R$8)/保育人数!$R$34</f>
        <v>726.30528766212183</v>
      </c>
      <c r="BF206" s="3">
        <f>F206*(保育人数!$R$7+保育人数!$R$8)/保育人数!$R$34</f>
        <v>752.24476222148326</v>
      </c>
      <c r="BG206" s="3">
        <f>G206*(保育人数!$R$7+保育人数!$R$8)/保育人数!$R$34</f>
        <v>752.24476222148326</v>
      </c>
      <c r="BH206" s="3">
        <f>H206*(保育人数!$R$7+保育人数!$R$8)/保育人数!$R$34</f>
        <v>752.24476222148326</v>
      </c>
      <c r="BI206" s="3">
        <f>I206*(保育人数!$R$7+保育人数!$R$8)/保育人数!$R$34</f>
        <v>752.24476222148326</v>
      </c>
      <c r="BJ206" s="3">
        <f>J206*(保育人数!$R$7+保育人数!$R$8)/保育人数!$R$34</f>
        <v>752.24476222148326</v>
      </c>
      <c r="BK206" s="3">
        <f>K206*(保育人数!$R$7+保育人数!$R$8)/保育人数!$R$34</f>
        <v>778.1842367808448</v>
      </c>
      <c r="BL206" s="3">
        <f>L206*(保育人数!$R$7+保育人数!$R$8)/保育人数!$R$34</f>
        <v>778.1842367808448</v>
      </c>
      <c r="BM206" s="3">
        <f>M206*(保育人数!$R$7+保育人数!$R$8)/保育人数!$R$34</f>
        <v>778.1842367808448</v>
      </c>
      <c r="BN206" s="3">
        <f>N206*(保育人数!$R$7+保育人数!$R$8)/保育人数!$R$34</f>
        <v>830.06318589956777</v>
      </c>
      <c r="BO206" s="3">
        <f>O206*(保育人数!$R$7+保育人数!$R$8)/保育人数!$R$34</f>
        <v>907.88160957765228</v>
      </c>
      <c r="BP206" s="3">
        <f>AVERAGE(BE206:BO206)</f>
        <v>778.1842367808448</v>
      </c>
      <c r="BQ206" s="216">
        <f>SUM(BP206:BP209)</f>
        <v>4083.1091090485843</v>
      </c>
      <c r="BR206" s="3"/>
      <c r="BU206" s="3">
        <f>U206*(保育人数!$R$7+保育人数!$R$8)/保育人数!$R$34</f>
        <v>92759.5610242767</v>
      </c>
      <c r="BV206" s="3">
        <f>V206*(保育人数!$R$7+保育人数!$R$8)/保育人数!$R$34</f>
        <v>94082.47422680413</v>
      </c>
      <c r="BW206" s="3">
        <f>W206*(保育人数!$R$7+保育人数!$R$8)/保育人数!$R$34</f>
        <v>94782.840039906892</v>
      </c>
      <c r="BX206" s="3">
        <f>X206*(保育人数!$R$7+保育人数!$R$8)/保育人数!$R$34</f>
        <v>95612.903225806454</v>
      </c>
      <c r="BY206" s="3">
        <f>Y206*(保育人数!$R$7+保育人数!$R$8)/保育人数!$R$34</f>
        <v>84121.715996009327</v>
      </c>
      <c r="BZ206" s="3">
        <f>Z206*(保育人数!$R$7+保育人数!$R$8)/保育人数!$R$34</f>
        <v>83136.015962753576</v>
      </c>
      <c r="CA206" s="3">
        <f>AA206*(保育人数!$R$7+保育人数!$R$8)/保育人数!$R$34</f>
        <v>84069.837046890592</v>
      </c>
      <c r="CB206" s="3">
        <f>AB206*(保育人数!$R$7+保育人数!$R$8)/保育人数!$R$34</f>
        <v>84951.779181908889</v>
      </c>
      <c r="CC206" s="3">
        <f>AC206*(保育人数!$R$7+保育人数!$R$8)/保育人数!$R$34</f>
        <v>88505.487196541406</v>
      </c>
      <c r="CD206" s="3">
        <f>AD206*(保育人数!$R$7+保育人数!$R$8)/保育人数!$R$34</f>
        <v>96365.147988027951</v>
      </c>
      <c r="CE206" s="3">
        <f>AE206*(保育人数!$R$7+保育人数!$R$8)/保育人数!$R$34</f>
        <v>0</v>
      </c>
      <c r="CF206" s="3">
        <f>AVERAGE(BU206:CE206)</f>
        <v>81671.614717175078</v>
      </c>
      <c r="CG206" s="216">
        <f>ROUNDDOWN(SUM(CF206:CF209)*$CJ$2*12/16,-2)</f>
        <v>218700</v>
      </c>
      <c r="CH206" s="3"/>
      <c r="CI206" s="4"/>
    </row>
    <row r="207" spans="1:87" ht="19">
      <c r="A207" s="32" t="s">
        <v>80</v>
      </c>
      <c r="B207" s="76" t="s">
        <v>148</v>
      </c>
      <c r="C207" s="237"/>
      <c r="D207" s="34" t="s">
        <v>106</v>
      </c>
      <c r="E207" s="38">
        <v>350</v>
      </c>
      <c r="F207" s="36">
        <v>360</v>
      </c>
      <c r="G207" s="36">
        <v>360</v>
      </c>
      <c r="H207" s="36">
        <v>360</v>
      </c>
      <c r="I207" s="36">
        <v>360</v>
      </c>
      <c r="J207" s="36">
        <v>360</v>
      </c>
      <c r="K207" s="36">
        <v>370</v>
      </c>
      <c r="L207" s="36">
        <v>370</v>
      </c>
      <c r="M207" s="39">
        <v>370</v>
      </c>
      <c r="N207" s="39">
        <v>390</v>
      </c>
      <c r="O207" s="40">
        <v>430</v>
      </c>
      <c r="P207" s="111"/>
      <c r="Q207" s="111"/>
      <c r="R207" s="111"/>
      <c r="S207" s="111"/>
      <c r="T207" s="35">
        <v>42100</v>
      </c>
      <c r="U207" s="36">
        <v>43040</v>
      </c>
      <c r="V207" s="36">
        <v>43630</v>
      </c>
      <c r="W207" s="36">
        <v>43970</v>
      </c>
      <c r="X207" s="36">
        <v>44370</v>
      </c>
      <c r="Y207" s="36">
        <v>39950</v>
      </c>
      <c r="Z207" s="36">
        <v>39460</v>
      </c>
      <c r="AA207" s="36">
        <v>39910</v>
      </c>
      <c r="AB207" s="37">
        <v>40340</v>
      </c>
      <c r="AC207" s="37">
        <v>42070</v>
      </c>
      <c r="AD207" s="77">
        <v>45900</v>
      </c>
      <c r="AE207" s="111"/>
      <c r="AF207" s="4">
        <f>E207/E$567</f>
        <v>1.1290322580645162</v>
      </c>
      <c r="AG207" s="4">
        <f>F207/E$567</f>
        <v>1.1612903225806452</v>
      </c>
      <c r="AH207" s="4">
        <f>G207/E$567</f>
        <v>1.1612903225806452</v>
      </c>
      <c r="AI207" s="4">
        <f>H207/E$567</f>
        <v>1.1612903225806452</v>
      </c>
      <c r="AJ207" s="4">
        <f>I207/E$567</f>
        <v>1.1612903225806452</v>
      </c>
      <c r="AK207" s="4">
        <f>J207/E$567</f>
        <v>1.1612903225806452</v>
      </c>
      <c r="AL207" s="4">
        <f>K207/E$567</f>
        <v>1.1935483870967742</v>
      </c>
      <c r="AM207" s="4">
        <f>L207/E$567</f>
        <v>1.1935483870967742</v>
      </c>
      <c r="AN207" s="4">
        <f>M207/E$567</f>
        <v>1.1935483870967742</v>
      </c>
      <c r="AO207" s="4">
        <f>N207/E$567</f>
        <v>1.2580645161290323</v>
      </c>
      <c r="AP207" s="4">
        <f>O207/E$567</f>
        <v>1.3870967741935485</v>
      </c>
      <c r="AQ207" s="256"/>
      <c r="AR207" s="256"/>
      <c r="AS207" s="256"/>
      <c r="AT207" s="256"/>
      <c r="AU207" s="256"/>
      <c r="AV207" s="256"/>
      <c r="AW207" s="256"/>
      <c r="AX207" s="256"/>
      <c r="AY207" s="256"/>
      <c r="AZ207" s="256"/>
      <c r="BA207" s="256"/>
      <c r="BC207" s="3"/>
      <c r="BE207" s="3">
        <f>E207*保育人数!$R$6/保育人数!$R$34</f>
        <v>453.94080478882614</v>
      </c>
      <c r="BF207" s="3">
        <f>F207*保育人数!$R$6/保育人数!$R$34</f>
        <v>466.91054206850686</v>
      </c>
      <c r="BG207" s="3">
        <f>G207*保育人数!$R$6/保育人数!$R$34</f>
        <v>466.91054206850686</v>
      </c>
      <c r="BH207" s="3">
        <f>H207*保育人数!$R$6/保育人数!$R$34</f>
        <v>466.91054206850686</v>
      </c>
      <c r="BI207" s="3">
        <f>I207*保育人数!$R$6/保育人数!$R$34</f>
        <v>466.91054206850686</v>
      </c>
      <c r="BJ207" s="3">
        <f>J207*保育人数!$R$6/保育人数!$R$34</f>
        <v>466.91054206850686</v>
      </c>
      <c r="BK207" s="3">
        <f>K207*保育人数!$R$6/保育人数!$R$34</f>
        <v>479.88027934818763</v>
      </c>
      <c r="BL207" s="3">
        <f>L207*保育人数!$R$6/保育人数!$R$34</f>
        <v>479.88027934818763</v>
      </c>
      <c r="BM207" s="3">
        <f>M207*保育人数!$R$6/保育人数!$R$34</f>
        <v>479.88027934818763</v>
      </c>
      <c r="BN207" s="3">
        <f>N207*保育人数!$R$6/保育人数!$R$34</f>
        <v>505.81975390754911</v>
      </c>
      <c r="BO207" s="3">
        <f>O207*保育人数!$R$6/保育人数!$R$34</f>
        <v>557.69870302627214</v>
      </c>
      <c r="BP207" s="3">
        <f t="shared" ref="BP207:BP209" si="121">AVERAGE(BE207:BO207)</f>
        <v>481.05934637361315</v>
      </c>
      <c r="BQ207" s="216"/>
      <c r="BR207" s="3"/>
      <c r="BU207" s="3">
        <f>U207*保育人数!$R$6/保育人数!$R$34</f>
        <v>55821.749251745932</v>
      </c>
      <c r="BV207" s="3">
        <f>V207*保育人数!$R$6/保育人数!$R$34</f>
        <v>56586.963751247094</v>
      </c>
      <c r="BW207" s="3">
        <f>W207*保育人数!$R$6/保育人数!$R$34</f>
        <v>57027.934818756243</v>
      </c>
      <c r="BX207" s="3">
        <f>X207*保育人数!$R$6/保育人数!$R$34</f>
        <v>57546.724309943471</v>
      </c>
      <c r="BY207" s="3">
        <f>Y207*保育人数!$R$6/保育人数!$R$34</f>
        <v>51814.10043232458</v>
      </c>
      <c r="BZ207" s="3">
        <f>Z207*保育人数!$R$6/保育人数!$R$34</f>
        <v>51178.583305620225</v>
      </c>
      <c r="CA207" s="3">
        <f>AA207*保育人数!$R$6/保育人数!$R$34</f>
        <v>51762.22148320586</v>
      </c>
      <c r="CB207" s="3">
        <f>AB207*保育人数!$R$6/保育人数!$R$34</f>
        <v>52319.920186232128</v>
      </c>
      <c r="CC207" s="3">
        <f>AC207*保育人数!$R$6/保育人数!$R$34</f>
        <v>54563.684735616902</v>
      </c>
      <c r="CD207" s="3">
        <f>AD207*保育人数!$R$6/保育人数!$R$34</f>
        <v>59531.094113734624</v>
      </c>
      <c r="CE207" s="3">
        <f>AE207*保育人数!$R$6/保育人数!$R$34</f>
        <v>0</v>
      </c>
      <c r="CF207" s="3">
        <f t="shared" ref="CF207:CF209" si="122">AVERAGE(BU207:CE207)</f>
        <v>49832.088762584281</v>
      </c>
      <c r="CG207" s="216"/>
      <c r="CH207" s="3"/>
      <c r="CI207" s="4"/>
    </row>
    <row r="208" spans="1:87" ht="19">
      <c r="A208" s="32" t="s">
        <v>80</v>
      </c>
      <c r="B208" s="76" t="s">
        <v>148</v>
      </c>
      <c r="C208" s="257" t="s">
        <v>160</v>
      </c>
      <c r="D208" s="34" t="s">
        <v>161</v>
      </c>
      <c r="E208" s="38">
        <v>840</v>
      </c>
      <c r="F208" s="36">
        <v>870</v>
      </c>
      <c r="G208" s="36">
        <v>870</v>
      </c>
      <c r="H208" s="36">
        <v>880</v>
      </c>
      <c r="I208" s="36">
        <v>890</v>
      </c>
      <c r="J208" s="36">
        <v>890</v>
      </c>
      <c r="K208" s="36">
        <v>880</v>
      </c>
      <c r="L208" s="36">
        <v>890</v>
      </c>
      <c r="M208" s="39">
        <v>900</v>
      </c>
      <c r="N208" s="39">
        <v>940</v>
      </c>
      <c r="O208" s="40">
        <v>1040</v>
      </c>
      <c r="P208" s="111"/>
      <c r="Q208" s="111"/>
      <c r="R208" s="111"/>
      <c r="S208" s="111"/>
      <c r="T208" s="35">
        <v>94890</v>
      </c>
      <c r="U208" s="36">
        <v>97240</v>
      </c>
      <c r="V208" s="36">
        <v>98460</v>
      </c>
      <c r="W208" s="36">
        <v>99270</v>
      </c>
      <c r="X208" s="36">
        <v>100240</v>
      </c>
      <c r="Y208" s="36">
        <v>100390</v>
      </c>
      <c r="Z208" s="36">
        <v>99310</v>
      </c>
      <c r="AA208" s="36">
        <v>100460</v>
      </c>
      <c r="AB208" s="37">
        <v>101560</v>
      </c>
      <c r="AC208" s="37">
        <v>106050</v>
      </c>
      <c r="AD208" s="77">
        <v>115760</v>
      </c>
      <c r="AE208" s="111"/>
      <c r="AF208" s="4">
        <f>E208/E$568</f>
        <v>1.1200000000000001</v>
      </c>
      <c r="AG208" s="4">
        <f>F208/E$568</f>
        <v>1.1599999999999999</v>
      </c>
      <c r="AH208" s="4">
        <f>G208/E$568</f>
        <v>1.1599999999999999</v>
      </c>
      <c r="AI208" s="4">
        <f>H208/E$568</f>
        <v>1.1733333333333333</v>
      </c>
      <c r="AJ208" s="4">
        <f>I208/E$568</f>
        <v>1.1866666666666668</v>
      </c>
      <c r="AK208" s="4">
        <f>J208/E$568</f>
        <v>1.1866666666666668</v>
      </c>
      <c r="AL208" s="4">
        <f>K208/E$568</f>
        <v>1.1733333333333333</v>
      </c>
      <c r="AM208" s="4">
        <f>L208/E$568</f>
        <v>1.1866666666666668</v>
      </c>
      <c r="AN208" s="4">
        <f>M208/E$568</f>
        <v>1.2</v>
      </c>
      <c r="AO208" s="4">
        <f>N208/E$568</f>
        <v>1.2533333333333334</v>
      </c>
      <c r="AP208" s="4">
        <f>O208/E$568</f>
        <v>1.3866666666666667</v>
      </c>
      <c r="AQ208" s="256"/>
      <c r="AR208" s="256"/>
      <c r="AS208" s="256"/>
      <c r="AT208" s="256"/>
      <c r="AU208" s="256"/>
      <c r="AV208" s="256"/>
      <c r="AW208" s="256"/>
      <c r="AX208" s="256"/>
      <c r="AY208" s="256"/>
      <c r="AZ208" s="256"/>
      <c r="BA208" s="256"/>
      <c r="BC208" s="3"/>
      <c r="BE208" s="3">
        <f>E208*(保育人数!$R$4+保育人数!$R$5)/保育人数!$R$34</f>
        <v>1634.186897239774</v>
      </c>
      <c r="BF208" s="3">
        <f>F208*(保育人数!$R$4+保育人数!$R$5)/保育人数!$R$34</f>
        <v>1692.5507149983373</v>
      </c>
      <c r="BG208" s="3">
        <f>G208*(保育人数!$R$4+保育人数!$R$5)/保育人数!$R$34</f>
        <v>1692.5507149983373</v>
      </c>
      <c r="BH208" s="3">
        <f>H208*(保育人数!$R$4+保育人数!$R$5)/保育人数!$R$34</f>
        <v>1712.0053209178584</v>
      </c>
      <c r="BI208" s="3">
        <f>I208*(保育人数!$R$4+保育人数!$R$5)/保育人数!$R$34</f>
        <v>1731.4599268373797</v>
      </c>
      <c r="BJ208" s="3">
        <f>J208*(保育人数!$R$4+保育人数!$R$5)/保育人数!$R$34</f>
        <v>1731.4599268373797</v>
      </c>
      <c r="BK208" s="3">
        <f>K208*(保育人数!$R$4+保育人数!$R$5)/保育人数!$R$34</f>
        <v>1712.0053209178584</v>
      </c>
      <c r="BL208" s="3">
        <f>L208*(保育人数!$R$4+保育人数!$R$5)/保育人数!$R$34</f>
        <v>1731.4599268373797</v>
      </c>
      <c r="BM208" s="3">
        <f>M208*(保育人数!$R$4+保育人数!$R$5)/保育人数!$R$34</f>
        <v>1750.9145327569008</v>
      </c>
      <c r="BN208" s="3">
        <f>N208*(保育人数!$R$4+保育人数!$R$5)/保育人数!$R$34</f>
        <v>1828.7329564349852</v>
      </c>
      <c r="BO208" s="3">
        <f>O208*(保育人数!$R$4+保育人数!$R$5)/保育人数!$R$34</f>
        <v>2023.2790156301965</v>
      </c>
      <c r="BP208" s="3">
        <f t="shared" si="121"/>
        <v>1749.1459322187627</v>
      </c>
      <c r="BQ208" s="216"/>
      <c r="BR208" s="3"/>
      <c r="BU208" s="3">
        <f>U208*(保育人数!$R$4+保育人数!$R$5)/保育人数!$R$34</f>
        <v>189176.58796142336</v>
      </c>
      <c r="BV208" s="3">
        <f>V208*(保育人数!$R$4+保育人数!$R$5)/保育人数!$R$34</f>
        <v>191550.04988360495</v>
      </c>
      <c r="BW208" s="3">
        <f>W208*(保育人数!$R$4+保育人数!$R$5)/保育人数!$R$34</f>
        <v>193125.87296308615</v>
      </c>
      <c r="BX208" s="3">
        <f>X208*(保育人数!$R$4+保育人数!$R$5)/保育人数!$R$34</f>
        <v>195012.96973727969</v>
      </c>
      <c r="BY208" s="3">
        <f>Y208*(保育人数!$R$4+保育人数!$R$5)/保育人数!$R$34</f>
        <v>195304.78882607253</v>
      </c>
      <c r="BZ208" s="3">
        <f>Z208*(保育人数!$R$4+保育人数!$R$5)/保育人数!$R$34</f>
        <v>193203.69138676423</v>
      </c>
      <c r="CA208" s="3">
        <f>AA208*(保育人数!$R$4+保育人数!$R$5)/保育人数!$R$34</f>
        <v>195440.97106750918</v>
      </c>
      <c r="CB208" s="3">
        <f>AB208*(保育人数!$R$4+保育人数!$R$5)/保育人数!$R$34</f>
        <v>197580.97771865648</v>
      </c>
      <c r="CC208" s="3">
        <f>AC208*(保育人数!$R$4+保育人数!$R$5)/保育人数!$R$34</f>
        <v>206316.09577652148</v>
      </c>
      <c r="CD208" s="3">
        <f>AD208*(保育人数!$R$4+保育人数!$R$5)/保育人数!$R$34</f>
        <v>225206.51812437648</v>
      </c>
      <c r="CE208" s="3">
        <f>AE208*(保育人数!$R$4+保育人数!$R$5)/保育人数!$R$34</f>
        <v>0</v>
      </c>
      <c r="CF208" s="3">
        <f t="shared" si="122"/>
        <v>180174.41122229947</v>
      </c>
      <c r="CG208" s="216"/>
      <c r="CH208" s="3"/>
      <c r="CI208" s="4"/>
    </row>
    <row r="209" spans="1:87" ht="19">
      <c r="A209" s="32" t="s">
        <v>80</v>
      </c>
      <c r="B209" s="76" t="s">
        <v>148</v>
      </c>
      <c r="C209" s="257"/>
      <c r="D209" s="34" t="s">
        <v>162</v>
      </c>
      <c r="E209" s="38">
        <v>1550</v>
      </c>
      <c r="F209" s="36">
        <v>1600</v>
      </c>
      <c r="G209" s="36">
        <v>1610</v>
      </c>
      <c r="H209" s="36">
        <v>1620</v>
      </c>
      <c r="I209" s="36">
        <v>1640</v>
      </c>
      <c r="J209" s="36">
        <v>1640</v>
      </c>
      <c r="K209" s="36">
        <v>1620</v>
      </c>
      <c r="L209" s="36">
        <v>1640</v>
      </c>
      <c r="M209" s="39">
        <v>1660</v>
      </c>
      <c r="N209" s="39">
        <v>1740</v>
      </c>
      <c r="O209" s="40">
        <v>1910</v>
      </c>
      <c r="P209" s="111"/>
      <c r="Q209" s="111"/>
      <c r="R209" s="111"/>
      <c r="S209" s="111"/>
      <c r="T209" s="35">
        <v>165760</v>
      </c>
      <c r="U209" s="36">
        <v>170130</v>
      </c>
      <c r="V209" s="36">
        <v>172110</v>
      </c>
      <c r="W209" s="36">
        <v>173580</v>
      </c>
      <c r="X209" s="36">
        <v>175340</v>
      </c>
      <c r="Y209" s="36">
        <v>175590</v>
      </c>
      <c r="Z209" s="36">
        <v>173450</v>
      </c>
      <c r="AA209" s="36">
        <v>175500</v>
      </c>
      <c r="AB209" s="37">
        <v>177500</v>
      </c>
      <c r="AC209" s="37">
        <v>185630</v>
      </c>
      <c r="AD209" s="77">
        <v>203310</v>
      </c>
      <c r="AE209" s="111"/>
      <c r="AF209" s="4">
        <f>E209/E$569</f>
        <v>1.1313868613138687</v>
      </c>
      <c r="AG209" s="4">
        <f>F209/E$569</f>
        <v>1.167883211678832</v>
      </c>
      <c r="AH209" s="4">
        <f>G209/E$569</f>
        <v>1.1751824817518248</v>
      </c>
      <c r="AI209" s="4">
        <f>H209/E$569</f>
        <v>1.1824817518248176</v>
      </c>
      <c r="AJ209" s="4">
        <f>I209/E$569</f>
        <v>1.197080291970803</v>
      </c>
      <c r="AK209" s="4">
        <f>J209/E$569</f>
        <v>1.197080291970803</v>
      </c>
      <c r="AL209" s="4">
        <f>K209/E$569</f>
        <v>1.1824817518248176</v>
      </c>
      <c r="AM209" s="4">
        <f>L209/E$569</f>
        <v>1.197080291970803</v>
      </c>
      <c r="AN209" s="4">
        <f>M209/E$569</f>
        <v>1.2116788321167884</v>
      </c>
      <c r="AO209" s="4">
        <f>N209/E$569</f>
        <v>1.2700729927007299</v>
      </c>
      <c r="AP209" s="4">
        <f>O209/E$569</f>
        <v>1.3941605839416058</v>
      </c>
      <c r="AQ209" s="256"/>
      <c r="AR209" s="256"/>
      <c r="AS209" s="256"/>
      <c r="AT209" s="256"/>
      <c r="AU209" s="256"/>
      <c r="AV209" s="256"/>
      <c r="AW209" s="256"/>
      <c r="AX209" s="256"/>
      <c r="AY209" s="256"/>
      <c r="AZ209" s="256"/>
      <c r="BA209" s="256"/>
      <c r="BC209" s="3"/>
      <c r="BE209" s="3">
        <f>E209*保育人数!$R$3/保育人数!$R$34</f>
        <v>1005.1546391752578</v>
      </c>
      <c r="BF209" s="3">
        <f>F209*保育人数!$R$3/保育人数!$R$34</f>
        <v>1037.5789823744597</v>
      </c>
      <c r="BG209" s="3">
        <f>G209*保育人数!$R$3/保育人数!$R$34</f>
        <v>1044.0638510143001</v>
      </c>
      <c r="BH209" s="3">
        <f>H209*保育人数!$R$3/保育人数!$R$34</f>
        <v>1050.5487196541405</v>
      </c>
      <c r="BI209" s="3">
        <f>I209*保育人数!$R$3/保育人数!$R$34</f>
        <v>1063.5184569338212</v>
      </c>
      <c r="BJ209" s="3">
        <f>J209*保育人数!$R$3/保育人数!$R$34</f>
        <v>1063.5184569338212</v>
      </c>
      <c r="BK209" s="3">
        <f>K209*保育人数!$R$3/保育人数!$R$34</f>
        <v>1050.5487196541405</v>
      </c>
      <c r="BL209" s="3">
        <f>L209*保育人数!$R$3/保育人数!$R$34</f>
        <v>1063.5184569338212</v>
      </c>
      <c r="BM209" s="3">
        <f>M209*保育人数!$R$3/保育人数!$R$34</f>
        <v>1076.4881942135019</v>
      </c>
      <c r="BN209" s="3">
        <f>N209*保育人数!$R$3/保育人数!$R$34</f>
        <v>1128.3671433322249</v>
      </c>
      <c r="BO209" s="3">
        <f>O209*保育人数!$R$3/保育人数!$R$34</f>
        <v>1238.6099102095113</v>
      </c>
      <c r="BP209" s="3">
        <f t="shared" si="121"/>
        <v>1074.7195936753635</v>
      </c>
      <c r="BQ209" s="216"/>
      <c r="BR209" s="3"/>
      <c r="BU209" s="3">
        <f>U209*保育人数!$R$3/保育人数!$R$34</f>
        <v>110327.07016960427</v>
      </c>
      <c r="BV209" s="3">
        <f>V209*保育人数!$R$3/保育人数!$R$34</f>
        <v>111611.07416029266</v>
      </c>
      <c r="BW209" s="3">
        <f>W209*保育人数!$R$3/保育人数!$R$34</f>
        <v>112564.3498503492</v>
      </c>
      <c r="BX209" s="3">
        <f>X209*保育人数!$R$3/保育人数!$R$34</f>
        <v>113705.6867309611</v>
      </c>
      <c r="BY209" s="3">
        <f>Y209*保育人数!$R$3/保育人数!$R$34</f>
        <v>113867.8084469571</v>
      </c>
      <c r="BZ209" s="3">
        <f>Z209*保育人数!$R$3/保育人数!$R$34</f>
        <v>112480.04655803127</v>
      </c>
      <c r="CA209" s="3">
        <f>AA209*保育人数!$R$3/保育人数!$R$34</f>
        <v>113809.44462919855</v>
      </c>
      <c r="CB209" s="3">
        <f>AB209*保育人数!$R$3/保育人数!$R$34</f>
        <v>115106.41835716662</v>
      </c>
      <c r="CC209" s="3">
        <f>AC209*保育人数!$R$3/保育人数!$R$34</f>
        <v>120378.61656135684</v>
      </c>
      <c r="CD209" s="3">
        <f>AD209*保育人数!$R$3/保育人数!$R$34</f>
        <v>131843.86431659461</v>
      </c>
      <c r="CE209" s="3">
        <f>AE209*保育人数!$R$3/保育人数!$R$34</f>
        <v>0</v>
      </c>
      <c r="CF209" s="3">
        <f t="shared" si="122"/>
        <v>105063.125434592</v>
      </c>
      <c r="CG209" s="216"/>
      <c r="CH209" s="3"/>
      <c r="CI209" s="4"/>
    </row>
    <row r="210" spans="1:87" ht="21" customHeight="1">
      <c r="A210" s="32" t="s">
        <v>80</v>
      </c>
      <c r="B210" s="33" t="s">
        <v>177</v>
      </c>
      <c r="C210" s="237" t="s">
        <v>159</v>
      </c>
      <c r="D210" s="34" t="s">
        <v>105</v>
      </c>
      <c r="E210" s="38">
        <v>280</v>
      </c>
      <c r="F210" s="36">
        <v>290</v>
      </c>
      <c r="G210" s="36">
        <v>290</v>
      </c>
      <c r="H210" s="36">
        <v>290</v>
      </c>
      <c r="I210" s="36">
        <v>290</v>
      </c>
      <c r="J210" s="36">
        <v>290</v>
      </c>
      <c r="K210" s="36">
        <v>300</v>
      </c>
      <c r="L210" s="36">
        <v>300</v>
      </c>
      <c r="M210" s="39">
        <v>300</v>
      </c>
      <c r="N210" s="39">
        <v>320</v>
      </c>
      <c r="O210" s="40">
        <v>350</v>
      </c>
      <c r="P210" s="111"/>
      <c r="Q210" s="111"/>
      <c r="R210" s="111"/>
      <c r="S210" s="111"/>
      <c r="T210" s="35">
        <v>35000</v>
      </c>
      <c r="U210" s="36">
        <v>35730</v>
      </c>
      <c r="V210" s="36">
        <v>36220</v>
      </c>
      <c r="W210" s="36">
        <v>36490</v>
      </c>
      <c r="X210" s="36">
        <v>36800</v>
      </c>
      <c r="Y210" s="36">
        <v>32370</v>
      </c>
      <c r="Z210" s="36">
        <v>32000</v>
      </c>
      <c r="AA210" s="36">
        <v>32350</v>
      </c>
      <c r="AB210" s="37">
        <v>32680</v>
      </c>
      <c r="AC210" s="37">
        <v>34010</v>
      </c>
      <c r="AD210" s="77">
        <v>36990</v>
      </c>
      <c r="AE210" s="111"/>
      <c r="AF210" s="4">
        <f>E210/E$570</f>
        <v>1.1200000000000001</v>
      </c>
      <c r="AG210" s="4">
        <f>F210/E$570</f>
        <v>1.1599999999999999</v>
      </c>
      <c r="AH210" s="4">
        <f>G210/E$570</f>
        <v>1.1599999999999999</v>
      </c>
      <c r="AI210" s="4">
        <f>H210/E$570</f>
        <v>1.1599999999999999</v>
      </c>
      <c r="AJ210" s="4">
        <f>I210/E$570</f>
        <v>1.1599999999999999</v>
      </c>
      <c r="AK210" s="4">
        <f>J210/E$570</f>
        <v>1.1599999999999999</v>
      </c>
      <c r="AL210" s="4">
        <f>K210/E$570</f>
        <v>1.2</v>
      </c>
      <c r="AM210" s="4">
        <f>L210/E$570</f>
        <v>1.2</v>
      </c>
      <c r="AN210" s="4">
        <f>M210/E$570</f>
        <v>1.2</v>
      </c>
      <c r="AO210" s="4">
        <f>N210/E$570</f>
        <v>1.28</v>
      </c>
      <c r="AP210" s="4">
        <f>O210/E$570</f>
        <v>1.4</v>
      </c>
      <c r="AQ210" s="256"/>
      <c r="AR210" s="256"/>
      <c r="AS210" s="256"/>
      <c r="AT210" s="256"/>
      <c r="AU210" s="256"/>
      <c r="AV210" s="256"/>
      <c r="AW210" s="256"/>
      <c r="AX210" s="256"/>
      <c r="AY210" s="256"/>
      <c r="AZ210" s="256"/>
      <c r="BA210" s="256"/>
      <c r="BC210" s="3"/>
      <c r="BE210" s="3">
        <f>E210*(保育人数!$S$7+保育人数!$S$8)/保育人数!$S$34</f>
        <v>725.06857042815182</v>
      </c>
      <c r="BF210" s="3">
        <f>F210*(保育人数!$S$7+保育人数!$S$8)/保育人数!$S$34</f>
        <v>750.96387651487157</v>
      </c>
      <c r="BG210" s="3">
        <f>G210*(保育人数!$S$7+保育人数!$S$8)/保育人数!$S$34</f>
        <v>750.96387651487157</v>
      </c>
      <c r="BH210" s="3">
        <f>H210*(保育人数!$S$7+保育人数!$S$8)/保育人数!$S$34</f>
        <v>750.96387651487157</v>
      </c>
      <c r="BI210" s="3">
        <f>I210*(保育人数!$S$7+保育人数!$S$8)/保育人数!$S$34</f>
        <v>750.96387651487157</v>
      </c>
      <c r="BJ210" s="3">
        <f>J210*(保育人数!$S$7+保育人数!$S$8)/保育人数!$S$34</f>
        <v>750.96387651487157</v>
      </c>
      <c r="BK210" s="3">
        <f>K210*(保育人数!$S$7+保育人数!$S$8)/保育人数!$S$34</f>
        <v>776.85918260159121</v>
      </c>
      <c r="BL210" s="3">
        <f>L210*(保育人数!$S$7+保育人数!$S$8)/保育人数!$S$34</f>
        <v>776.85918260159121</v>
      </c>
      <c r="BM210" s="3">
        <f>M210*(保育人数!$S$7+保育人数!$S$8)/保育人数!$S$34</f>
        <v>776.85918260159121</v>
      </c>
      <c r="BN210" s="3">
        <f>N210*(保育人数!$S$7+保育人数!$S$8)/保育人数!$S$34</f>
        <v>828.64979477503061</v>
      </c>
      <c r="BO210" s="3">
        <f>O210*(保育人数!$S$7+保育人数!$S$8)/保育人数!$S$34</f>
        <v>906.33571303518977</v>
      </c>
      <c r="BP210" s="3">
        <f>AVERAGE(BE210:BO210)</f>
        <v>776.85918260159121</v>
      </c>
      <c r="BQ210" s="216">
        <f>SUM(BP210:BP213)</f>
        <v>4076.1565899231973</v>
      </c>
      <c r="BR210" s="3"/>
      <c r="BU210" s="3">
        <f>U210*(保育人数!$S$7+保育人数!$S$8)/保育人数!$S$34</f>
        <v>92523.92864784952</v>
      </c>
      <c r="BV210" s="3">
        <f>V210*(保育人数!$S$7+保育人数!$S$8)/保育人数!$S$34</f>
        <v>93792.798646098789</v>
      </c>
      <c r="BW210" s="3">
        <f>W210*(保育人数!$S$7+保育人数!$S$8)/保育人数!$S$34</f>
        <v>94491.971910440217</v>
      </c>
      <c r="BX210" s="3">
        <f>X210*(保育人数!$S$7+保育人数!$S$8)/保育人数!$S$34</f>
        <v>95294.726399128529</v>
      </c>
      <c r="BY210" s="3">
        <f>Y210*(保育人数!$S$7+保育人数!$S$8)/保育人数!$S$34</f>
        <v>83823.105802711696</v>
      </c>
      <c r="BZ210" s="3">
        <f>Z210*(保育人数!$S$7+保育人数!$S$8)/保育人数!$S$34</f>
        <v>82864.97947750306</v>
      </c>
      <c r="CA210" s="3">
        <f>AA210*(保育人数!$S$7+保育人数!$S$8)/保育人数!$S$34</f>
        <v>83771.315190538255</v>
      </c>
      <c r="CB210" s="3">
        <f>AB210*(保育人数!$S$7+保育人数!$S$8)/保育人数!$S$34</f>
        <v>84625.860291400008</v>
      </c>
      <c r="CC210" s="3">
        <f>AC210*(保育人数!$S$7+保育人数!$S$8)/保育人数!$S$34</f>
        <v>88069.936000933725</v>
      </c>
      <c r="CD210" s="3">
        <f>AD210*(保育人数!$S$7+保育人数!$S$8)/保育人数!$S$34</f>
        <v>95786.737214776207</v>
      </c>
      <c r="CE210" s="3">
        <f>AE210*(保育人数!$S$7+保育人数!$S$8)/保育人数!$S$34</f>
        <v>0</v>
      </c>
      <c r="CF210" s="3">
        <f>AVERAGE(BU210:CE210)</f>
        <v>81367.759961943651</v>
      </c>
      <c r="CG210" s="216">
        <f>ROUNDDOWN(SUM(CF210:CF213)*$CJ$2*12/16,-2)</f>
        <v>218200</v>
      </c>
      <c r="CH210" s="3"/>
      <c r="CI210" s="4"/>
    </row>
    <row r="211" spans="1:87" ht="19">
      <c r="A211" s="32" t="s">
        <v>80</v>
      </c>
      <c r="B211" s="76" t="s">
        <v>149</v>
      </c>
      <c r="C211" s="237"/>
      <c r="D211" s="34" t="s">
        <v>106</v>
      </c>
      <c r="E211" s="38">
        <v>350</v>
      </c>
      <c r="F211" s="36">
        <v>360</v>
      </c>
      <c r="G211" s="36">
        <v>360</v>
      </c>
      <c r="H211" s="36">
        <v>360</v>
      </c>
      <c r="I211" s="36">
        <v>360</v>
      </c>
      <c r="J211" s="36">
        <v>360</v>
      </c>
      <c r="K211" s="36">
        <v>370</v>
      </c>
      <c r="L211" s="36">
        <v>370</v>
      </c>
      <c r="M211" s="39">
        <v>370</v>
      </c>
      <c r="N211" s="39">
        <v>390</v>
      </c>
      <c r="O211" s="40">
        <v>430</v>
      </c>
      <c r="P211" s="111"/>
      <c r="Q211" s="111"/>
      <c r="R211" s="111"/>
      <c r="S211" s="111"/>
      <c r="T211" s="35">
        <v>42080</v>
      </c>
      <c r="U211" s="36">
        <v>43010</v>
      </c>
      <c r="V211" s="36">
        <v>43580</v>
      </c>
      <c r="W211" s="36">
        <v>43920</v>
      </c>
      <c r="X211" s="36">
        <v>44310</v>
      </c>
      <c r="Y211" s="36">
        <v>39890</v>
      </c>
      <c r="Z211" s="36">
        <v>39410</v>
      </c>
      <c r="AA211" s="36">
        <v>39850</v>
      </c>
      <c r="AB211" s="37">
        <v>40270</v>
      </c>
      <c r="AC211" s="37">
        <v>41960</v>
      </c>
      <c r="AD211" s="77">
        <v>45740</v>
      </c>
      <c r="AE211" s="111"/>
      <c r="AF211" s="4">
        <f>E211/E$571</f>
        <v>1.1290322580645162</v>
      </c>
      <c r="AG211" s="4">
        <f>F211/E$571</f>
        <v>1.1612903225806452</v>
      </c>
      <c r="AH211" s="4">
        <f>G211/E$571</f>
        <v>1.1612903225806452</v>
      </c>
      <c r="AI211" s="4">
        <f>H211/E$571</f>
        <v>1.1612903225806452</v>
      </c>
      <c r="AJ211" s="4">
        <f>I211/E$571</f>
        <v>1.1612903225806452</v>
      </c>
      <c r="AK211" s="4">
        <f>J211/E$571</f>
        <v>1.1612903225806452</v>
      </c>
      <c r="AL211" s="4">
        <f>K211/E$571</f>
        <v>1.1935483870967742</v>
      </c>
      <c r="AM211" s="4">
        <f>L211/E$571</f>
        <v>1.1935483870967742</v>
      </c>
      <c r="AN211" s="4">
        <f>M211/E$571</f>
        <v>1.1935483870967742</v>
      </c>
      <c r="AO211" s="4">
        <f>N211/E$571</f>
        <v>1.2580645161290323</v>
      </c>
      <c r="AP211" s="4">
        <f>O211/E$571</f>
        <v>1.3870967741935485</v>
      </c>
      <c r="AQ211" s="256"/>
      <c r="AR211" s="256"/>
      <c r="AS211" s="256"/>
      <c r="AT211" s="256"/>
      <c r="AU211" s="256"/>
      <c r="AV211" s="256"/>
      <c r="AW211" s="256"/>
      <c r="AX211" s="256"/>
      <c r="AY211" s="256"/>
      <c r="AZ211" s="256"/>
      <c r="BA211" s="256"/>
      <c r="BC211" s="3"/>
      <c r="BE211" s="3">
        <f>E211*保育人数!$S$6/保育人数!$S$34</f>
        <v>453.16785651759488</v>
      </c>
      <c r="BF211" s="3">
        <f>F211*保育人数!$S$6/保育人数!$S$34</f>
        <v>466.11550956095476</v>
      </c>
      <c r="BG211" s="3">
        <f>G211*保育人数!$S$6/保育人数!$S$34</f>
        <v>466.11550956095476</v>
      </c>
      <c r="BH211" s="3">
        <f>H211*保育人数!$S$6/保育人数!$S$34</f>
        <v>466.11550956095476</v>
      </c>
      <c r="BI211" s="3">
        <f>I211*保育人数!$S$6/保育人数!$S$34</f>
        <v>466.11550956095476</v>
      </c>
      <c r="BJ211" s="3">
        <f>J211*保育人数!$S$6/保育人数!$S$34</f>
        <v>466.11550956095476</v>
      </c>
      <c r="BK211" s="3">
        <f>K211*保育人数!$S$6/保育人数!$S$34</f>
        <v>479.06316260431458</v>
      </c>
      <c r="BL211" s="3">
        <f>L211*保育人数!$S$6/保育人数!$S$34</f>
        <v>479.06316260431458</v>
      </c>
      <c r="BM211" s="3">
        <f>M211*保育人数!$S$6/保育人数!$S$34</f>
        <v>479.06316260431458</v>
      </c>
      <c r="BN211" s="3">
        <f>N211*保育人数!$S$6/保育人数!$S$34</f>
        <v>504.95846869103434</v>
      </c>
      <c r="BO211" s="3">
        <f>O211*保育人数!$S$6/保育人数!$S$34</f>
        <v>556.74908086447374</v>
      </c>
      <c r="BP211" s="3">
        <f t="shared" ref="BP211:BP213" si="123">AVERAGE(BE211:BO211)</f>
        <v>480.24022197189277</v>
      </c>
      <c r="BQ211" s="216"/>
      <c r="BR211" s="3"/>
      <c r="BU211" s="3">
        <f>U211*保育人数!$S$6/保育人数!$S$34</f>
        <v>55687.855739490733</v>
      </c>
      <c r="BV211" s="3">
        <f>V211*保育人数!$S$6/保育人数!$S$34</f>
        <v>56425.871962962243</v>
      </c>
      <c r="BW211" s="3">
        <f>W211*保育人数!$S$6/保育人数!$S$34</f>
        <v>56866.09216643648</v>
      </c>
      <c r="BX211" s="3">
        <f>X211*保育人数!$S$6/保育人数!$S$34</f>
        <v>57371.050635127511</v>
      </c>
      <c r="BY211" s="3">
        <f>Y211*保育人数!$S$6/保育人数!$S$34</f>
        <v>51648.187989962462</v>
      </c>
      <c r="BZ211" s="3">
        <f>Z211*保育人数!$S$6/保育人数!$S$34</f>
        <v>51026.700643881188</v>
      </c>
      <c r="CA211" s="3">
        <f>AA211*保育人数!$S$6/保育人数!$S$34</f>
        <v>51596.397377789021</v>
      </c>
      <c r="CB211" s="3">
        <f>AB211*保育人数!$S$6/保育人数!$S$34</f>
        <v>52140.198805610133</v>
      </c>
      <c r="CC211" s="3">
        <f>AC211*保育人数!$S$6/保育人数!$S$34</f>
        <v>54328.352169937949</v>
      </c>
      <c r="CD211" s="3">
        <f>AD211*保育人数!$S$6/保育人数!$S$34</f>
        <v>59222.565020327973</v>
      </c>
      <c r="CE211" s="3">
        <f>AE211*保育人数!$S$6/保育人数!$S$34</f>
        <v>0</v>
      </c>
      <c r="CF211" s="3">
        <f t="shared" ref="CF211:CF213" si="124">AVERAGE(BU211:CE211)</f>
        <v>49664.842955593245</v>
      </c>
      <c r="CG211" s="216"/>
      <c r="CH211" s="3"/>
      <c r="CI211" s="4"/>
    </row>
    <row r="212" spans="1:87" ht="19">
      <c r="A212" s="32" t="s">
        <v>80</v>
      </c>
      <c r="B212" s="76" t="s">
        <v>149</v>
      </c>
      <c r="C212" s="257" t="s">
        <v>160</v>
      </c>
      <c r="D212" s="34" t="s">
        <v>161</v>
      </c>
      <c r="E212" s="38">
        <v>840</v>
      </c>
      <c r="F212" s="36">
        <v>870</v>
      </c>
      <c r="G212" s="36">
        <v>870</v>
      </c>
      <c r="H212" s="36">
        <v>880</v>
      </c>
      <c r="I212" s="36">
        <v>890</v>
      </c>
      <c r="J212" s="36">
        <v>890</v>
      </c>
      <c r="K212" s="36">
        <v>880</v>
      </c>
      <c r="L212" s="36">
        <v>890</v>
      </c>
      <c r="M212" s="39">
        <v>900</v>
      </c>
      <c r="N212" s="39">
        <v>940</v>
      </c>
      <c r="O212" s="40">
        <v>1040</v>
      </c>
      <c r="P212" s="111"/>
      <c r="Q212" s="111"/>
      <c r="R212" s="111"/>
      <c r="S212" s="111"/>
      <c r="T212" s="35">
        <v>94870</v>
      </c>
      <c r="U212" s="36">
        <v>97210</v>
      </c>
      <c r="V212" s="36">
        <v>98410</v>
      </c>
      <c r="W212" s="36">
        <v>99220</v>
      </c>
      <c r="X212" s="36">
        <v>100180</v>
      </c>
      <c r="Y212" s="36">
        <v>100330</v>
      </c>
      <c r="Z212" s="36">
        <v>99260</v>
      </c>
      <c r="AA212" s="36">
        <v>100400</v>
      </c>
      <c r="AB212" s="37">
        <v>101490</v>
      </c>
      <c r="AC212" s="37">
        <v>105940</v>
      </c>
      <c r="AD212" s="77">
        <v>115600</v>
      </c>
      <c r="AE212" s="111"/>
      <c r="AF212" s="4">
        <f>E212/E$572</f>
        <v>1.1200000000000001</v>
      </c>
      <c r="AG212" s="4">
        <f>F212/E$572</f>
        <v>1.1599999999999999</v>
      </c>
      <c r="AH212" s="4">
        <f>G212/E$572</f>
        <v>1.1599999999999999</v>
      </c>
      <c r="AI212" s="4">
        <f>H212/E$572</f>
        <v>1.1733333333333333</v>
      </c>
      <c r="AJ212" s="4">
        <f>I212/E$572</f>
        <v>1.1866666666666668</v>
      </c>
      <c r="AK212" s="4">
        <f>J212/E$572</f>
        <v>1.1866666666666668</v>
      </c>
      <c r="AL212" s="4">
        <f>K212/E$572</f>
        <v>1.1733333333333333</v>
      </c>
      <c r="AM212" s="4">
        <f>L212/E$572</f>
        <v>1.1866666666666668</v>
      </c>
      <c r="AN212" s="4">
        <f>M212/E$572</f>
        <v>1.2</v>
      </c>
      <c r="AO212" s="4">
        <f>N212/E$572</f>
        <v>1.2533333333333334</v>
      </c>
      <c r="AP212" s="4">
        <f>O212/E$572</f>
        <v>1.3866666666666667</v>
      </c>
      <c r="AQ212" s="256"/>
      <c r="AR212" s="256"/>
      <c r="AS212" s="256"/>
      <c r="AT212" s="256"/>
      <c r="AU212" s="256"/>
      <c r="AV212" s="256"/>
      <c r="AW212" s="256"/>
      <c r="AX212" s="256"/>
      <c r="AY212" s="256"/>
      <c r="AZ212" s="256"/>
      <c r="BA212" s="256"/>
      <c r="BC212" s="3"/>
      <c r="BE212" s="3">
        <f>E212*(保育人数!$S$4+保育人数!$S$5)/保育人数!$S$34</f>
        <v>1631.4042834633417</v>
      </c>
      <c r="BF212" s="3">
        <f>F212*(保育人数!$S$4+保育人数!$S$5)/保育人数!$S$34</f>
        <v>1689.6687221584609</v>
      </c>
      <c r="BG212" s="3">
        <f>G212*(保育人数!$S$4+保育人数!$S$5)/保育人数!$S$34</f>
        <v>1689.6687221584609</v>
      </c>
      <c r="BH212" s="3">
        <f>H212*(保育人数!$S$4+保育人数!$S$5)/保育人数!$S$34</f>
        <v>1709.0902017235007</v>
      </c>
      <c r="BI212" s="3">
        <f>I212*(保育人数!$S$4+保育人数!$S$5)/保育人数!$S$34</f>
        <v>1728.5116812885406</v>
      </c>
      <c r="BJ212" s="3">
        <f>J212*(保育人数!$S$4+保育人数!$S$5)/保育人数!$S$34</f>
        <v>1728.5116812885406</v>
      </c>
      <c r="BK212" s="3">
        <f>K212*(保育人数!$S$4+保育人数!$S$5)/保育人数!$S$34</f>
        <v>1709.0902017235007</v>
      </c>
      <c r="BL212" s="3">
        <f>L212*(保育人数!$S$4+保育人数!$S$5)/保育人数!$S$34</f>
        <v>1728.5116812885406</v>
      </c>
      <c r="BM212" s="3">
        <f>M212*(保育人数!$S$4+保育人数!$S$5)/保育人数!$S$34</f>
        <v>1747.9331608535804</v>
      </c>
      <c r="BN212" s="3">
        <f>N212*(保育人数!$S$4+保育人数!$S$5)/保育人数!$S$34</f>
        <v>1825.6190791137394</v>
      </c>
      <c r="BO212" s="3">
        <f>O212*(保育人数!$S$4+保育人数!$S$5)/保育人数!$S$34</f>
        <v>2019.8338747641374</v>
      </c>
      <c r="BP212" s="3">
        <f t="shared" si="123"/>
        <v>1746.1675718022127</v>
      </c>
      <c r="BQ212" s="216"/>
      <c r="BR212" s="3"/>
      <c r="BU212" s="3">
        <f>U212*(保育人数!$S$4+保育人数!$S$5)/保育人数!$S$34</f>
        <v>188796.2028517517</v>
      </c>
      <c r="BV212" s="3">
        <f>V212*(保育人数!$S$4+保育人数!$S$5)/保育人数!$S$34</f>
        <v>191126.78039955648</v>
      </c>
      <c r="BW212" s="3">
        <f>W212*(保育人数!$S$4+保育人数!$S$5)/保育人数!$S$34</f>
        <v>192699.92024432472</v>
      </c>
      <c r="BX212" s="3">
        <f>X212*(保育人数!$S$4+保育人数!$S$5)/保育人数!$S$34</f>
        <v>194564.38228256852</v>
      </c>
      <c r="BY212" s="3">
        <f>Y212*(保育人数!$S$4+保育人数!$S$5)/保育人数!$S$34</f>
        <v>194855.70447604413</v>
      </c>
      <c r="BZ212" s="3">
        <f>Z212*(保育人数!$S$4+保育人数!$S$5)/保育人数!$S$34</f>
        <v>192777.60616258488</v>
      </c>
      <c r="CA212" s="3">
        <f>AA212*(保育人数!$S$4+保育人数!$S$5)/保育人数!$S$34</f>
        <v>194991.6548329994</v>
      </c>
      <c r="CB212" s="3">
        <f>AB212*(保育人数!$S$4+保育人数!$S$5)/保育人数!$S$34</f>
        <v>197108.59610558875</v>
      </c>
      <c r="CC212" s="3">
        <f>AC212*(保育人数!$S$4+保育人数!$S$5)/保育人数!$S$34</f>
        <v>205751.15451203144</v>
      </c>
      <c r="CD212" s="3">
        <f>AD212*(保育人数!$S$4+保育人数!$S$5)/保育人数!$S$34</f>
        <v>224512.30377185988</v>
      </c>
      <c r="CE212" s="3">
        <f>AE212*(保育人数!$S$4+保育人数!$S$5)/保育人数!$S$34</f>
        <v>0</v>
      </c>
      <c r="CF212" s="3">
        <f t="shared" si="124"/>
        <v>179744.02778539184</v>
      </c>
      <c r="CG212" s="216"/>
      <c r="CH212" s="3"/>
      <c r="CI212" s="4"/>
    </row>
    <row r="213" spans="1:87" ht="19">
      <c r="A213" s="32" t="s">
        <v>80</v>
      </c>
      <c r="B213" s="76" t="s">
        <v>149</v>
      </c>
      <c r="C213" s="257"/>
      <c r="D213" s="34" t="s">
        <v>162</v>
      </c>
      <c r="E213" s="38">
        <v>1550</v>
      </c>
      <c r="F213" s="36">
        <v>1600</v>
      </c>
      <c r="G213" s="36">
        <v>1610</v>
      </c>
      <c r="H213" s="36">
        <v>1620</v>
      </c>
      <c r="I213" s="36">
        <v>1640</v>
      </c>
      <c r="J213" s="36">
        <v>1640</v>
      </c>
      <c r="K213" s="36">
        <v>1620</v>
      </c>
      <c r="L213" s="36">
        <v>1640</v>
      </c>
      <c r="M213" s="39">
        <v>1660</v>
      </c>
      <c r="N213" s="39">
        <v>1740</v>
      </c>
      <c r="O213" s="40">
        <v>1910</v>
      </c>
      <c r="P213" s="111"/>
      <c r="Q213" s="111"/>
      <c r="R213" s="111"/>
      <c r="S213" s="111"/>
      <c r="T213" s="35">
        <v>165740</v>
      </c>
      <c r="U213" s="36">
        <v>170100</v>
      </c>
      <c r="V213" s="36">
        <v>172060</v>
      </c>
      <c r="W213" s="36">
        <v>173530</v>
      </c>
      <c r="X213" s="36">
        <v>175280</v>
      </c>
      <c r="Y213" s="36">
        <v>175530</v>
      </c>
      <c r="Z213" s="36">
        <v>173400</v>
      </c>
      <c r="AA213" s="36">
        <v>175440</v>
      </c>
      <c r="AB213" s="37">
        <v>177430</v>
      </c>
      <c r="AC213" s="37">
        <v>185520</v>
      </c>
      <c r="AD213" s="77">
        <v>203150</v>
      </c>
      <c r="AE213" s="111"/>
      <c r="AF213" s="4">
        <f>E213/E$573</f>
        <v>1.1313868613138687</v>
      </c>
      <c r="AG213" s="4">
        <f>F213/E$573</f>
        <v>1.167883211678832</v>
      </c>
      <c r="AH213" s="4">
        <f>G213/E$573</f>
        <v>1.1751824817518248</v>
      </c>
      <c r="AI213" s="4">
        <f>H213/E$573</f>
        <v>1.1824817518248176</v>
      </c>
      <c r="AJ213" s="4">
        <f>I213/E$573</f>
        <v>1.197080291970803</v>
      </c>
      <c r="AK213" s="4">
        <f>J213/E$573</f>
        <v>1.197080291970803</v>
      </c>
      <c r="AL213" s="4">
        <f>K213/E$573</f>
        <v>1.1824817518248176</v>
      </c>
      <c r="AM213" s="4">
        <f>L213/E$573</f>
        <v>1.197080291970803</v>
      </c>
      <c r="AN213" s="4">
        <f>M213/E$573</f>
        <v>1.2116788321167884</v>
      </c>
      <c r="AO213" s="4">
        <f>N213/E$573</f>
        <v>1.2700729927007299</v>
      </c>
      <c r="AP213" s="4">
        <f>O213/E$573</f>
        <v>1.3941605839416058</v>
      </c>
      <c r="AQ213" s="256"/>
      <c r="AR213" s="256"/>
      <c r="AS213" s="256"/>
      <c r="AT213" s="256"/>
      <c r="AU213" s="256"/>
      <c r="AV213" s="256"/>
      <c r="AW213" s="256"/>
      <c r="AX213" s="256"/>
      <c r="AY213" s="256"/>
      <c r="AZ213" s="256"/>
      <c r="BA213" s="256"/>
      <c r="BC213" s="3"/>
      <c r="BE213" s="3">
        <f>E213*保育人数!$S$3/保育人数!$S$34</f>
        <v>1003.4431108603887</v>
      </c>
      <c r="BF213" s="3">
        <f>F213*保育人数!$S$3/保育人数!$S$34</f>
        <v>1035.8122434687884</v>
      </c>
      <c r="BG213" s="3">
        <f>G213*保育人数!$S$3/保育人数!$S$34</f>
        <v>1042.2860699904681</v>
      </c>
      <c r="BH213" s="3">
        <f>H213*保育人数!$S$3/保育人数!$S$34</f>
        <v>1048.7598965121481</v>
      </c>
      <c r="BI213" s="3">
        <f>I213*保育人数!$S$3/保育人数!$S$34</f>
        <v>1061.707549555508</v>
      </c>
      <c r="BJ213" s="3">
        <f>J213*保育人数!$S$3/保育人数!$S$34</f>
        <v>1061.707549555508</v>
      </c>
      <c r="BK213" s="3">
        <f>K213*保育人数!$S$3/保育人数!$S$34</f>
        <v>1048.7598965121481</v>
      </c>
      <c r="BL213" s="3">
        <f>L213*保育人数!$S$3/保育人数!$S$34</f>
        <v>1061.707549555508</v>
      </c>
      <c r="BM213" s="3">
        <f>M213*保育人数!$S$3/保育人数!$S$34</f>
        <v>1074.6552025988678</v>
      </c>
      <c r="BN213" s="3">
        <f>N213*保育人数!$S$3/保育人数!$S$34</f>
        <v>1126.4458147723074</v>
      </c>
      <c r="BO213" s="3">
        <f>O213*保育人数!$S$3/保育人数!$S$34</f>
        <v>1236.5008656408661</v>
      </c>
      <c r="BP213" s="3">
        <f t="shared" si="123"/>
        <v>1072.8896135475006</v>
      </c>
      <c r="BQ213" s="216"/>
      <c r="BR213" s="3"/>
      <c r="BU213" s="3">
        <f>U213*保育人数!$S$3/保育人数!$S$34</f>
        <v>110119.78913377556</v>
      </c>
      <c r="BV213" s="3">
        <f>V213*保育人数!$S$3/保育人数!$S$34</f>
        <v>111388.65913202483</v>
      </c>
      <c r="BW213" s="3">
        <f>W213*保育人数!$S$3/保育人数!$S$34</f>
        <v>112340.31163071177</v>
      </c>
      <c r="BX213" s="3">
        <f>X213*保育人数!$S$3/保育人数!$S$34</f>
        <v>113473.23127200577</v>
      </c>
      <c r="BY213" s="3">
        <f>Y213*保育人数!$S$3/保育人数!$S$34</f>
        <v>113635.07693504776</v>
      </c>
      <c r="BZ213" s="3">
        <f>Z213*保育人数!$S$3/保育人数!$S$34</f>
        <v>112256.15188592994</v>
      </c>
      <c r="CA213" s="3">
        <f>AA213*保育人数!$S$3/保育人数!$S$34</f>
        <v>113576.81249635264</v>
      </c>
      <c r="CB213" s="3">
        <f>AB213*保育人数!$S$3/保育人数!$S$34</f>
        <v>114865.10397416695</v>
      </c>
      <c r="CC213" s="3">
        <f>AC213*保育人数!$S$3/保育人数!$S$34</f>
        <v>120102.42963020601</v>
      </c>
      <c r="CD213" s="3">
        <f>AD213*保育人数!$S$3/保育人数!$S$34</f>
        <v>131515.78578792771</v>
      </c>
      <c r="CE213" s="3">
        <f>AE213*保育人数!$S$3/保育人数!$S$34</f>
        <v>0</v>
      </c>
      <c r="CF213" s="3">
        <f t="shared" si="124"/>
        <v>104843.03198892264</v>
      </c>
      <c r="CG213" s="216"/>
      <c r="CH213" s="3"/>
      <c r="CI213" s="4"/>
    </row>
    <row r="214" spans="1:87" ht="21" customHeight="1">
      <c r="A214" s="32" t="s">
        <v>80</v>
      </c>
      <c r="B214" s="33" t="s">
        <v>178</v>
      </c>
      <c r="C214" s="237" t="s">
        <v>159</v>
      </c>
      <c r="D214" s="34" t="s">
        <v>105</v>
      </c>
      <c r="E214" s="38">
        <v>270</v>
      </c>
      <c r="F214" s="36">
        <v>280</v>
      </c>
      <c r="G214" s="36">
        <v>280</v>
      </c>
      <c r="H214" s="36">
        <v>280</v>
      </c>
      <c r="I214" s="36">
        <v>290</v>
      </c>
      <c r="J214" s="36">
        <v>290</v>
      </c>
      <c r="K214" s="36">
        <v>290</v>
      </c>
      <c r="L214" s="36">
        <v>290</v>
      </c>
      <c r="M214" s="39">
        <v>300</v>
      </c>
      <c r="N214" s="39">
        <v>310</v>
      </c>
      <c r="O214" s="40">
        <v>340</v>
      </c>
      <c r="P214" s="111"/>
      <c r="Q214" s="111"/>
      <c r="R214" s="111"/>
      <c r="S214" s="111"/>
      <c r="T214" s="35">
        <v>34190</v>
      </c>
      <c r="U214" s="36">
        <v>34900</v>
      </c>
      <c r="V214" s="36">
        <v>35390</v>
      </c>
      <c r="W214" s="36">
        <v>35650</v>
      </c>
      <c r="X214" s="36">
        <v>35950</v>
      </c>
      <c r="Y214" s="36">
        <v>31520</v>
      </c>
      <c r="Z214" s="36">
        <v>31160</v>
      </c>
      <c r="AA214" s="36">
        <v>31510</v>
      </c>
      <c r="AB214" s="37">
        <v>31830</v>
      </c>
      <c r="AC214" s="37">
        <v>33120</v>
      </c>
      <c r="AD214" s="77">
        <v>36030</v>
      </c>
      <c r="AE214" s="111"/>
      <c r="AF214" s="4">
        <f>E214/E$574</f>
        <v>1.125</v>
      </c>
      <c r="AG214" s="4">
        <f>F214/E$574</f>
        <v>1.1666666666666667</v>
      </c>
      <c r="AH214" s="4">
        <f>G214/E$574</f>
        <v>1.1666666666666667</v>
      </c>
      <c r="AI214" s="4">
        <f>H214/E$574</f>
        <v>1.1666666666666667</v>
      </c>
      <c r="AJ214" s="4">
        <f>I214/E$574</f>
        <v>1.2083333333333333</v>
      </c>
      <c r="AK214" s="4">
        <f>J214/E$574</f>
        <v>1.2083333333333333</v>
      </c>
      <c r="AL214" s="4">
        <f>K214/E$574</f>
        <v>1.2083333333333333</v>
      </c>
      <c r="AM214" s="4">
        <f>L214/E$574</f>
        <v>1.2083333333333333</v>
      </c>
      <c r="AN214" s="4">
        <f>M214/E$574</f>
        <v>1.25</v>
      </c>
      <c r="AO214" s="4">
        <f>N214/E$574</f>
        <v>1.2916666666666667</v>
      </c>
      <c r="AP214" s="4">
        <f>O214/E$574</f>
        <v>1.4166666666666667</v>
      </c>
      <c r="AQ214" s="256"/>
      <c r="AR214" s="256"/>
      <c r="AS214" s="256"/>
      <c r="AT214" s="256"/>
      <c r="AU214" s="256"/>
      <c r="AV214" s="256"/>
      <c r="AW214" s="256"/>
      <c r="AX214" s="256"/>
      <c r="AY214" s="256"/>
      <c r="AZ214" s="256"/>
      <c r="BA214" s="256"/>
      <c r="BC214" s="3"/>
      <c r="BE214" s="3">
        <f>E214*(保育人数!$T$7+保育人数!$T$8)/保育人数!$T$34</f>
        <v>709.44658083932461</v>
      </c>
      <c r="BF214" s="3">
        <f>F214*(保育人数!$T$7+保育人数!$T$8)/保育人数!$T$34</f>
        <v>735.72238012967</v>
      </c>
      <c r="BG214" s="3">
        <f>G214*(保育人数!$T$7+保育人数!$T$8)/保育人数!$T$34</f>
        <v>735.72238012967</v>
      </c>
      <c r="BH214" s="3">
        <f>H214*(保育人数!$T$7+保育人数!$T$8)/保育人数!$T$34</f>
        <v>735.72238012967</v>
      </c>
      <c r="BI214" s="3">
        <f>I214*(保育人数!$T$7+保育人数!$T$8)/保育人数!$T$34</f>
        <v>761.99817942001528</v>
      </c>
      <c r="BJ214" s="3">
        <f>J214*(保育人数!$T$7+保育人数!$T$8)/保育人数!$T$34</f>
        <v>761.99817942001528</v>
      </c>
      <c r="BK214" s="3">
        <f>K214*(保育人数!$T$7+保育人数!$T$8)/保育人数!$T$34</f>
        <v>761.99817942001528</v>
      </c>
      <c r="BL214" s="3">
        <f>L214*(保育人数!$T$7+保育人数!$T$8)/保育人数!$T$34</f>
        <v>761.99817942001528</v>
      </c>
      <c r="BM214" s="3">
        <f>M214*(保育人数!$T$7+保育人数!$T$8)/保育人数!$T$34</f>
        <v>788.27397871036067</v>
      </c>
      <c r="BN214" s="3">
        <f>N214*(保育人数!$T$7+保育人数!$T$8)/保育人数!$T$34</f>
        <v>814.54977800070606</v>
      </c>
      <c r="BO214" s="3">
        <f>O214*(保育人数!$T$7+保育人数!$T$8)/保育人数!$T$34</f>
        <v>893.37717587174211</v>
      </c>
      <c r="BP214" s="3">
        <f>AVERAGE(BE214:BO214)</f>
        <v>769.16430649920051</v>
      </c>
      <c r="BQ214" s="216">
        <f>SUM(BP214:BP217)</f>
        <v>4088.2754986750979</v>
      </c>
      <c r="BR214" s="3"/>
      <c r="BU214" s="3">
        <f>U214*(保育人数!$T$7+保育人数!$T$8)/保育人数!$T$34</f>
        <v>91702.539523305284</v>
      </c>
      <c r="BV214" s="3">
        <f>V214*(保育人数!$T$7+保育人数!$T$8)/保育人数!$T$34</f>
        <v>92990.053688532207</v>
      </c>
      <c r="BW214" s="3">
        <f>W214*(保育人数!$T$7+保育人数!$T$8)/保育人数!$T$34</f>
        <v>93673.224470081186</v>
      </c>
      <c r="BX214" s="3">
        <f>X214*(保育人数!$T$7+保育人数!$T$8)/保育人数!$T$34</f>
        <v>94461.49844879155</v>
      </c>
      <c r="BY214" s="3">
        <f>Y214*(保育人数!$T$7+保育人数!$T$8)/保育人数!$T$34</f>
        <v>82821.319363168557</v>
      </c>
      <c r="BZ214" s="3">
        <f>Z214*(保育人数!$T$7+保育人数!$T$8)/保育人数!$T$34</f>
        <v>81875.390588716124</v>
      </c>
      <c r="CA214" s="3">
        <f>AA214*(保育人数!$T$7+保育人数!$T$8)/保育人数!$T$34</f>
        <v>82795.043563878222</v>
      </c>
      <c r="CB214" s="3">
        <f>AB214*(保育人数!$T$7+保育人数!$T$8)/保育人数!$T$34</f>
        <v>83635.869141169271</v>
      </c>
      <c r="CC214" s="3">
        <f>AC214*(保育人数!$T$7+保育人数!$T$8)/保育人数!$T$34</f>
        <v>87025.447249623816</v>
      </c>
      <c r="CD214" s="3">
        <f>AD214*(保育人数!$T$7+保育人数!$T$8)/保育人数!$T$34</f>
        <v>94671.704843114319</v>
      </c>
      <c r="CE214" s="3">
        <f>AE214*(保育人数!$T$7+保育人数!$T$8)/保育人数!$T$34</f>
        <v>0</v>
      </c>
      <c r="CF214" s="3">
        <f>AVERAGE(BU214:CE214)</f>
        <v>80513.826443670958</v>
      </c>
      <c r="CG214" s="216">
        <f>ROUNDDOWN(SUM(CF214:CF217)*$CJ$2*12/16,-2)</f>
        <v>218700</v>
      </c>
      <c r="CH214" s="3"/>
      <c r="CI214" s="4"/>
    </row>
    <row r="215" spans="1:87" ht="19">
      <c r="A215" s="32" t="s">
        <v>80</v>
      </c>
      <c r="B215" s="76" t="s">
        <v>150</v>
      </c>
      <c r="C215" s="237"/>
      <c r="D215" s="34" t="s">
        <v>106</v>
      </c>
      <c r="E215" s="38">
        <v>340</v>
      </c>
      <c r="F215" s="36">
        <v>350</v>
      </c>
      <c r="G215" s="36">
        <v>350</v>
      </c>
      <c r="H215" s="36">
        <v>350</v>
      </c>
      <c r="I215" s="36">
        <v>360</v>
      </c>
      <c r="J215" s="36">
        <v>360</v>
      </c>
      <c r="K215" s="36">
        <v>360</v>
      </c>
      <c r="L215" s="36">
        <v>360</v>
      </c>
      <c r="M215" s="39">
        <v>370</v>
      </c>
      <c r="N215" s="39">
        <v>380</v>
      </c>
      <c r="O215" s="40">
        <v>420</v>
      </c>
      <c r="P215" s="111"/>
      <c r="Q215" s="111"/>
      <c r="R215" s="111"/>
      <c r="S215" s="111"/>
      <c r="T215" s="35">
        <v>41270</v>
      </c>
      <c r="U215" s="36">
        <v>42180</v>
      </c>
      <c r="V215" s="36">
        <v>42750</v>
      </c>
      <c r="W215" s="36">
        <v>43080</v>
      </c>
      <c r="X215" s="36">
        <v>43460</v>
      </c>
      <c r="Y215" s="36">
        <v>39040</v>
      </c>
      <c r="Z215" s="36">
        <v>38570</v>
      </c>
      <c r="AA215" s="36">
        <v>39010</v>
      </c>
      <c r="AB215" s="37">
        <v>39420</v>
      </c>
      <c r="AC215" s="37">
        <v>41070</v>
      </c>
      <c r="AD215" s="77">
        <v>44780</v>
      </c>
      <c r="AE215" s="111"/>
      <c r="AF215" s="4">
        <f>E215/E$575</f>
        <v>1.1333333333333333</v>
      </c>
      <c r="AG215" s="4">
        <f>F215/E$575</f>
        <v>1.1666666666666667</v>
      </c>
      <c r="AH215" s="4">
        <f>G215/E$575</f>
        <v>1.1666666666666667</v>
      </c>
      <c r="AI215" s="4">
        <f>H215/E$575</f>
        <v>1.1666666666666667</v>
      </c>
      <c r="AJ215" s="4">
        <f>I215/E$575</f>
        <v>1.2</v>
      </c>
      <c r="AK215" s="4">
        <f>J215/E$575</f>
        <v>1.2</v>
      </c>
      <c r="AL215" s="4">
        <f>K215/E$575</f>
        <v>1.2</v>
      </c>
      <c r="AM215" s="4">
        <f>L215/E$575</f>
        <v>1.2</v>
      </c>
      <c r="AN215" s="4">
        <f>M215/E$575</f>
        <v>1.2333333333333334</v>
      </c>
      <c r="AO215" s="4">
        <f>N215/E$575</f>
        <v>1.2666666666666666</v>
      </c>
      <c r="AP215" s="4">
        <f>O215/E$575</f>
        <v>1.4</v>
      </c>
      <c r="AQ215" s="256"/>
      <c r="AR215" s="256"/>
      <c r="AS215" s="256"/>
      <c r="AT215" s="256"/>
      <c r="AU215" s="256"/>
      <c r="AV215" s="256"/>
      <c r="AW215" s="256"/>
      <c r="AX215" s="256"/>
      <c r="AY215" s="256"/>
      <c r="AZ215" s="256"/>
      <c r="BA215" s="256"/>
      <c r="BC215" s="3"/>
      <c r="BE215" s="3">
        <f>E215*保育人数!$T$6/保育人数!$T$34</f>
        <v>446.68858793587106</v>
      </c>
      <c r="BF215" s="3">
        <f>F215*保育人数!$T$6/保育人数!$T$34</f>
        <v>459.82648758104369</v>
      </c>
      <c r="BG215" s="3">
        <f>G215*保育人数!$T$6/保育人数!$T$34</f>
        <v>459.82648758104369</v>
      </c>
      <c r="BH215" s="3">
        <f>H215*保育人数!$T$6/保育人数!$T$34</f>
        <v>459.82648758104369</v>
      </c>
      <c r="BI215" s="3">
        <f>I215*保育人数!$T$6/保育人数!$T$34</f>
        <v>472.96438722621639</v>
      </c>
      <c r="BJ215" s="3">
        <f>J215*保育人数!$T$6/保育人数!$T$34</f>
        <v>472.96438722621639</v>
      </c>
      <c r="BK215" s="3">
        <f>K215*保育人数!$T$6/保育人数!$T$34</f>
        <v>472.96438722621639</v>
      </c>
      <c r="BL215" s="3">
        <f>L215*保育人数!$T$6/保育人数!$T$34</f>
        <v>472.96438722621639</v>
      </c>
      <c r="BM215" s="3">
        <f>M215*保育人数!$T$6/保育人数!$T$34</f>
        <v>486.10228687138908</v>
      </c>
      <c r="BN215" s="3">
        <f>N215*保育人数!$T$6/保育人数!$T$34</f>
        <v>499.24018651656178</v>
      </c>
      <c r="BO215" s="3">
        <f>O215*保育人数!$T$6/保育人数!$T$34</f>
        <v>551.7917850972525</v>
      </c>
      <c r="BP215" s="3">
        <f t="shared" ref="BP215:BP217" si="125">AVERAGE(BE215:BO215)</f>
        <v>477.74180527900648</v>
      </c>
      <c r="BQ215" s="216"/>
      <c r="BR215" s="3"/>
      <c r="BU215" s="3">
        <f>U215*保育人数!$T$6/保育人数!$T$34</f>
        <v>55415.660703338355</v>
      </c>
      <c r="BV215" s="3">
        <f>V215*保育人数!$T$6/保育人数!$T$34</f>
        <v>56164.520983113194</v>
      </c>
      <c r="BW215" s="3">
        <f>W215*保育人数!$T$6/保育人数!$T$34</f>
        <v>56598.071671403894</v>
      </c>
      <c r="BX215" s="3">
        <f>X215*保育人数!$T$6/保育人数!$T$34</f>
        <v>57097.31185792046</v>
      </c>
      <c r="BY215" s="3">
        <f>Y215*保育人数!$T$6/保育人数!$T$34</f>
        <v>51290.360214754131</v>
      </c>
      <c r="BZ215" s="3">
        <f>Z215*保育人数!$T$6/保育人数!$T$34</f>
        <v>50672.87893143102</v>
      </c>
      <c r="CA215" s="3">
        <f>AA215*保育人数!$T$6/保育人数!$T$34</f>
        <v>51250.946515818614</v>
      </c>
      <c r="CB215" s="3">
        <f>AB215*保育人数!$T$6/保育人数!$T$34</f>
        <v>51789.600401270698</v>
      </c>
      <c r="CC215" s="3">
        <f>AC215*保育人数!$T$6/保育人数!$T$34</f>
        <v>53957.353842724187</v>
      </c>
      <c r="CD215" s="3">
        <f>AD215*保育人数!$T$6/保育人数!$T$34</f>
        <v>58831.51461108325</v>
      </c>
      <c r="CE215" s="3">
        <f>AE215*保育人数!$T$6/保育人数!$T$34</f>
        <v>0</v>
      </c>
      <c r="CF215" s="3">
        <f t="shared" ref="CF215:CF217" si="126">AVERAGE(BU215:CE215)</f>
        <v>49369.838157532526</v>
      </c>
      <c r="CG215" s="216"/>
      <c r="CH215" s="3"/>
      <c r="CI215" s="4"/>
    </row>
    <row r="216" spans="1:87" ht="19">
      <c r="A216" s="32" t="s">
        <v>80</v>
      </c>
      <c r="B216" s="76" t="s">
        <v>150</v>
      </c>
      <c r="C216" s="257" t="s">
        <v>160</v>
      </c>
      <c r="D216" s="34" t="s">
        <v>161</v>
      </c>
      <c r="E216" s="38">
        <v>830</v>
      </c>
      <c r="F216" s="36">
        <v>860</v>
      </c>
      <c r="G216" s="36">
        <v>860</v>
      </c>
      <c r="H216" s="36">
        <v>870</v>
      </c>
      <c r="I216" s="36">
        <v>890</v>
      </c>
      <c r="J216" s="36">
        <v>890</v>
      </c>
      <c r="K216" s="36">
        <v>870</v>
      </c>
      <c r="L216" s="36">
        <v>890</v>
      </c>
      <c r="M216" s="39">
        <v>890</v>
      </c>
      <c r="N216" s="39">
        <v>930</v>
      </c>
      <c r="O216" s="40">
        <v>1030</v>
      </c>
      <c r="P216" s="111"/>
      <c r="Q216" s="111"/>
      <c r="R216" s="111"/>
      <c r="S216" s="111"/>
      <c r="T216" s="35">
        <v>94060</v>
      </c>
      <c r="U216" s="36">
        <v>96380</v>
      </c>
      <c r="V216" s="36">
        <v>97580</v>
      </c>
      <c r="W216" s="36">
        <v>98380</v>
      </c>
      <c r="X216" s="36">
        <v>99330</v>
      </c>
      <c r="Y216" s="36">
        <v>99480</v>
      </c>
      <c r="Z216" s="36">
        <v>98420</v>
      </c>
      <c r="AA216" s="36">
        <v>99560</v>
      </c>
      <c r="AB216" s="37">
        <v>100640</v>
      </c>
      <c r="AC216" s="37">
        <v>105050</v>
      </c>
      <c r="AD216" s="77">
        <v>114640</v>
      </c>
      <c r="AE216" s="111"/>
      <c r="AF216" s="4">
        <f>E216/E$576</f>
        <v>1.1216216216216217</v>
      </c>
      <c r="AG216" s="4">
        <f>F216/E$576</f>
        <v>1.1621621621621621</v>
      </c>
      <c r="AH216" s="4">
        <f>G216/E$576</f>
        <v>1.1621621621621621</v>
      </c>
      <c r="AI216" s="4">
        <f>H216/E$576</f>
        <v>1.1756756756756757</v>
      </c>
      <c r="AJ216" s="4">
        <f>I216/E$576</f>
        <v>1.2027027027027026</v>
      </c>
      <c r="AK216" s="4">
        <f>J216/E$576</f>
        <v>1.2027027027027026</v>
      </c>
      <c r="AL216" s="4">
        <f>K216/E$576</f>
        <v>1.1756756756756757</v>
      </c>
      <c r="AM216" s="4">
        <f>L216/E$576</f>
        <v>1.2027027027027026</v>
      </c>
      <c r="AN216" s="4">
        <f>M216/E$576</f>
        <v>1.2027027027027026</v>
      </c>
      <c r="AO216" s="4">
        <f>N216/E$576</f>
        <v>1.2567567567567568</v>
      </c>
      <c r="AP216" s="4">
        <f>O216/E$576</f>
        <v>1.3918918918918919</v>
      </c>
      <c r="AQ216" s="256"/>
      <c r="AR216" s="256"/>
      <c r="AS216" s="256"/>
      <c r="AT216" s="256"/>
      <c r="AU216" s="256"/>
      <c r="AV216" s="256"/>
      <c r="AW216" s="256"/>
      <c r="AX216" s="256"/>
      <c r="AY216" s="256"/>
      <c r="AZ216" s="256"/>
      <c r="BA216" s="256"/>
      <c r="BC216" s="3"/>
      <c r="BE216" s="3">
        <f>E216*(保育人数!$T$4+保育人数!$T$5)/保育人数!$T$34</f>
        <v>1635.6685058239984</v>
      </c>
      <c r="BF216" s="3">
        <f>F216*(保育人数!$T$4+保育人数!$T$5)/保育人数!$T$34</f>
        <v>1694.7890542272755</v>
      </c>
      <c r="BG216" s="3">
        <f>G216*(保育人数!$T$4+保育人数!$T$5)/保育人数!$T$34</f>
        <v>1694.7890542272755</v>
      </c>
      <c r="BH216" s="3">
        <f>H216*(保育人数!$T$4+保育人数!$T$5)/保育人数!$T$34</f>
        <v>1714.4959036950345</v>
      </c>
      <c r="BI216" s="3">
        <f>I216*(保育人数!$T$4+保育人数!$T$5)/保育人数!$T$34</f>
        <v>1753.9096026305524</v>
      </c>
      <c r="BJ216" s="3">
        <f>J216*(保育人数!$T$4+保育人数!$T$5)/保育人数!$T$34</f>
        <v>1753.9096026305524</v>
      </c>
      <c r="BK216" s="3">
        <f>K216*(保育人数!$T$4+保育人数!$T$5)/保育人数!$T$34</f>
        <v>1714.4959036950345</v>
      </c>
      <c r="BL216" s="3">
        <f>L216*(保育人数!$T$4+保育人数!$T$5)/保育人数!$T$34</f>
        <v>1753.9096026305524</v>
      </c>
      <c r="BM216" s="3">
        <f>M216*(保育人数!$T$4+保育人数!$T$5)/保育人数!$T$34</f>
        <v>1753.9096026305524</v>
      </c>
      <c r="BN216" s="3">
        <f>N216*(保育人数!$T$4+保育人数!$T$5)/保育人数!$T$34</f>
        <v>1832.7370005015885</v>
      </c>
      <c r="BO216" s="3">
        <f>O216*(保育人数!$T$4+保育人数!$T$5)/保育人数!$T$34</f>
        <v>2029.8054951791787</v>
      </c>
      <c r="BP216" s="3">
        <f t="shared" si="125"/>
        <v>1757.492666170145</v>
      </c>
      <c r="BQ216" s="216"/>
      <c r="BR216" s="3"/>
      <c r="BU216" s="3">
        <f>U216*(保育人数!$T$4+保育人数!$T$5)/保育人数!$T$34</f>
        <v>189934.61517026142</v>
      </c>
      <c r="BV216" s="3">
        <f>V216*(保育人数!$T$4+保育人数!$T$5)/保育人数!$T$34</f>
        <v>192299.43710639249</v>
      </c>
      <c r="BW216" s="3">
        <f>W216*(保育人数!$T$4+保育人数!$T$5)/保育人数!$T$34</f>
        <v>193875.98506381322</v>
      </c>
      <c r="BX216" s="3">
        <f>X216*(保育人数!$T$4+保育人数!$T$5)/保育人数!$T$34</f>
        <v>195748.13576325032</v>
      </c>
      <c r="BY216" s="3">
        <f>Y216*(保育人数!$T$4+保育人数!$T$5)/保育人数!$T$34</f>
        <v>196043.73850526669</v>
      </c>
      <c r="BZ216" s="3">
        <f>Z216*(保育人数!$T$4+保育人数!$T$5)/保育人数!$T$34</f>
        <v>193954.81246168425</v>
      </c>
      <c r="CA216" s="3">
        <f>AA216*(保育人数!$T$4+保育人数!$T$5)/保育人数!$T$34</f>
        <v>196201.39330100876</v>
      </c>
      <c r="CB216" s="3">
        <f>AB216*(保育人数!$T$4+保育人数!$T$5)/保育人数!$T$34</f>
        <v>198329.73304352674</v>
      </c>
      <c r="CC216" s="3">
        <f>AC216*(保育人数!$T$4+保育人数!$T$5)/保育人数!$T$34</f>
        <v>207020.45365880846</v>
      </c>
      <c r="CD216" s="3">
        <f>AD216*(保育人数!$T$4+保育人数!$T$5)/保育人数!$T$34</f>
        <v>225919.32229838936</v>
      </c>
      <c r="CE216" s="3">
        <f>AE216*(保育人数!$T$4+保育人数!$T$5)/保育人数!$T$34</f>
        <v>0</v>
      </c>
      <c r="CF216" s="3">
        <f t="shared" si="126"/>
        <v>180847.96603385473</v>
      </c>
      <c r="CG216" s="216"/>
      <c r="CH216" s="3"/>
      <c r="CI216" s="4"/>
    </row>
    <row r="217" spans="1:87" ht="19">
      <c r="A217" s="32" t="s">
        <v>80</v>
      </c>
      <c r="B217" s="76" t="s">
        <v>150</v>
      </c>
      <c r="C217" s="257"/>
      <c r="D217" s="34" t="s">
        <v>162</v>
      </c>
      <c r="E217" s="38">
        <v>1540</v>
      </c>
      <c r="F217" s="36">
        <v>1590</v>
      </c>
      <c r="G217" s="36">
        <v>1600</v>
      </c>
      <c r="H217" s="36">
        <v>1610</v>
      </c>
      <c r="I217" s="36">
        <v>1640</v>
      </c>
      <c r="J217" s="36">
        <v>1640</v>
      </c>
      <c r="K217" s="36">
        <v>1610</v>
      </c>
      <c r="L217" s="36">
        <v>1640</v>
      </c>
      <c r="M217" s="39">
        <v>1650</v>
      </c>
      <c r="N217" s="39">
        <v>1730</v>
      </c>
      <c r="O217" s="40">
        <v>1900</v>
      </c>
      <c r="P217" s="111"/>
      <c r="Q217" s="111"/>
      <c r="R217" s="111"/>
      <c r="S217" s="111"/>
      <c r="T217" s="35">
        <v>164930</v>
      </c>
      <c r="U217" s="36">
        <v>169270</v>
      </c>
      <c r="V217" s="36">
        <v>171230</v>
      </c>
      <c r="W217" s="36">
        <v>172690</v>
      </c>
      <c r="X217" s="36">
        <v>174430</v>
      </c>
      <c r="Y217" s="36">
        <v>174680</v>
      </c>
      <c r="Z217" s="36">
        <v>172560</v>
      </c>
      <c r="AA217" s="36">
        <v>174600</v>
      </c>
      <c r="AB217" s="37">
        <v>176580</v>
      </c>
      <c r="AC217" s="37">
        <v>184630</v>
      </c>
      <c r="AD217" s="77">
        <v>202190</v>
      </c>
      <c r="AE217" s="111"/>
      <c r="AF217" s="4">
        <f>E217/E$577</f>
        <v>1.1323529411764706</v>
      </c>
      <c r="AG217" s="4">
        <f>F217/E$577</f>
        <v>1.1691176470588236</v>
      </c>
      <c r="AH217" s="4">
        <f>G217/E$577</f>
        <v>1.1764705882352942</v>
      </c>
      <c r="AI217" s="4">
        <f>H217/E$577</f>
        <v>1.1838235294117647</v>
      </c>
      <c r="AJ217" s="4">
        <f>I217/E$577</f>
        <v>1.2058823529411764</v>
      </c>
      <c r="AK217" s="4">
        <f>J217/E$577</f>
        <v>1.2058823529411764</v>
      </c>
      <c r="AL217" s="4">
        <f>K217/E$577</f>
        <v>1.1838235294117647</v>
      </c>
      <c r="AM217" s="4">
        <f>L217/E$577</f>
        <v>1.2058823529411764</v>
      </c>
      <c r="AN217" s="4">
        <f>M217/E$577</f>
        <v>1.213235294117647</v>
      </c>
      <c r="AO217" s="4">
        <f>N217/E$577</f>
        <v>1.2720588235294117</v>
      </c>
      <c r="AP217" s="4">
        <f>O217/E$577</f>
        <v>1.3970588235294117</v>
      </c>
      <c r="AQ217" s="256"/>
      <c r="AR217" s="256"/>
      <c r="AS217" s="256"/>
      <c r="AT217" s="256"/>
      <c r="AU217" s="256"/>
      <c r="AV217" s="256"/>
      <c r="AW217" s="256"/>
      <c r="AX217" s="256"/>
      <c r="AY217" s="256"/>
      <c r="AZ217" s="256"/>
      <c r="BA217" s="256"/>
      <c r="BC217" s="3"/>
      <c r="BE217" s="3">
        <f>E217*保育人数!$T$3/保育人数!$T$34</f>
        <v>1011.6182726782962</v>
      </c>
      <c r="BF217" s="3">
        <f>F217*保育人数!$T$3/保育人数!$T$34</f>
        <v>1044.4630217912279</v>
      </c>
      <c r="BG217" s="3">
        <f>G217*保育人数!$T$3/保育人数!$T$34</f>
        <v>1051.0319716138142</v>
      </c>
      <c r="BH217" s="3">
        <f>H217*保育人数!$T$3/保育人数!$T$34</f>
        <v>1057.6009214364005</v>
      </c>
      <c r="BI217" s="3">
        <f>I217*保育人数!$T$3/保育人数!$T$34</f>
        <v>1077.3077709041595</v>
      </c>
      <c r="BJ217" s="3">
        <f>J217*保育人数!$T$3/保育人数!$T$34</f>
        <v>1077.3077709041595</v>
      </c>
      <c r="BK217" s="3">
        <f>K217*保育人数!$T$3/保育人数!$T$34</f>
        <v>1057.6009214364005</v>
      </c>
      <c r="BL217" s="3">
        <f>L217*保育人数!$T$3/保育人数!$T$34</f>
        <v>1077.3077709041595</v>
      </c>
      <c r="BM217" s="3">
        <f>M217*保育人数!$T$3/保育人数!$T$34</f>
        <v>1083.8767207267458</v>
      </c>
      <c r="BN217" s="3">
        <f>N217*保育人数!$T$3/保育人数!$T$34</f>
        <v>1136.4283193074366</v>
      </c>
      <c r="BO217" s="3">
        <f>O217*保育人数!$T$3/保育人数!$T$34</f>
        <v>1248.1004662914045</v>
      </c>
      <c r="BP217" s="3">
        <f t="shared" si="125"/>
        <v>1083.8767207267458</v>
      </c>
      <c r="BQ217" s="216"/>
      <c r="BR217" s="3"/>
      <c r="BU217" s="3">
        <f>U217*保育人数!$T$3/保育人数!$T$34</f>
        <v>111192.61364691895</v>
      </c>
      <c r="BV217" s="3">
        <f>V217*保育人数!$T$3/保育人数!$T$34</f>
        <v>112480.12781214587</v>
      </c>
      <c r="BW217" s="3">
        <f>W217*保育人数!$T$3/保育人数!$T$34</f>
        <v>113439.19448624349</v>
      </c>
      <c r="BX217" s="3">
        <f>X217*保育人数!$T$3/保育人数!$T$34</f>
        <v>114582.19175537351</v>
      </c>
      <c r="BY217" s="3">
        <f>Y217*保育人数!$T$3/保育人数!$T$34</f>
        <v>114746.41550093816</v>
      </c>
      <c r="BZ217" s="3">
        <f>Z217*保育人数!$T$3/保育人数!$T$34</f>
        <v>113353.79813854986</v>
      </c>
      <c r="CA217" s="3">
        <f>AA217*保育人数!$T$3/保育人数!$T$34</f>
        <v>114693.86390235748</v>
      </c>
      <c r="CB217" s="3">
        <f>AB217*保育人数!$T$3/保育人数!$T$34</f>
        <v>115994.51596722957</v>
      </c>
      <c r="CC217" s="3">
        <f>AC217*保育人数!$T$3/保育人数!$T$34</f>
        <v>121282.52057441158</v>
      </c>
      <c r="CD217" s="3">
        <f>AD217*保育人数!$T$3/保育人数!$T$34</f>
        <v>132817.59646287319</v>
      </c>
      <c r="CE217" s="3">
        <f>AE217*保育人数!$T$3/保育人数!$T$34</f>
        <v>0</v>
      </c>
      <c r="CF217" s="3">
        <f t="shared" si="126"/>
        <v>105871.16711336745</v>
      </c>
      <c r="CG217" s="216"/>
      <c r="CH217" s="3"/>
      <c r="CI217" s="4"/>
    </row>
    <row r="218" spans="1:87" ht="19">
      <c r="A218" s="32" t="s">
        <v>80</v>
      </c>
      <c r="B218" s="33" t="s">
        <v>179</v>
      </c>
      <c r="C218" s="237" t="s">
        <v>159</v>
      </c>
      <c r="D218" s="34" t="s">
        <v>105</v>
      </c>
      <c r="E218" s="38">
        <v>260</v>
      </c>
      <c r="F218" s="36">
        <v>270</v>
      </c>
      <c r="G218" s="36">
        <v>270</v>
      </c>
      <c r="H218" s="36">
        <v>270</v>
      </c>
      <c r="I218" s="36">
        <v>280</v>
      </c>
      <c r="J218" s="36">
        <v>280</v>
      </c>
      <c r="K218" s="36">
        <v>280</v>
      </c>
      <c r="L218" s="36">
        <v>280</v>
      </c>
      <c r="M218" s="39">
        <v>290</v>
      </c>
      <c r="N218" s="39">
        <v>300</v>
      </c>
      <c r="O218" s="40">
        <v>330</v>
      </c>
      <c r="P218" s="111"/>
      <c r="Q218" s="111"/>
      <c r="R218" s="111"/>
      <c r="S218" s="111"/>
      <c r="T218" s="35">
        <v>33450</v>
      </c>
      <c r="U218" s="36">
        <v>34140</v>
      </c>
      <c r="V218" s="36">
        <v>34620</v>
      </c>
      <c r="W218" s="36">
        <v>34880</v>
      </c>
      <c r="X218" s="36">
        <v>35170</v>
      </c>
      <c r="Y218" s="36">
        <v>30740</v>
      </c>
      <c r="Z218" s="36">
        <v>30400</v>
      </c>
      <c r="AA218" s="36">
        <v>30730</v>
      </c>
      <c r="AB218" s="37">
        <v>31050</v>
      </c>
      <c r="AC218" s="37">
        <v>32310</v>
      </c>
      <c r="AD218" s="77">
        <v>35150</v>
      </c>
      <c r="AE218" s="111"/>
      <c r="AF218" s="4">
        <f>E218/E$578</f>
        <v>1.0833333333333333</v>
      </c>
      <c r="AG218" s="4">
        <f>F218/E$578</f>
        <v>1.125</v>
      </c>
      <c r="AH218" s="4">
        <f>G218/E$578</f>
        <v>1.125</v>
      </c>
      <c r="AI218" s="4">
        <f>H218/E$578</f>
        <v>1.125</v>
      </c>
      <c r="AJ218" s="4">
        <f>I218/E$578</f>
        <v>1.1666666666666667</v>
      </c>
      <c r="AK218" s="4">
        <f>J218/E$578</f>
        <v>1.1666666666666667</v>
      </c>
      <c r="AL218" s="4">
        <f>K218/E$578</f>
        <v>1.1666666666666667</v>
      </c>
      <c r="AM218" s="4">
        <f>L218/E$578</f>
        <v>1.1666666666666667</v>
      </c>
      <c r="AN218" s="4">
        <f>M218/E$578</f>
        <v>1.2083333333333333</v>
      </c>
      <c r="AO218" s="4">
        <f>N218/E$578</f>
        <v>1.25</v>
      </c>
      <c r="AP218" s="4">
        <f>O218/E$578</f>
        <v>1.375</v>
      </c>
      <c r="AQ218" s="256"/>
      <c r="AR218" s="256"/>
      <c r="AS218" s="256"/>
      <c r="AT218" s="256"/>
      <c r="AU218" s="256"/>
      <c r="AV218" s="256"/>
      <c r="AW218" s="256"/>
      <c r="AX218" s="256"/>
      <c r="AY218" s="256"/>
      <c r="AZ218" s="256"/>
      <c r="BA218" s="256"/>
      <c r="BC218" s="3"/>
      <c r="BE218" s="3">
        <f>E218*(保育人数!$T$7+保育人数!$T$8)/保育人数!$T$34</f>
        <v>683.17078154897922</v>
      </c>
      <c r="BF218" s="3">
        <f>F218*(保育人数!$T$7+保育人数!$T$8)/保育人数!$T$34</f>
        <v>709.44658083932461</v>
      </c>
      <c r="BG218" s="3">
        <f>G218*(保育人数!$T$7+保育人数!$T$8)/保育人数!$T$34</f>
        <v>709.44658083932461</v>
      </c>
      <c r="BH218" s="3">
        <f>H218*(保育人数!$T$7+保育人数!$T$8)/保育人数!$T$34</f>
        <v>709.44658083932461</v>
      </c>
      <c r="BI218" s="3">
        <f>I218*(保育人数!$T$7+保育人数!$T$8)/保育人数!$T$34</f>
        <v>735.72238012967</v>
      </c>
      <c r="BJ218" s="3">
        <f>J218*(保育人数!$T$7+保育人数!$T$8)/保育人数!$T$34</f>
        <v>735.72238012967</v>
      </c>
      <c r="BK218" s="3">
        <f>K218*(保育人数!$T$7+保育人数!$T$8)/保育人数!$T$34</f>
        <v>735.72238012967</v>
      </c>
      <c r="BL218" s="3">
        <f>L218*(保育人数!$T$7+保育人数!$T$8)/保育人数!$T$34</f>
        <v>735.72238012967</v>
      </c>
      <c r="BM218" s="3">
        <f>M218*(保育人数!$T$7+保育人数!$T$8)/保育人数!$T$34</f>
        <v>761.99817942001528</v>
      </c>
      <c r="BN218" s="3">
        <f>N218*(保育人数!$T$7+保育人数!$T$8)/保育人数!$T$34</f>
        <v>788.27397871036067</v>
      </c>
      <c r="BO218" s="3">
        <f>O218*(保育人数!$T$7+保育人数!$T$8)/保育人数!$T$34</f>
        <v>867.10137658139672</v>
      </c>
      <c r="BP218" s="3">
        <f>AVERAGE(BE218:BO218)</f>
        <v>742.88850720885512</v>
      </c>
      <c r="BQ218" s="216">
        <f>SUM(BP218:BP221)</f>
        <v>4022.5860004492347</v>
      </c>
      <c r="BR218" s="3"/>
      <c r="BU218" s="3">
        <f>U218*(保育人数!$T$7+保育人数!$T$8)/保育人数!$T$34</f>
        <v>89705.578777239047</v>
      </c>
      <c r="BV218" s="3">
        <f>V218*(保育人数!$T$7+保育人数!$T$8)/保育人数!$T$34</f>
        <v>90966.81714317562</v>
      </c>
      <c r="BW218" s="3">
        <f>W218*(保育人数!$T$7+保育人数!$T$8)/保育人数!$T$34</f>
        <v>91649.987924724599</v>
      </c>
      <c r="BX218" s="3">
        <f>X218*(保育人数!$T$7+保育人数!$T$8)/保育人数!$T$34</f>
        <v>92411.986104144613</v>
      </c>
      <c r="BY218" s="3">
        <f>Y218*(保育人数!$T$7+保育人数!$T$8)/保育人数!$T$34</f>
        <v>80771.80701852162</v>
      </c>
      <c r="BZ218" s="3">
        <f>Z218*(保育人数!$T$7+保育人数!$T$8)/保育人数!$T$34</f>
        <v>79878.429842649886</v>
      </c>
      <c r="CA218" s="3">
        <f>AA218*(保育人数!$T$7+保育人数!$T$8)/保育人数!$T$34</f>
        <v>80745.53121923127</v>
      </c>
      <c r="CB218" s="3">
        <f>AB218*(保育人数!$T$7+保育人数!$T$8)/保育人数!$T$34</f>
        <v>81586.356796522334</v>
      </c>
      <c r="CC218" s="3">
        <f>AC218*(保育人数!$T$7+保育人数!$T$8)/保育人数!$T$34</f>
        <v>84897.107507105844</v>
      </c>
      <c r="CD218" s="3">
        <f>AD218*(保育人数!$T$7+保育人数!$T$8)/保育人数!$T$34</f>
        <v>92359.434505563928</v>
      </c>
      <c r="CE218" s="3">
        <f>AE218*(保育人数!$T$7+保育人数!$T$8)/保育人数!$T$34</f>
        <v>0</v>
      </c>
      <c r="CF218" s="3">
        <f>AVERAGE(BU218:CE218)</f>
        <v>78633.912439898064</v>
      </c>
      <c r="CG218" s="216">
        <f>ROUNDDOWN(SUM(CF218:CF221)*$CJ$2*12/16,-2)</f>
        <v>216200</v>
      </c>
      <c r="CH218" s="3"/>
      <c r="CI218" s="4"/>
    </row>
    <row r="219" spans="1:87" ht="19">
      <c r="A219" s="32" t="s">
        <v>80</v>
      </c>
      <c r="B219" s="78" t="s">
        <v>151</v>
      </c>
      <c r="C219" s="237"/>
      <c r="D219" s="34" t="s">
        <v>106</v>
      </c>
      <c r="E219" s="38">
        <v>330</v>
      </c>
      <c r="F219" s="36">
        <v>340</v>
      </c>
      <c r="G219" s="36">
        <v>340</v>
      </c>
      <c r="H219" s="36">
        <v>340</v>
      </c>
      <c r="I219" s="36">
        <v>350</v>
      </c>
      <c r="J219" s="36">
        <v>350</v>
      </c>
      <c r="K219" s="36">
        <v>350</v>
      </c>
      <c r="L219" s="36">
        <v>350</v>
      </c>
      <c r="M219" s="39">
        <v>360</v>
      </c>
      <c r="N219" s="39">
        <v>370</v>
      </c>
      <c r="O219" s="40">
        <v>410</v>
      </c>
      <c r="P219" s="111"/>
      <c r="Q219" s="111"/>
      <c r="R219" s="111"/>
      <c r="S219" s="111"/>
      <c r="T219" s="35">
        <v>40530</v>
      </c>
      <c r="U219" s="36">
        <v>41420</v>
      </c>
      <c r="V219" s="36">
        <v>41980</v>
      </c>
      <c r="W219" s="36">
        <v>42310</v>
      </c>
      <c r="X219" s="36">
        <v>42680</v>
      </c>
      <c r="Y219" s="36">
        <v>38260</v>
      </c>
      <c r="Z219" s="36">
        <v>37810</v>
      </c>
      <c r="AA219" s="36">
        <v>38230</v>
      </c>
      <c r="AB219" s="37">
        <v>38640</v>
      </c>
      <c r="AC219" s="37">
        <v>40260</v>
      </c>
      <c r="AD219" s="77">
        <v>43900</v>
      </c>
      <c r="AE219" s="111"/>
      <c r="AF219" s="4">
        <f>E219/E$579</f>
        <v>1.1000000000000001</v>
      </c>
      <c r="AG219" s="4">
        <f>F219/E$579</f>
        <v>1.1333333333333333</v>
      </c>
      <c r="AH219" s="4">
        <f>G219/E$579</f>
        <v>1.1333333333333333</v>
      </c>
      <c r="AI219" s="4">
        <f>H219/E$579</f>
        <v>1.1333333333333333</v>
      </c>
      <c r="AJ219" s="4">
        <f>I219/E$579</f>
        <v>1.1666666666666667</v>
      </c>
      <c r="AK219" s="4">
        <f>J219/E$579</f>
        <v>1.1666666666666667</v>
      </c>
      <c r="AL219" s="4">
        <f>K219/E$579</f>
        <v>1.1666666666666667</v>
      </c>
      <c r="AM219" s="4">
        <f>L219/E$579</f>
        <v>1.1666666666666667</v>
      </c>
      <c r="AN219" s="4">
        <f>M219/E$579</f>
        <v>1.2</v>
      </c>
      <c r="AO219" s="4">
        <f>N219/E$579</f>
        <v>1.2333333333333334</v>
      </c>
      <c r="AP219" s="4">
        <f>O219/E$579</f>
        <v>1.3666666666666667</v>
      </c>
      <c r="AQ219" s="256"/>
      <c r="AR219" s="256"/>
      <c r="AS219" s="256"/>
      <c r="AT219" s="256"/>
      <c r="AU219" s="256"/>
      <c r="AV219" s="256"/>
      <c r="AW219" s="256"/>
      <c r="AX219" s="256"/>
      <c r="AY219" s="256"/>
      <c r="AZ219" s="256"/>
      <c r="BA219" s="256"/>
      <c r="BC219" s="3"/>
      <c r="BE219" s="3">
        <f>E219*保育人数!$T$6/保育人数!$T$34</f>
        <v>433.55068829069836</v>
      </c>
      <c r="BF219" s="3">
        <f>F219*保育人数!$T$6/保育人数!$T$34</f>
        <v>446.68858793587106</v>
      </c>
      <c r="BG219" s="3">
        <f>G219*保育人数!$T$6/保育人数!$T$34</f>
        <v>446.68858793587106</v>
      </c>
      <c r="BH219" s="3">
        <f>H219*保育人数!$T$6/保育人数!$T$34</f>
        <v>446.68858793587106</v>
      </c>
      <c r="BI219" s="3">
        <f>I219*保育人数!$T$6/保育人数!$T$34</f>
        <v>459.82648758104369</v>
      </c>
      <c r="BJ219" s="3">
        <f>J219*保育人数!$T$6/保育人数!$T$34</f>
        <v>459.82648758104369</v>
      </c>
      <c r="BK219" s="3">
        <f>K219*保育人数!$T$6/保育人数!$T$34</f>
        <v>459.82648758104369</v>
      </c>
      <c r="BL219" s="3">
        <f>L219*保育人数!$T$6/保育人数!$T$34</f>
        <v>459.82648758104369</v>
      </c>
      <c r="BM219" s="3">
        <f>M219*保育人数!$T$6/保育人数!$T$34</f>
        <v>472.96438722621639</v>
      </c>
      <c r="BN219" s="3">
        <f>N219*保育人数!$T$6/保育人数!$T$34</f>
        <v>486.10228687138908</v>
      </c>
      <c r="BO219" s="3">
        <f>O219*保育人数!$T$6/保育人数!$T$34</f>
        <v>538.65388545207975</v>
      </c>
      <c r="BP219" s="3">
        <f t="shared" ref="BP219:BP221" si="127">AVERAGE(BE219:BO219)</f>
        <v>464.60390563383373</v>
      </c>
      <c r="BQ219" s="216"/>
      <c r="BR219" s="3"/>
      <c r="BU219" s="3">
        <f>U219*保育人数!$T$6/保育人数!$T$34</f>
        <v>54417.180330305229</v>
      </c>
      <c r="BV219" s="3">
        <f>V219*保育人数!$T$6/保育人数!$T$34</f>
        <v>55152.902710434901</v>
      </c>
      <c r="BW219" s="3">
        <f>W219*保育人数!$T$6/保育人数!$T$34</f>
        <v>55586.4533987256</v>
      </c>
      <c r="BX219" s="3">
        <f>X219*保育人数!$T$6/保育人数!$T$34</f>
        <v>56072.555685596992</v>
      </c>
      <c r="BY219" s="3">
        <f>Y219*保育人数!$T$6/保育人数!$T$34</f>
        <v>50265.604042430663</v>
      </c>
      <c r="BZ219" s="3">
        <f>Z219*保育人数!$T$6/保育人数!$T$34</f>
        <v>49674.398558397894</v>
      </c>
      <c r="CA219" s="3">
        <f>AA219*保育人数!$T$6/保育人数!$T$34</f>
        <v>50226.190343495145</v>
      </c>
      <c r="CB219" s="3">
        <f>AB219*保育人数!$T$6/保育人数!$T$34</f>
        <v>50764.84422894723</v>
      </c>
      <c r="CC219" s="3">
        <f>AC219*保育人数!$T$6/保育人数!$T$34</f>
        <v>52893.183971465201</v>
      </c>
      <c r="CD219" s="3">
        <f>AD219*保育人数!$T$6/保育人数!$T$34</f>
        <v>57675.379442308054</v>
      </c>
      <c r="CE219" s="3">
        <f>AE219*保育人数!$T$6/保育人数!$T$34</f>
        <v>0</v>
      </c>
      <c r="CF219" s="3">
        <f t="shared" ref="CF219:CF221" si="128">AVERAGE(BU219:CE219)</f>
        <v>48429.881155646086</v>
      </c>
      <c r="CG219" s="216"/>
      <c r="CH219" s="3"/>
      <c r="CI219" s="4"/>
    </row>
    <row r="220" spans="1:87" ht="19">
      <c r="A220" s="32" t="s">
        <v>80</v>
      </c>
      <c r="B220" s="78" t="s">
        <v>151</v>
      </c>
      <c r="C220" s="257" t="s">
        <v>160</v>
      </c>
      <c r="D220" s="34" t="s">
        <v>161</v>
      </c>
      <c r="E220" s="38">
        <v>820</v>
      </c>
      <c r="F220" s="36">
        <v>850</v>
      </c>
      <c r="G220" s="36">
        <v>850</v>
      </c>
      <c r="H220" s="36">
        <v>860</v>
      </c>
      <c r="I220" s="36">
        <v>880</v>
      </c>
      <c r="J220" s="36">
        <v>880</v>
      </c>
      <c r="K220" s="36">
        <v>860</v>
      </c>
      <c r="L220" s="36">
        <v>880</v>
      </c>
      <c r="M220" s="39">
        <v>880</v>
      </c>
      <c r="N220" s="39">
        <v>920</v>
      </c>
      <c r="O220" s="40">
        <v>1020</v>
      </c>
      <c r="P220" s="111"/>
      <c r="Q220" s="111"/>
      <c r="R220" s="111"/>
      <c r="S220" s="111"/>
      <c r="T220" s="35">
        <v>93320</v>
      </c>
      <c r="U220" s="36">
        <v>95620</v>
      </c>
      <c r="V220" s="36">
        <v>96810</v>
      </c>
      <c r="W220" s="36">
        <v>97610</v>
      </c>
      <c r="X220" s="36">
        <v>98550</v>
      </c>
      <c r="Y220" s="36">
        <v>98700</v>
      </c>
      <c r="Z220" s="36">
        <v>97660</v>
      </c>
      <c r="AA220" s="36">
        <v>98780</v>
      </c>
      <c r="AB220" s="37">
        <v>99860</v>
      </c>
      <c r="AC220" s="37">
        <v>104240</v>
      </c>
      <c r="AD220" s="77">
        <v>113760</v>
      </c>
      <c r="AE220" s="111"/>
      <c r="AF220" s="4">
        <f>E220/E$580</f>
        <v>1.1081081081081081</v>
      </c>
      <c r="AG220" s="4">
        <f>F220/E$580</f>
        <v>1.1486486486486487</v>
      </c>
      <c r="AH220" s="4">
        <f>G220/E$580</f>
        <v>1.1486486486486487</v>
      </c>
      <c r="AI220" s="4">
        <f>H220/E$580</f>
        <v>1.1621621621621621</v>
      </c>
      <c r="AJ220" s="4">
        <f>I220/E$580</f>
        <v>1.1891891891891893</v>
      </c>
      <c r="AK220" s="4">
        <f>J220/E$580</f>
        <v>1.1891891891891893</v>
      </c>
      <c r="AL220" s="4">
        <f>K220/E$580</f>
        <v>1.1621621621621621</v>
      </c>
      <c r="AM220" s="4">
        <f>L220/E$580</f>
        <v>1.1891891891891893</v>
      </c>
      <c r="AN220" s="4">
        <f>M220/E$580</f>
        <v>1.1891891891891893</v>
      </c>
      <c r="AO220" s="4">
        <f>N220/E$580</f>
        <v>1.2432432432432432</v>
      </c>
      <c r="AP220" s="4">
        <f>O220/E$580</f>
        <v>1.3783783783783783</v>
      </c>
      <c r="AQ220" s="256"/>
      <c r="AR220" s="256"/>
      <c r="AS220" s="256"/>
      <c r="AT220" s="256"/>
      <c r="AU220" s="256"/>
      <c r="AV220" s="256"/>
      <c r="AW220" s="256"/>
      <c r="AX220" s="256"/>
      <c r="AY220" s="256"/>
      <c r="AZ220" s="256"/>
      <c r="BA220" s="256"/>
      <c r="BC220" s="3"/>
      <c r="BE220" s="3">
        <f>E220*(保育人数!$T$4+保育人数!$T$5)/保育人数!$T$34</f>
        <v>1615.9616563562395</v>
      </c>
      <c r="BF220" s="3">
        <f>F220*(保育人数!$T$4+保育人数!$T$5)/保育人数!$T$34</f>
        <v>1675.0822047595163</v>
      </c>
      <c r="BG220" s="3">
        <f>G220*(保育人数!$T$4+保育人数!$T$5)/保育人数!$T$34</f>
        <v>1675.0822047595163</v>
      </c>
      <c r="BH220" s="3">
        <f>H220*(保育人数!$T$4+保育人数!$T$5)/保育人数!$T$34</f>
        <v>1694.7890542272755</v>
      </c>
      <c r="BI220" s="3">
        <f>I220*(保育人数!$T$4+保育人数!$T$5)/保育人数!$T$34</f>
        <v>1734.2027531627934</v>
      </c>
      <c r="BJ220" s="3">
        <f>J220*(保育人数!$T$4+保育人数!$T$5)/保育人数!$T$34</f>
        <v>1734.2027531627934</v>
      </c>
      <c r="BK220" s="3">
        <f>K220*(保育人数!$T$4+保育人数!$T$5)/保育人数!$T$34</f>
        <v>1694.7890542272755</v>
      </c>
      <c r="BL220" s="3">
        <f>L220*(保育人数!$T$4+保育人数!$T$5)/保育人数!$T$34</f>
        <v>1734.2027531627934</v>
      </c>
      <c r="BM220" s="3">
        <f>M220*(保育人数!$T$4+保育人数!$T$5)/保育人数!$T$34</f>
        <v>1734.2027531627934</v>
      </c>
      <c r="BN220" s="3">
        <f>N220*(保育人数!$T$4+保育人数!$T$5)/保育人数!$T$34</f>
        <v>1813.0301510338295</v>
      </c>
      <c r="BO220" s="3">
        <f>O220*(保育人数!$T$4+保育人数!$T$5)/保育人数!$T$34</f>
        <v>2010.0986457114197</v>
      </c>
      <c r="BP220" s="3">
        <f t="shared" si="127"/>
        <v>1737.7858167023862</v>
      </c>
      <c r="BQ220" s="216"/>
      <c r="BR220" s="3"/>
      <c r="BU220" s="3">
        <f>U220*(保育人数!$T$4+保育人数!$T$5)/保育人数!$T$34</f>
        <v>188436.89461071172</v>
      </c>
      <c r="BV220" s="3">
        <f>V220*(保育人数!$T$4+保育人数!$T$5)/保育人数!$T$34</f>
        <v>190782.00969737503</v>
      </c>
      <c r="BW220" s="3">
        <f>W220*(保育人数!$T$4+保育人数!$T$5)/保育人数!$T$34</f>
        <v>192358.55765479576</v>
      </c>
      <c r="BX220" s="3">
        <f>X220*(保育人数!$T$4+保育人数!$T$5)/保育人数!$T$34</f>
        <v>194211.0015047651</v>
      </c>
      <c r="BY220" s="3">
        <f>Y220*(保育人数!$T$4+保育人数!$T$5)/保育人数!$T$34</f>
        <v>194506.6042467815</v>
      </c>
      <c r="BZ220" s="3">
        <f>Z220*(保育人数!$T$4+保育人数!$T$5)/保育人数!$T$34</f>
        <v>192457.09190213456</v>
      </c>
      <c r="CA220" s="3">
        <f>AA220*(保育人数!$T$4+保育人数!$T$5)/保育人数!$T$34</f>
        <v>194664.25904252357</v>
      </c>
      <c r="CB220" s="3">
        <f>AB220*(保育人数!$T$4+保育人数!$T$5)/保育人数!$T$34</f>
        <v>196792.59878504154</v>
      </c>
      <c r="CC220" s="3">
        <f>AC220*(保育人数!$T$4+保育人数!$T$5)/保育人数!$T$34</f>
        <v>205424.19885191999</v>
      </c>
      <c r="CD220" s="3">
        <f>AD220*(保育人数!$T$4+保育人数!$T$5)/保育人数!$T$34</f>
        <v>224185.11954522657</v>
      </c>
      <c r="CE220" s="3">
        <f>AE220*(保育人数!$T$4+保育人数!$T$5)/保育人数!$T$34</f>
        <v>0</v>
      </c>
      <c r="CF220" s="3">
        <f t="shared" si="128"/>
        <v>179438.03053102503</v>
      </c>
      <c r="CG220" s="216"/>
      <c r="CH220" s="3"/>
      <c r="CI220" s="4"/>
    </row>
    <row r="221" spans="1:87" ht="19.5" thickBot="1">
      <c r="A221" s="79" t="s">
        <v>80</v>
      </c>
      <c r="B221" s="80" t="s">
        <v>151</v>
      </c>
      <c r="C221" s="258"/>
      <c r="D221" s="61" t="s">
        <v>162</v>
      </c>
      <c r="E221" s="65">
        <v>1530</v>
      </c>
      <c r="F221" s="63">
        <v>1580</v>
      </c>
      <c r="G221" s="63">
        <v>1590</v>
      </c>
      <c r="H221" s="63">
        <v>1600</v>
      </c>
      <c r="I221" s="63">
        <v>1630</v>
      </c>
      <c r="J221" s="63">
        <v>1630</v>
      </c>
      <c r="K221" s="63">
        <v>1600</v>
      </c>
      <c r="L221" s="63">
        <v>1630</v>
      </c>
      <c r="M221" s="66">
        <v>1640</v>
      </c>
      <c r="N221" s="66">
        <v>1720</v>
      </c>
      <c r="O221" s="67">
        <v>1890</v>
      </c>
      <c r="P221" s="111"/>
      <c r="Q221" s="111"/>
      <c r="R221" s="111"/>
      <c r="S221" s="111"/>
      <c r="T221" s="62">
        <v>164190</v>
      </c>
      <c r="U221" s="63">
        <v>168510</v>
      </c>
      <c r="V221" s="63">
        <v>170460</v>
      </c>
      <c r="W221" s="63">
        <v>171920</v>
      </c>
      <c r="X221" s="63">
        <v>173650</v>
      </c>
      <c r="Y221" s="63">
        <v>173900</v>
      </c>
      <c r="Z221" s="63">
        <v>171800</v>
      </c>
      <c r="AA221" s="63">
        <v>173820</v>
      </c>
      <c r="AB221" s="64">
        <v>175800</v>
      </c>
      <c r="AC221" s="64">
        <v>183820</v>
      </c>
      <c r="AD221" s="81">
        <v>201310</v>
      </c>
      <c r="AE221" s="111"/>
      <c r="AF221" s="4">
        <f>E221/E$581</f>
        <v>1.125</v>
      </c>
      <c r="AG221" s="4">
        <f>F221/E$581</f>
        <v>1.161764705882353</v>
      </c>
      <c r="AH221" s="4">
        <f>G221/E$581</f>
        <v>1.1691176470588236</v>
      </c>
      <c r="AI221" s="4">
        <f>H221/E$581</f>
        <v>1.1764705882352942</v>
      </c>
      <c r="AJ221" s="4">
        <f>I221/E$581</f>
        <v>1.1985294117647058</v>
      </c>
      <c r="AK221" s="4">
        <f>J221/E$581</f>
        <v>1.1985294117647058</v>
      </c>
      <c r="AL221" s="4">
        <f>K221/E$581</f>
        <v>1.1764705882352942</v>
      </c>
      <c r="AM221" s="4">
        <f>L221/E$581</f>
        <v>1.1985294117647058</v>
      </c>
      <c r="AN221" s="4">
        <f>M221/E$581</f>
        <v>1.2058823529411764</v>
      </c>
      <c r="AO221" s="4">
        <f>N221/E$581</f>
        <v>1.2647058823529411</v>
      </c>
      <c r="AP221" s="4">
        <f>O221/E$581</f>
        <v>1.3897058823529411</v>
      </c>
      <c r="AQ221" s="256"/>
      <c r="AR221" s="256"/>
      <c r="AS221" s="256"/>
      <c r="AT221" s="256"/>
      <c r="AU221" s="256"/>
      <c r="AV221" s="256"/>
      <c r="AW221" s="256"/>
      <c r="AX221" s="256"/>
      <c r="AY221" s="256"/>
      <c r="AZ221" s="256"/>
      <c r="BA221" s="256"/>
      <c r="BC221" s="3"/>
      <c r="BE221" s="3">
        <f>E221*保育人数!$T$3/保育人数!$T$34</f>
        <v>1005.0493228557099</v>
      </c>
      <c r="BF221" s="3">
        <f>F221*保育人数!$T$3/保育人数!$T$34</f>
        <v>1037.8940719686416</v>
      </c>
      <c r="BG221" s="3">
        <f>G221*保育人数!$T$3/保育人数!$T$34</f>
        <v>1044.4630217912279</v>
      </c>
      <c r="BH221" s="3">
        <f>H221*保育人数!$T$3/保育人数!$T$34</f>
        <v>1051.0319716138142</v>
      </c>
      <c r="BI221" s="3">
        <f>I221*保育人数!$T$3/保育人数!$T$34</f>
        <v>1070.7388210815732</v>
      </c>
      <c r="BJ221" s="3">
        <f>J221*保育人数!$T$3/保育人数!$T$34</f>
        <v>1070.7388210815732</v>
      </c>
      <c r="BK221" s="3">
        <f>K221*保育人数!$T$3/保育人数!$T$34</f>
        <v>1051.0319716138142</v>
      </c>
      <c r="BL221" s="3">
        <f>L221*保育人数!$T$3/保育人数!$T$34</f>
        <v>1070.7388210815732</v>
      </c>
      <c r="BM221" s="3">
        <f>M221*保育人数!$T$3/保育人数!$T$34</f>
        <v>1077.3077709041595</v>
      </c>
      <c r="BN221" s="3">
        <f>N221*保育人数!$T$3/保育人数!$T$34</f>
        <v>1129.8593694848503</v>
      </c>
      <c r="BO221" s="3">
        <f>O221*保育人数!$T$3/保育人数!$T$34</f>
        <v>1241.5315164688182</v>
      </c>
      <c r="BP221" s="3">
        <f t="shared" si="127"/>
        <v>1077.3077709041595</v>
      </c>
      <c r="BQ221" s="216"/>
      <c r="BR221" s="3"/>
      <c r="BU221" s="3">
        <f>U221*保育人数!$T$3/保育人数!$T$34</f>
        <v>110693.37346040239</v>
      </c>
      <c r="BV221" s="3">
        <f>V221*保育人数!$T$3/保育人数!$T$34</f>
        <v>111974.31867580673</v>
      </c>
      <c r="BW221" s="3">
        <f>W221*保育人数!$T$3/保育人数!$T$34</f>
        <v>112933.38534990433</v>
      </c>
      <c r="BX221" s="3">
        <f>X221*保育人数!$T$3/保育人数!$T$34</f>
        <v>114069.81366921177</v>
      </c>
      <c r="BY221" s="3">
        <f>Y221*保育人数!$T$3/保育人数!$T$34</f>
        <v>114234.03741477644</v>
      </c>
      <c r="BZ221" s="3">
        <f>Z221*保育人数!$T$3/保育人数!$T$34</f>
        <v>112854.5579520333</v>
      </c>
      <c r="CA221" s="3">
        <f>AA221*保育人数!$T$3/保育人数!$T$34</f>
        <v>114181.48581619574</v>
      </c>
      <c r="CB221" s="3">
        <f>AB221*保育人数!$T$3/保育人数!$T$34</f>
        <v>115482.13788106784</v>
      </c>
      <c r="CC221" s="3">
        <f>AC221*保育人数!$T$3/保育人数!$T$34</f>
        <v>120750.43563878209</v>
      </c>
      <c r="CD221" s="3">
        <f>AD221*保育人数!$T$3/保育人数!$T$34</f>
        <v>132239.52887848558</v>
      </c>
      <c r="CE221" s="3">
        <f>AE221*保育人数!$T$3/保育人数!$T$34</f>
        <v>0</v>
      </c>
      <c r="CF221" s="3">
        <f t="shared" si="128"/>
        <v>105401.1886124242</v>
      </c>
      <c r="CG221" s="216"/>
      <c r="CH221" s="3"/>
      <c r="CI221" s="4"/>
    </row>
    <row r="222" spans="1:87" ht="18.75" customHeight="1">
      <c r="A222" s="22" t="s">
        <v>81</v>
      </c>
      <c r="B222" s="74" t="s">
        <v>158</v>
      </c>
      <c r="C222" s="240" t="s">
        <v>159</v>
      </c>
      <c r="D222" s="24" t="s">
        <v>105</v>
      </c>
      <c r="E222" s="28">
        <v>2160</v>
      </c>
      <c r="F222" s="26">
        <v>2220</v>
      </c>
      <c r="G222" s="26">
        <v>2240</v>
      </c>
      <c r="H222" s="26">
        <v>2260</v>
      </c>
      <c r="I222" s="26">
        <v>2280</v>
      </c>
      <c r="J222" s="26">
        <v>2280</v>
      </c>
      <c r="K222" s="26">
        <v>2250</v>
      </c>
      <c r="L222" s="26">
        <v>2280</v>
      </c>
      <c r="M222" s="29">
        <v>2300</v>
      </c>
      <c r="N222" s="29">
        <v>2400</v>
      </c>
      <c r="O222" s="30">
        <v>2610</v>
      </c>
      <c r="P222" s="111"/>
      <c r="Q222" s="111"/>
      <c r="R222" s="111"/>
      <c r="S222" s="111"/>
      <c r="T222" s="25">
        <v>223460</v>
      </c>
      <c r="U222" s="26">
        <v>228870</v>
      </c>
      <c r="V222" s="26">
        <v>231200</v>
      </c>
      <c r="W222" s="26">
        <v>232920</v>
      </c>
      <c r="X222" s="26">
        <v>235030</v>
      </c>
      <c r="Y222" s="26">
        <v>230830</v>
      </c>
      <c r="Z222" s="26">
        <v>227750</v>
      </c>
      <c r="AA222" s="26">
        <v>230390</v>
      </c>
      <c r="AB222" s="27">
        <v>232650</v>
      </c>
      <c r="AC222" s="27">
        <v>241920</v>
      </c>
      <c r="AD222" s="82">
        <v>263150</v>
      </c>
      <c r="AE222" s="111"/>
      <c r="AF222" s="4">
        <f>E222/E$510</f>
        <v>1.085427135678392</v>
      </c>
      <c r="AG222" s="4">
        <f>F222/E$510</f>
        <v>1.1155778894472361</v>
      </c>
      <c r="AH222" s="4">
        <f>G222/E$510</f>
        <v>1.1256281407035176</v>
      </c>
      <c r="AI222" s="4">
        <f>H222/E$510</f>
        <v>1.135678391959799</v>
      </c>
      <c r="AJ222" s="4">
        <f>I222/E$510</f>
        <v>1.1457286432160805</v>
      </c>
      <c r="AK222" s="4">
        <f>J222/E$510</f>
        <v>1.1457286432160805</v>
      </c>
      <c r="AL222" s="4">
        <f>K222/E$510</f>
        <v>1.1306532663316582</v>
      </c>
      <c r="AM222" s="4">
        <f>L222/E$510</f>
        <v>1.1457286432160805</v>
      </c>
      <c r="AN222" s="4">
        <f>M222/E$510</f>
        <v>1.1557788944723617</v>
      </c>
      <c r="AO222" s="4">
        <f>N222/E$510</f>
        <v>1.2060301507537687</v>
      </c>
      <c r="AP222" s="4">
        <f>O222/E$510</f>
        <v>1.3115577889447236</v>
      </c>
      <c r="AQ222" s="255">
        <f>AVERAGE(AF222:AF293)</f>
        <v>1.0911148901633843</v>
      </c>
      <c r="AR222" s="255">
        <f t="shared" ref="AR222" si="129">AVERAGE(AG222:AG293)</f>
        <v>1.1266325045200216</v>
      </c>
      <c r="AS222" s="255">
        <f t="shared" ref="AS222" si="130">AVERAGE(AH222:AH293)</f>
        <v>1.1348941421942313</v>
      </c>
      <c r="AT222" s="255">
        <f t="shared" ref="AT222" si="131">AVERAGE(AI222:AI293)</f>
        <v>1.1502801339475395</v>
      </c>
      <c r="AU222" s="255">
        <f t="shared" ref="AU222" si="132">AVERAGE(AJ222:AJ293)</f>
        <v>1.1587389944688793</v>
      </c>
      <c r="AV222" s="255">
        <f t="shared" ref="AV222" si="133">AVERAGE(AK222:AK293)</f>
        <v>1.1593879256410662</v>
      </c>
      <c r="AW222" s="255">
        <f t="shared" ref="AW222" si="134">AVERAGE(AL222:AL293)</f>
        <v>1.1512320045731572</v>
      </c>
      <c r="AX222" s="255">
        <f t="shared" ref="AX222" si="135">AVERAGE(AM222:AM293)</f>
        <v>1.1663808771513047</v>
      </c>
      <c r="AY222" s="255">
        <f t="shared" ref="AY222" si="136">AVERAGE(AN222:AN293)</f>
        <v>1.1784010428914324</v>
      </c>
      <c r="AZ222" s="255">
        <f t="shared" ref="AZ222" si="137">AVERAGE(AO222:AO293)</f>
        <v>1.2293968027736877</v>
      </c>
      <c r="BA222" s="255">
        <f t="shared" ref="BA222" si="138">AVERAGE(AP222:AP293)</f>
        <v>1.3460324370488057</v>
      </c>
      <c r="BB222" s="87">
        <f>AVERAGE(AQ222:BA293)</f>
        <v>1.1720447050339553</v>
      </c>
      <c r="BC222" s="3">
        <f>ROUNDDOWN($BC$510/$BB$510*BB222,-2)</f>
        <v>0</v>
      </c>
      <c r="BE222" s="3">
        <f>E222*(保育人数!$D$7+保育人数!$D$8)/保育人数!$D$34</f>
        <v>1300.0940461549592</v>
      </c>
      <c r="BF222" s="3">
        <f>F222*(保育人数!$D$7+保育人数!$D$8)/保育人数!$D$34</f>
        <v>1336.2077696592635</v>
      </c>
      <c r="BG222" s="3">
        <f>G222*(保育人数!$D$7+保育人数!$D$8)/保育人数!$D$34</f>
        <v>1348.2456774940317</v>
      </c>
      <c r="BH222" s="3">
        <f>H222*(保育人数!$D$7+保育人数!$D$8)/保育人数!$D$34</f>
        <v>1360.2835853287997</v>
      </c>
      <c r="BI222" s="3">
        <f>I222*(保育人数!$D$7+保育人数!$D$8)/保育人数!$D$34</f>
        <v>1372.321493163568</v>
      </c>
      <c r="BJ222" s="3">
        <f>J222*(保育人数!$D$7+保育人数!$D$8)/保育人数!$D$34</f>
        <v>1372.321493163568</v>
      </c>
      <c r="BK222" s="3">
        <f>K222*(保育人数!$D$7+保育人数!$D$8)/保育人数!$D$34</f>
        <v>1354.2646314114156</v>
      </c>
      <c r="BL222" s="3">
        <f>L222*(保育人数!$D$7+保育人数!$D$8)/保育人数!$D$34</f>
        <v>1372.321493163568</v>
      </c>
      <c r="BM222" s="3">
        <f>M222*(保育人数!$D$7+保育人数!$D$8)/保育人数!$D$34</f>
        <v>1384.359400998336</v>
      </c>
      <c r="BN222" s="3">
        <f>N222*(保育人数!$D$7+保育人数!$D$8)/保育人数!$D$34</f>
        <v>1444.5489401721768</v>
      </c>
      <c r="BO222" s="3">
        <f>O222*(保育人数!$D$7+保育人数!$D$8)/保育人数!$D$34</f>
        <v>1570.9469724372423</v>
      </c>
      <c r="BP222" s="3">
        <f>AVERAGE(BE222:BO222)</f>
        <v>1383.2650457406298</v>
      </c>
      <c r="BQ222" s="216">
        <f>SUM(BP222:BP225)</f>
        <v>3942.551610293779</v>
      </c>
      <c r="BR222" s="3"/>
      <c r="BU222" s="3">
        <f>U222*(保育人数!$D$7+保育人数!$D$8)/保育人数!$D$34</f>
        <v>137755.7983071692</v>
      </c>
      <c r="BV222" s="3">
        <f>V222*(保育人数!$D$7+保育人数!$D$8)/保育人数!$D$34</f>
        <v>139158.21456991968</v>
      </c>
      <c r="BW222" s="3">
        <f>W222*(保育人数!$D$7+保育人数!$D$8)/保育人数!$D$34</f>
        <v>140193.47464370975</v>
      </c>
      <c r="BX222" s="3">
        <f>X222*(保育人数!$D$7+保育人数!$D$8)/保育人数!$D$34</f>
        <v>141463.47392027779</v>
      </c>
      <c r="BY222" s="3">
        <f>Y222*(保育人数!$D$7+保育人数!$D$8)/保育人数!$D$34</f>
        <v>138935.51327497649</v>
      </c>
      <c r="BZ222" s="3">
        <f>Z222*(保育人数!$D$7+保育人数!$D$8)/保育人数!$D$34</f>
        <v>137081.67546842218</v>
      </c>
      <c r="CA222" s="3">
        <f>AA222*(保育人数!$D$7+保育人数!$D$8)/保育人数!$D$34</f>
        <v>138670.67930261159</v>
      </c>
      <c r="CB222" s="3">
        <f>AB222*(保育人数!$D$7+保育人数!$D$8)/保育人数!$D$34</f>
        <v>140030.96288794038</v>
      </c>
      <c r="CC222" s="3">
        <f>AC222*(保育人数!$D$7+保育人数!$D$8)/保育人数!$D$34</f>
        <v>145610.53316935542</v>
      </c>
      <c r="CD222" s="3">
        <f>AD222*(保育人数!$D$7+保育人数!$D$8)/保育人数!$D$34</f>
        <v>158388.77233596181</v>
      </c>
      <c r="CE222" s="3">
        <f>AE222*(保育人数!$D$7+保育人数!$D$8)/保育人数!$D$34</f>
        <v>0</v>
      </c>
      <c r="CF222" s="3">
        <f>AVERAGE(BU222:CE222)</f>
        <v>128844.46344366767</v>
      </c>
      <c r="CG222" s="216">
        <f>ROUNDDOWN(SUM(CF222:CF225)*$CJ$2*12/16,-2)</f>
        <v>194400</v>
      </c>
      <c r="CH222" s="3"/>
      <c r="CI222" s="4"/>
    </row>
    <row r="223" spans="1:87" ht="19">
      <c r="A223" s="32" t="s">
        <v>81</v>
      </c>
      <c r="B223" s="76" t="s">
        <v>134</v>
      </c>
      <c r="C223" s="237"/>
      <c r="D223" s="34" t="s">
        <v>106</v>
      </c>
      <c r="E223" s="38">
        <v>2220</v>
      </c>
      <c r="F223" s="36">
        <v>2290</v>
      </c>
      <c r="G223" s="36">
        <v>2310</v>
      </c>
      <c r="H223" s="36">
        <v>2330</v>
      </c>
      <c r="I223" s="36">
        <v>2350</v>
      </c>
      <c r="J223" s="36">
        <v>2350</v>
      </c>
      <c r="K223" s="36">
        <v>2320</v>
      </c>
      <c r="L223" s="36">
        <v>2350</v>
      </c>
      <c r="M223" s="39">
        <v>2370</v>
      </c>
      <c r="N223" s="39">
        <v>2470</v>
      </c>
      <c r="O223" s="40">
        <v>2690</v>
      </c>
      <c r="P223" s="111"/>
      <c r="Q223" s="111"/>
      <c r="R223" s="111"/>
      <c r="S223" s="111"/>
      <c r="T223" s="35">
        <v>230380</v>
      </c>
      <c r="U223" s="36">
        <v>235980</v>
      </c>
      <c r="V223" s="36">
        <v>238390</v>
      </c>
      <c r="W223" s="36">
        <v>240170</v>
      </c>
      <c r="X223" s="36">
        <v>242360</v>
      </c>
      <c r="Y223" s="36">
        <v>238170</v>
      </c>
      <c r="Z223" s="36">
        <v>234990</v>
      </c>
      <c r="AA223" s="36">
        <v>237710</v>
      </c>
      <c r="AB223" s="37">
        <v>240060</v>
      </c>
      <c r="AC223" s="37">
        <v>249690</v>
      </c>
      <c r="AD223" s="77">
        <v>271690</v>
      </c>
      <c r="AE223" s="111"/>
      <c r="AF223" s="4">
        <f>E223/E$511</f>
        <v>1.0829268292682928</v>
      </c>
      <c r="AG223" s="4">
        <f>F223/E$511</f>
        <v>1.1170731707317074</v>
      </c>
      <c r="AH223" s="4">
        <f>G223/E$511</f>
        <v>1.1268292682926828</v>
      </c>
      <c r="AI223" s="4">
        <f>H223/E$511</f>
        <v>1.1365853658536584</v>
      </c>
      <c r="AJ223" s="4">
        <f>I223/E$511</f>
        <v>1.1463414634146341</v>
      </c>
      <c r="AK223" s="4">
        <f>J223/E$511</f>
        <v>1.1463414634146341</v>
      </c>
      <c r="AL223" s="4">
        <f>K223/E$511</f>
        <v>1.1317073170731706</v>
      </c>
      <c r="AM223" s="4">
        <f>L223/E$511</f>
        <v>1.1463414634146341</v>
      </c>
      <c r="AN223" s="4">
        <f>M223/E$511</f>
        <v>1.1560975609756097</v>
      </c>
      <c r="AO223" s="4">
        <f>N223/E$511</f>
        <v>1.2048780487804878</v>
      </c>
      <c r="AP223" s="4">
        <f>O223/E$511</f>
        <v>1.3121951219512196</v>
      </c>
      <c r="AQ223" s="256"/>
      <c r="AR223" s="256"/>
      <c r="AS223" s="256"/>
      <c r="AT223" s="256"/>
      <c r="AU223" s="256"/>
      <c r="AV223" s="256"/>
      <c r="AW223" s="256"/>
      <c r="AX223" s="256"/>
      <c r="AY223" s="256"/>
      <c r="AZ223" s="256"/>
      <c r="BA223" s="256"/>
      <c r="BC223" s="3"/>
      <c r="BE223" s="3">
        <f>E223*保育人数!$D$6/保育人数!$D$34</f>
        <v>668.10388482963174</v>
      </c>
      <c r="BF223" s="3">
        <f>F223*保育人数!$D$6/保育人数!$D$34</f>
        <v>689.17022354047594</v>
      </c>
      <c r="BG223" s="3">
        <f>G223*保育人数!$D$6/保育人数!$D$34</f>
        <v>695.18917745786007</v>
      </c>
      <c r="BH223" s="3">
        <f>H223*保育人数!$D$6/保育人数!$D$34</f>
        <v>701.20813137524408</v>
      </c>
      <c r="BI223" s="3">
        <f>I223*保育人数!$D$6/保育人数!$D$34</f>
        <v>707.2270852926282</v>
      </c>
      <c r="BJ223" s="3">
        <f>J223*保育人数!$D$6/保育人数!$D$34</f>
        <v>707.2270852926282</v>
      </c>
      <c r="BK223" s="3">
        <f>K223*保育人数!$D$6/保育人数!$D$34</f>
        <v>698.19865441655213</v>
      </c>
      <c r="BL223" s="3">
        <f>L223*保育人数!$D$6/保育人数!$D$34</f>
        <v>707.2270852926282</v>
      </c>
      <c r="BM223" s="3">
        <f>M223*保育人数!$D$6/保育人数!$D$34</f>
        <v>713.24603921001233</v>
      </c>
      <c r="BN223" s="3">
        <f>N223*保育人数!$D$6/保育人数!$D$34</f>
        <v>743.34080879693261</v>
      </c>
      <c r="BO223" s="3">
        <f>O223*保育人数!$D$6/保育人数!$D$34</f>
        <v>809.5493018881574</v>
      </c>
      <c r="BP223" s="3">
        <f t="shared" ref="BP223:BP225" si="139">AVERAGE(BE223:BO223)</f>
        <v>712.69886158115912</v>
      </c>
      <c r="BQ223" s="216"/>
      <c r="BR223" s="3"/>
      <c r="BU223" s="3">
        <f>U223*保育人数!$D$6/保育人数!$D$34</f>
        <v>71017.63727121464</v>
      </c>
      <c r="BV223" s="3">
        <f>V223*保育人数!$D$6/保育人数!$D$34</f>
        <v>71742.92121825942</v>
      </c>
      <c r="BW223" s="3">
        <f>W223*保育人数!$D$6/保育人数!$D$34</f>
        <v>72278.608116906602</v>
      </c>
      <c r="BX223" s="3">
        <f>X223*保育人数!$D$6/保育人数!$D$34</f>
        <v>72937.683570860157</v>
      </c>
      <c r="BY223" s="3">
        <f>Y223*保育人数!$D$6/保育人数!$D$34</f>
        <v>71676.712725168196</v>
      </c>
      <c r="BZ223" s="3">
        <f>Z223*保育人数!$D$6/保育人数!$D$34</f>
        <v>70719.699052304131</v>
      </c>
      <c r="CA223" s="3">
        <f>AA223*保育人数!$D$6/保育人数!$D$34</f>
        <v>71538.276785068359</v>
      </c>
      <c r="CB223" s="3">
        <f>AB223*保育人数!$D$6/保育人数!$D$34</f>
        <v>72245.50387036099</v>
      </c>
      <c r="CC223" s="3">
        <f>AC223*保育人数!$D$6/保育人数!$D$34</f>
        <v>75143.630181581422</v>
      </c>
      <c r="CD223" s="3">
        <f>AD223*保育人数!$D$6/保育人数!$D$34</f>
        <v>81764.479490703903</v>
      </c>
      <c r="CE223" s="3">
        <f>AE223*保育人数!$D$6/保育人数!$D$34</f>
        <v>0</v>
      </c>
      <c r="CF223" s="3">
        <f t="shared" ref="CF223:CF225" si="140">AVERAGE(BU223:CE223)</f>
        <v>66460.468389311616</v>
      </c>
      <c r="CG223" s="216"/>
      <c r="CH223" s="3"/>
      <c r="CI223" s="4"/>
    </row>
    <row r="224" spans="1:87" ht="19">
      <c r="A224" s="32" t="s">
        <v>81</v>
      </c>
      <c r="B224" s="76" t="s">
        <v>134</v>
      </c>
      <c r="C224" s="257" t="s">
        <v>160</v>
      </c>
      <c r="D224" s="34" t="s">
        <v>161</v>
      </c>
      <c r="E224" s="38">
        <v>2710</v>
      </c>
      <c r="F224" s="36">
        <v>2780</v>
      </c>
      <c r="G224" s="36">
        <v>2810</v>
      </c>
      <c r="H224" s="36">
        <v>2840</v>
      </c>
      <c r="I224" s="36">
        <v>2860</v>
      </c>
      <c r="J224" s="36">
        <v>2860</v>
      </c>
      <c r="K224" s="36">
        <v>2820</v>
      </c>
      <c r="L224" s="36">
        <v>2850</v>
      </c>
      <c r="M224" s="39">
        <v>2890</v>
      </c>
      <c r="N224" s="39">
        <v>3010</v>
      </c>
      <c r="O224" s="40">
        <v>3280</v>
      </c>
      <c r="P224" s="111"/>
      <c r="Q224" s="111"/>
      <c r="R224" s="111"/>
      <c r="S224" s="111"/>
      <c r="T224" s="35">
        <v>282010</v>
      </c>
      <c r="U224" s="36">
        <v>288980</v>
      </c>
      <c r="V224" s="36">
        <v>292010</v>
      </c>
      <c r="W224" s="36">
        <v>294260</v>
      </c>
      <c r="X224" s="36">
        <v>297000</v>
      </c>
      <c r="Y224" s="36">
        <v>297380</v>
      </c>
      <c r="Z224" s="36">
        <v>293620</v>
      </c>
      <c r="AA224" s="36">
        <v>297040</v>
      </c>
      <c r="AB224" s="37">
        <v>300040</v>
      </c>
      <c r="AC224" s="37">
        <v>312350</v>
      </c>
      <c r="AD224" s="77">
        <v>340100</v>
      </c>
      <c r="AE224" s="111"/>
      <c r="AF224" s="4">
        <f>E224/E$512</f>
        <v>1.0883534136546185</v>
      </c>
      <c r="AG224" s="4">
        <f>F224/E$512</f>
        <v>1.1164658634538152</v>
      </c>
      <c r="AH224" s="4">
        <f>G224/E$512</f>
        <v>1.1285140562248996</v>
      </c>
      <c r="AI224" s="4">
        <f>H224/E$512</f>
        <v>1.1405622489959839</v>
      </c>
      <c r="AJ224" s="4">
        <f>I224/E$512</f>
        <v>1.1485943775100402</v>
      </c>
      <c r="AK224" s="4">
        <f>J224/E$512</f>
        <v>1.1485943775100402</v>
      </c>
      <c r="AL224" s="4">
        <f>K224/E$512</f>
        <v>1.1325301204819278</v>
      </c>
      <c r="AM224" s="4">
        <f>L224/E$512</f>
        <v>1.1445783132530121</v>
      </c>
      <c r="AN224" s="4">
        <f>M224/E$512</f>
        <v>1.1606425702811245</v>
      </c>
      <c r="AO224" s="4">
        <f>N224/E$512</f>
        <v>1.2088353413654618</v>
      </c>
      <c r="AP224" s="4">
        <f>O224/E$512</f>
        <v>1.3172690763052208</v>
      </c>
      <c r="AQ224" s="256"/>
      <c r="AR224" s="256"/>
      <c r="AS224" s="256"/>
      <c r="AT224" s="256"/>
      <c r="AU224" s="256"/>
      <c r="AV224" s="256"/>
      <c r="AW224" s="256"/>
      <c r="AX224" s="256"/>
      <c r="AY224" s="256"/>
      <c r="AZ224" s="256"/>
      <c r="BA224" s="256"/>
      <c r="BC224" s="3"/>
      <c r="BE224" s="3">
        <f>E224*(保育人数!$D$4+保育人数!$D$5)/保育人数!$D$34</f>
        <v>1223.3523837083121</v>
      </c>
      <c r="BF224" s="3">
        <f>F224*(保育人数!$D$4+保育人数!$D$5)/保育人数!$D$34</f>
        <v>1254.9518917745786</v>
      </c>
      <c r="BG224" s="3">
        <f>G224*(保育人数!$D$4+保育人数!$D$5)/保育人数!$D$34</f>
        <v>1268.4945380886927</v>
      </c>
      <c r="BH224" s="3">
        <f>H224*(保育人数!$D$4+保育人数!$D$5)/保育人数!$D$34</f>
        <v>1282.0371844028068</v>
      </c>
      <c r="BI224" s="3">
        <f>I224*(保育人数!$D$4+保育人数!$D$5)/保育人数!$D$34</f>
        <v>1291.0656152788829</v>
      </c>
      <c r="BJ224" s="3">
        <f>J224*(保育人数!$D$4+保育人数!$D$5)/保育人数!$D$34</f>
        <v>1291.0656152788829</v>
      </c>
      <c r="BK224" s="3">
        <f>K224*(保育人数!$D$4+保育人数!$D$5)/保育人数!$D$34</f>
        <v>1273.0087535267307</v>
      </c>
      <c r="BL224" s="3">
        <f>L224*(保育人数!$D$4+保育人数!$D$5)/保育人数!$D$34</f>
        <v>1286.5513998408449</v>
      </c>
      <c r="BM224" s="3">
        <f>M224*(保育人数!$D$4+保育人数!$D$5)/保育人数!$D$34</f>
        <v>1304.6082615929972</v>
      </c>
      <c r="BN224" s="3">
        <f>N224*(保育人数!$D$4+保育人数!$D$5)/保育人数!$D$34</f>
        <v>1358.7788468494537</v>
      </c>
      <c r="BO224" s="3">
        <f>O224*(保育人数!$D$4+保育人数!$D$5)/保育人数!$D$34</f>
        <v>1480.6626636764811</v>
      </c>
      <c r="BP224" s="3">
        <f t="shared" si="139"/>
        <v>1301.3251958198782</v>
      </c>
      <c r="BQ224" s="216"/>
      <c r="BR224" s="3"/>
      <c r="BU224" s="3">
        <f>U224*(保育人数!$D$4+保育人数!$D$5)/保育人数!$D$34</f>
        <v>130451.79772842364</v>
      </c>
      <c r="BV224" s="3">
        <f>V224*(保育人数!$D$4+保育人数!$D$5)/保育人数!$D$34</f>
        <v>131819.60500614916</v>
      </c>
      <c r="BW224" s="3">
        <f>W224*(保育人数!$D$4+保育人数!$D$5)/保育人数!$D$34</f>
        <v>132835.30347970774</v>
      </c>
      <c r="BX224" s="3">
        <f>X224*(保育人数!$D$4+保育人数!$D$5)/保育人数!$D$34</f>
        <v>134072.19850973017</v>
      </c>
      <c r="BY224" s="3">
        <f>Y224*(保育人数!$D$4+保育人数!$D$5)/保育人数!$D$34</f>
        <v>134243.7386963756</v>
      </c>
      <c r="BZ224" s="3">
        <f>Z224*(保育人数!$D$4+保育人数!$D$5)/保育人数!$D$34</f>
        <v>132546.39369167329</v>
      </c>
      <c r="CA224" s="3">
        <f>AA224*(保育人数!$D$4+保育人数!$D$5)/保育人数!$D$34</f>
        <v>134090.25537148232</v>
      </c>
      <c r="CB224" s="3">
        <f>AB224*(保育人数!$D$4+保育人数!$D$5)/保育人数!$D$34</f>
        <v>135444.52000289373</v>
      </c>
      <c r="CC224" s="3">
        <f>AC224*(保育人数!$D$4+保育人数!$D$5)/保育人数!$D$34</f>
        <v>141001.51920711857</v>
      </c>
      <c r="CD224" s="3">
        <f>AD224*(保育人数!$D$4+保育人数!$D$5)/保育人数!$D$34</f>
        <v>153528.46704767417</v>
      </c>
      <c r="CE224" s="3">
        <f>AE224*(保育人数!$D$4+保育人数!$D$5)/保育人数!$D$34</f>
        <v>0</v>
      </c>
      <c r="CF224" s="3">
        <f t="shared" si="140"/>
        <v>123639.43624920258</v>
      </c>
      <c r="CG224" s="216"/>
      <c r="CH224" s="3"/>
      <c r="CI224" s="4"/>
    </row>
    <row r="225" spans="1:87" ht="19">
      <c r="A225" s="32" t="s">
        <v>81</v>
      </c>
      <c r="B225" s="76" t="s">
        <v>134</v>
      </c>
      <c r="C225" s="257"/>
      <c r="D225" s="34" t="s">
        <v>162</v>
      </c>
      <c r="E225" s="38">
        <v>3400</v>
      </c>
      <c r="F225" s="36">
        <v>3500</v>
      </c>
      <c r="G225" s="36">
        <v>3530</v>
      </c>
      <c r="H225" s="36">
        <v>3560</v>
      </c>
      <c r="I225" s="36">
        <v>3600</v>
      </c>
      <c r="J225" s="36">
        <v>3600</v>
      </c>
      <c r="K225" s="36">
        <v>3550</v>
      </c>
      <c r="L225" s="36">
        <v>3580</v>
      </c>
      <c r="M225" s="39">
        <v>3630</v>
      </c>
      <c r="N225" s="39">
        <v>3780</v>
      </c>
      <c r="O225" s="40">
        <v>4130</v>
      </c>
      <c r="P225" s="111"/>
      <c r="Q225" s="111"/>
      <c r="R225" s="111"/>
      <c r="S225" s="111"/>
      <c r="T225" s="35">
        <v>351240</v>
      </c>
      <c r="U225" s="36">
        <v>360180</v>
      </c>
      <c r="V225" s="36">
        <v>363940</v>
      </c>
      <c r="W225" s="36">
        <v>366830</v>
      </c>
      <c r="X225" s="36">
        <v>370350</v>
      </c>
      <c r="Y225" s="36">
        <v>370830</v>
      </c>
      <c r="Z225" s="36">
        <v>366030</v>
      </c>
      <c r="AA225" s="36">
        <v>370320</v>
      </c>
      <c r="AB225" s="37">
        <v>374200</v>
      </c>
      <c r="AC225" s="37">
        <v>390060</v>
      </c>
      <c r="AD225" s="77">
        <v>425580</v>
      </c>
      <c r="AE225" s="111"/>
      <c r="AF225" s="4">
        <f>E225/E$513</f>
        <v>1.0932475884244373</v>
      </c>
      <c r="AG225" s="4">
        <f>F225/E$513</f>
        <v>1.1254019292604502</v>
      </c>
      <c r="AH225" s="4">
        <f>G225/E$513</f>
        <v>1.135048231511254</v>
      </c>
      <c r="AI225" s="4">
        <f>H225/E$513</f>
        <v>1.144694533762058</v>
      </c>
      <c r="AJ225" s="4">
        <f>I225/E$513</f>
        <v>1.157556270096463</v>
      </c>
      <c r="AK225" s="4">
        <f>J225/E$513</f>
        <v>1.157556270096463</v>
      </c>
      <c r="AL225" s="4">
        <f>K225/E$513</f>
        <v>1.1414790996784565</v>
      </c>
      <c r="AM225" s="4">
        <f>L225/E$513</f>
        <v>1.1511254019292605</v>
      </c>
      <c r="AN225" s="4">
        <f>M225/E$513</f>
        <v>1.167202572347267</v>
      </c>
      <c r="AO225" s="4">
        <f>N225/E$513</f>
        <v>1.2154340836012862</v>
      </c>
      <c r="AP225" s="4">
        <f>O225/E$513</f>
        <v>1.3279742765273312</v>
      </c>
      <c r="AQ225" s="256"/>
      <c r="AR225" s="256"/>
      <c r="AS225" s="256"/>
      <c r="AT225" s="256"/>
      <c r="AU225" s="256"/>
      <c r="AV225" s="256"/>
      <c r="AW225" s="256"/>
      <c r="AX225" s="256"/>
      <c r="AY225" s="256"/>
      <c r="AZ225" s="256"/>
      <c r="BA225" s="256"/>
      <c r="BC225" s="3"/>
      <c r="BE225" s="3">
        <f>E225*保育人数!$D$3/保育人数!$D$34</f>
        <v>511.61108297764594</v>
      </c>
      <c r="BF225" s="3">
        <f>F225*保育人数!$D$3/保育人数!$D$34</f>
        <v>526.65846777110607</v>
      </c>
      <c r="BG225" s="3">
        <f>G225*保育人数!$D$3/保育人数!$D$34</f>
        <v>531.17268320914411</v>
      </c>
      <c r="BH225" s="3">
        <f>H225*保育人数!$D$3/保育人数!$D$34</f>
        <v>535.68689864718226</v>
      </c>
      <c r="BI225" s="3">
        <f>I225*保育人数!$D$3/保育人数!$D$34</f>
        <v>541.70585256456627</v>
      </c>
      <c r="BJ225" s="3">
        <f>J225*保育人数!$D$3/保育人数!$D$34</f>
        <v>541.70585256456627</v>
      </c>
      <c r="BK225" s="3">
        <f>K225*保育人数!$D$3/保育人数!$D$34</f>
        <v>534.18216016783617</v>
      </c>
      <c r="BL225" s="3">
        <f>L225*保育人数!$D$3/保育人数!$D$34</f>
        <v>538.69637560587421</v>
      </c>
      <c r="BM225" s="3">
        <f>M225*保育人数!$D$3/保育人数!$D$34</f>
        <v>546.22006800260431</v>
      </c>
      <c r="BN225" s="3">
        <f>N225*保育人数!$D$3/保育人数!$D$34</f>
        <v>568.7911451927946</v>
      </c>
      <c r="BO225" s="3">
        <f>O225*保育人数!$D$3/保育人数!$D$34</f>
        <v>621.45699196990518</v>
      </c>
      <c r="BP225" s="3">
        <f t="shared" si="139"/>
        <v>545.26250715211143</v>
      </c>
      <c r="BQ225" s="216"/>
      <c r="BR225" s="3"/>
      <c r="BU225" s="3">
        <f>U225*保育人数!$D$3/保育人数!$D$34</f>
        <v>54197.670549084854</v>
      </c>
      <c r="BV225" s="3">
        <f>V225*保育人数!$D$3/保育人数!$D$34</f>
        <v>54763.452217318962</v>
      </c>
      <c r="BW225" s="3">
        <f>W225*保育人数!$D$3/保育人数!$D$34</f>
        <v>55198.321637849956</v>
      </c>
      <c r="BX225" s="3">
        <f>X225*保育人数!$D$3/保育人数!$D$34</f>
        <v>55727.989582579758</v>
      </c>
      <c r="BY225" s="3">
        <f>Y225*保育人数!$D$3/保育人数!$D$34</f>
        <v>55800.217029588362</v>
      </c>
      <c r="BZ225" s="3">
        <f>Z225*保育人数!$D$3/保育人数!$D$34</f>
        <v>55077.942559502277</v>
      </c>
      <c r="CA225" s="3">
        <f>AA225*保育人数!$D$3/保育人数!$D$34</f>
        <v>55723.47536714172</v>
      </c>
      <c r="CB225" s="3">
        <f>AB225*保育人数!$D$3/保育人数!$D$34</f>
        <v>56307.31389712797</v>
      </c>
      <c r="CC225" s="3">
        <f>AC225*保育人数!$D$3/保育人数!$D$34</f>
        <v>58693.829125370758</v>
      </c>
      <c r="CD225" s="3">
        <f>AD225*保育人数!$D$3/保育人数!$D$34</f>
        <v>64038.660204007814</v>
      </c>
      <c r="CE225" s="3">
        <f>AE225*保育人数!$D$3/保育人数!$D$34</f>
        <v>0</v>
      </c>
      <c r="CF225" s="3">
        <f t="shared" si="140"/>
        <v>51411.715651779312</v>
      </c>
      <c r="CG225" s="216"/>
      <c r="CH225" s="3"/>
      <c r="CI225" s="4"/>
    </row>
    <row r="226" spans="1:87" ht="21" customHeight="1">
      <c r="A226" s="32" t="s">
        <v>81</v>
      </c>
      <c r="B226" s="33" t="s">
        <v>163</v>
      </c>
      <c r="C226" s="237" t="s">
        <v>159</v>
      </c>
      <c r="D226" s="34" t="s">
        <v>105</v>
      </c>
      <c r="E226" s="38">
        <v>1160</v>
      </c>
      <c r="F226" s="36">
        <v>1190</v>
      </c>
      <c r="G226" s="36">
        <v>1200</v>
      </c>
      <c r="H226" s="36">
        <v>1210</v>
      </c>
      <c r="I226" s="36">
        <v>1220</v>
      </c>
      <c r="J226" s="36">
        <v>1220</v>
      </c>
      <c r="K226" s="36">
        <v>1210</v>
      </c>
      <c r="L226" s="36">
        <v>1230</v>
      </c>
      <c r="M226" s="39">
        <v>1240</v>
      </c>
      <c r="N226" s="39">
        <v>1290</v>
      </c>
      <c r="O226" s="40">
        <v>1400</v>
      </c>
      <c r="P226" s="111"/>
      <c r="Q226" s="111"/>
      <c r="R226" s="111"/>
      <c r="S226" s="111"/>
      <c r="T226" s="35">
        <v>123180</v>
      </c>
      <c r="U226" s="36">
        <v>126110</v>
      </c>
      <c r="V226" s="36">
        <v>127470</v>
      </c>
      <c r="W226" s="36">
        <v>128410</v>
      </c>
      <c r="X226" s="36">
        <v>129560</v>
      </c>
      <c r="Y226" s="36">
        <v>125240</v>
      </c>
      <c r="Z226" s="36">
        <v>123590</v>
      </c>
      <c r="AA226" s="36">
        <v>125030</v>
      </c>
      <c r="AB226" s="37">
        <v>126250</v>
      </c>
      <c r="AC226" s="37">
        <v>131220</v>
      </c>
      <c r="AD226" s="77">
        <v>142650</v>
      </c>
      <c r="AE226" s="111"/>
      <c r="AF226" s="4">
        <f>E226/E$514</f>
        <v>1.0841121495327102</v>
      </c>
      <c r="AG226" s="4">
        <f>F226/E$514</f>
        <v>1.1121495327102804</v>
      </c>
      <c r="AH226" s="4">
        <f>G226/E$514</f>
        <v>1.1214953271028036</v>
      </c>
      <c r="AI226" s="4">
        <f>H226/E$514</f>
        <v>1.1308411214953271</v>
      </c>
      <c r="AJ226" s="4">
        <f>I226/E$514</f>
        <v>1.1401869158878504</v>
      </c>
      <c r="AK226" s="4">
        <f>J226/E$514</f>
        <v>1.1401869158878504</v>
      </c>
      <c r="AL226" s="4">
        <f>K226/E$514</f>
        <v>1.1308411214953271</v>
      </c>
      <c r="AM226" s="4">
        <f>L226/E$514</f>
        <v>1.1495327102803738</v>
      </c>
      <c r="AN226" s="4">
        <f>M226/E$514</f>
        <v>1.1588785046728971</v>
      </c>
      <c r="AO226" s="4">
        <f>N226/E$514</f>
        <v>1.205607476635514</v>
      </c>
      <c r="AP226" s="4">
        <f>O226/E$514</f>
        <v>1.308411214953271</v>
      </c>
      <c r="AQ226" s="256"/>
      <c r="AR226" s="256"/>
      <c r="AS226" s="256"/>
      <c r="AT226" s="256"/>
      <c r="AU226" s="256"/>
      <c r="AV226" s="256"/>
      <c r="AW226" s="256"/>
      <c r="AX226" s="256"/>
      <c r="AY226" s="256"/>
      <c r="AZ226" s="256"/>
      <c r="BA226" s="256"/>
      <c r="BC226" s="3"/>
      <c r="BE226" s="3">
        <f>E226*(保育人数!$E$7+保育人数!$E$8)/保育人数!$E$34</f>
        <v>1201.668430554691</v>
      </c>
      <c r="BF226" s="3">
        <f>F226*(保育人数!$E$7+保育人数!$E$8)/保育人数!$E$34</f>
        <v>1232.7460623793811</v>
      </c>
      <c r="BG226" s="3">
        <f>G226*(保育人数!$E$7+保育人数!$E$8)/保育人数!$E$34</f>
        <v>1243.1052729876112</v>
      </c>
      <c r="BH226" s="3">
        <f>H226*(保育人数!$E$7+保育人数!$E$8)/保育人数!$E$34</f>
        <v>1253.4644835958413</v>
      </c>
      <c r="BI226" s="3">
        <f>I226*(保育人数!$E$7+保育人数!$E$8)/保育人数!$E$34</f>
        <v>1263.8236942040714</v>
      </c>
      <c r="BJ226" s="3">
        <f>J226*(保育人数!$E$7+保育人数!$E$8)/保育人数!$E$34</f>
        <v>1263.8236942040714</v>
      </c>
      <c r="BK226" s="3">
        <f>K226*(保育人数!$E$7+保育人数!$E$8)/保育人数!$E$34</f>
        <v>1253.4644835958413</v>
      </c>
      <c r="BL226" s="3">
        <f>L226*(保育人数!$E$7+保育人数!$E$8)/保育人数!$E$34</f>
        <v>1274.1829048123016</v>
      </c>
      <c r="BM226" s="3">
        <f>M226*(保育人数!$E$7+保育人数!$E$8)/保育人数!$E$34</f>
        <v>1284.5421154205317</v>
      </c>
      <c r="BN226" s="3">
        <f>N226*(保育人数!$E$7+保育人数!$E$8)/保育人数!$E$34</f>
        <v>1336.338168461682</v>
      </c>
      <c r="BO226" s="3">
        <f>O226*(保育人数!$E$7+保育人数!$E$8)/保育人数!$E$34</f>
        <v>1450.2894851522133</v>
      </c>
      <c r="BP226" s="3">
        <f>AVERAGE(BE226:BO226)</f>
        <v>1277.9498904880215</v>
      </c>
      <c r="BQ226" s="216">
        <f>SUM(BP226:BP229)</f>
        <v>4028.5557435778446</v>
      </c>
      <c r="BR226" s="3"/>
      <c r="BU226" s="3">
        <f>U226*(保育人数!$E$7+保育人数!$E$8)/保育人数!$E$34</f>
        <v>130640.00498038971</v>
      </c>
      <c r="BV226" s="3">
        <f>V226*(保育人数!$E$7+保育人数!$E$8)/保育人数!$E$34</f>
        <v>132048.85762310901</v>
      </c>
      <c r="BW226" s="3">
        <f>W226*(保育人数!$E$7+保育人数!$E$8)/保育人数!$E$34</f>
        <v>133022.62342028265</v>
      </c>
      <c r="BX226" s="3">
        <f>X226*(保育人数!$E$7+保育人数!$E$8)/保育人数!$E$34</f>
        <v>134213.93264022909</v>
      </c>
      <c r="BY226" s="3">
        <f>Y226*(保育人数!$E$7+保育人数!$E$8)/保育人数!$E$34</f>
        <v>129738.7536574737</v>
      </c>
      <c r="BZ226" s="3">
        <f>Z226*(保育人数!$E$7+保育人数!$E$8)/保育人数!$E$34</f>
        <v>128029.48390711573</v>
      </c>
      <c r="CA226" s="3">
        <f>AA226*(保育人数!$E$7+保育人数!$E$8)/保育人数!$E$34</f>
        <v>129521.21023470086</v>
      </c>
      <c r="CB226" s="3">
        <f>AB226*(保育人数!$E$7+保育人数!$E$8)/保育人数!$E$34</f>
        <v>130785.03392890493</v>
      </c>
      <c r="CC226" s="3">
        <f>AC226*(保育人数!$E$7+保育人数!$E$8)/保育人数!$E$34</f>
        <v>135933.56160119528</v>
      </c>
      <c r="CD226" s="3">
        <f>AD226*(保育人数!$E$7+保育人数!$E$8)/保育人数!$E$34</f>
        <v>147774.13932640228</v>
      </c>
      <c r="CE226" s="3">
        <f>AE226*(保育人数!$E$7+保育人数!$E$8)/保育人数!$E$34</f>
        <v>0</v>
      </c>
      <c r="CF226" s="3">
        <f>AVERAGE(BU226:CE226)</f>
        <v>121064.32739270938</v>
      </c>
      <c r="CG226" s="216">
        <f>ROUNDDOWN(SUM(CF226:CF229)*$CJ$2*12/16,-2)</f>
        <v>202400</v>
      </c>
      <c r="CH226" s="3"/>
      <c r="CI226" s="4"/>
    </row>
    <row r="227" spans="1:87" ht="19">
      <c r="A227" s="32" t="s">
        <v>81</v>
      </c>
      <c r="B227" s="76" t="s">
        <v>135</v>
      </c>
      <c r="C227" s="237"/>
      <c r="D227" s="34" t="s">
        <v>106</v>
      </c>
      <c r="E227" s="38">
        <v>1220</v>
      </c>
      <c r="F227" s="36">
        <v>1260</v>
      </c>
      <c r="G227" s="36">
        <v>1270</v>
      </c>
      <c r="H227" s="36">
        <v>1280</v>
      </c>
      <c r="I227" s="36">
        <v>1290</v>
      </c>
      <c r="J227" s="36">
        <v>1290</v>
      </c>
      <c r="K227" s="36">
        <v>1280</v>
      </c>
      <c r="L227" s="36">
        <v>1300</v>
      </c>
      <c r="M227" s="39">
        <v>1310</v>
      </c>
      <c r="N227" s="39">
        <v>1360</v>
      </c>
      <c r="O227" s="40">
        <v>1480</v>
      </c>
      <c r="P227" s="111"/>
      <c r="Q227" s="111"/>
      <c r="R227" s="111"/>
      <c r="S227" s="111"/>
      <c r="T227" s="35">
        <v>130100</v>
      </c>
      <c r="U227" s="36">
        <v>133220</v>
      </c>
      <c r="V227" s="36">
        <v>134660</v>
      </c>
      <c r="W227" s="36">
        <v>135660</v>
      </c>
      <c r="X227" s="36">
        <v>136890</v>
      </c>
      <c r="Y227" s="36">
        <v>132580</v>
      </c>
      <c r="Z227" s="36">
        <v>130830</v>
      </c>
      <c r="AA227" s="36">
        <v>132350</v>
      </c>
      <c r="AB227" s="37">
        <v>133660</v>
      </c>
      <c r="AC227" s="37">
        <v>138990</v>
      </c>
      <c r="AD227" s="77">
        <v>151190</v>
      </c>
      <c r="AE227" s="111"/>
      <c r="AF227" s="4">
        <f>E227/E$515</f>
        <v>1.0796460176991149</v>
      </c>
      <c r="AG227" s="4">
        <f>F227/E$515</f>
        <v>1.1150442477876106</v>
      </c>
      <c r="AH227" s="4">
        <f>G227/E$515</f>
        <v>1.1238938053097345</v>
      </c>
      <c r="AI227" s="4">
        <f>H227/E$515</f>
        <v>1.1327433628318584</v>
      </c>
      <c r="AJ227" s="4">
        <f>I227/E$515</f>
        <v>1.1415929203539823</v>
      </c>
      <c r="AK227" s="4">
        <f>J227/E$515</f>
        <v>1.1415929203539823</v>
      </c>
      <c r="AL227" s="4">
        <f>K227/E$515</f>
        <v>1.1327433628318584</v>
      </c>
      <c r="AM227" s="4">
        <f>L227/E$515</f>
        <v>1.1504424778761062</v>
      </c>
      <c r="AN227" s="4">
        <f>M227/E$515</f>
        <v>1.1592920353982301</v>
      </c>
      <c r="AO227" s="4">
        <f>N227/E$515</f>
        <v>1.2035398230088497</v>
      </c>
      <c r="AP227" s="4">
        <f>O227/E$515</f>
        <v>1.3097345132743363</v>
      </c>
      <c r="AQ227" s="256"/>
      <c r="AR227" s="256"/>
      <c r="AS227" s="256"/>
      <c r="AT227" s="256"/>
      <c r="AU227" s="256"/>
      <c r="AV227" s="256"/>
      <c r="AW227" s="256"/>
      <c r="AX227" s="256"/>
      <c r="AY227" s="256"/>
      <c r="AZ227" s="256"/>
      <c r="BA227" s="256"/>
      <c r="BC227" s="3"/>
      <c r="BE227" s="3">
        <f>E227*保育人数!$E$6/保育人数!$E$34</f>
        <v>631.91184710203572</v>
      </c>
      <c r="BF227" s="3">
        <f>F227*保育人数!$E$6/保育人数!$E$34</f>
        <v>652.63026831849595</v>
      </c>
      <c r="BG227" s="3">
        <f>G227*保育人数!$E$6/保育人数!$E$34</f>
        <v>657.80987362261101</v>
      </c>
      <c r="BH227" s="3">
        <f>H227*保育人数!$E$6/保育人数!$E$34</f>
        <v>662.98947892672606</v>
      </c>
      <c r="BI227" s="3">
        <f>I227*保育人数!$E$6/保育人数!$E$34</f>
        <v>668.16908423084101</v>
      </c>
      <c r="BJ227" s="3">
        <f>J227*保育人数!$E$6/保育人数!$E$34</f>
        <v>668.16908423084101</v>
      </c>
      <c r="BK227" s="3">
        <f>K227*保育人数!$E$6/保育人数!$E$34</f>
        <v>662.98947892672606</v>
      </c>
      <c r="BL227" s="3">
        <f>L227*保育人数!$E$6/保育人数!$E$34</f>
        <v>673.34868953495607</v>
      </c>
      <c r="BM227" s="3">
        <f>M227*保育人数!$E$6/保育人数!$E$34</f>
        <v>678.52829483907112</v>
      </c>
      <c r="BN227" s="3">
        <f>N227*保育人数!$E$6/保育人数!$E$34</f>
        <v>704.42632135964641</v>
      </c>
      <c r="BO227" s="3">
        <f>O227*保育人数!$E$6/保育人数!$E$34</f>
        <v>766.58158500902698</v>
      </c>
      <c r="BP227" s="3">
        <f t="shared" ref="BP227:BP229" si="141">AVERAGE(BE227:BO227)</f>
        <v>675.23218237281606</v>
      </c>
      <c r="BQ227" s="216"/>
      <c r="BR227" s="3"/>
      <c r="BU227" s="3">
        <f>U227*保育人数!$E$6/保育人数!$E$34</f>
        <v>69002.701861420661</v>
      </c>
      <c r="BV227" s="3">
        <f>V227*保育人数!$E$6/保育人数!$E$34</f>
        <v>69748.565025213218</v>
      </c>
      <c r="BW227" s="3">
        <f>W227*保育人数!$E$6/保育人数!$E$34</f>
        <v>70266.525555624728</v>
      </c>
      <c r="BX227" s="3">
        <f>X227*保育人数!$E$6/保育人数!$E$34</f>
        <v>70903.61700803088</v>
      </c>
      <c r="BY227" s="3">
        <f>Y227*保育人数!$E$6/保育人数!$E$34</f>
        <v>68671.207121957297</v>
      </c>
      <c r="BZ227" s="3">
        <f>Z227*保育人数!$E$6/保育人数!$E$34</f>
        <v>67764.776193737154</v>
      </c>
      <c r="CA227" s="3">
        <f>AA227*保育人数!$E$6/保育人数!$E$34</f>
        <v>68552.076199962641</v>
      </c>
      <c r="CB227" s="3">
        <f>AB227*保育人数!$E$6/保育人数!$E$34</f>
        <v>69230.604494801722</v>
      </c>
      <c r="CC227" s="3">
        <f>AC227*保育人数!$E$6/保育人数!$E$34</f>
        <v>71991.334121895037</v>
      </c>
      <c r="CD227" s="3">
        <f>AD227*保育人数!$E$6/保育人数!$E$34</f>
        <v>78310.45259291539</v>
      </c>
      <c r="CE227" s="3">
        <f>AE227*保育人数!$E$6/保育人数!$E$34</f>
        <v>0</v>
      </c>
      <c r="CF227" s="3">
        <f t="shared" ref="CF227:CF229" si="142">AVERAGE(BU227:CE227)</f>
        <v>64040.169106868976</v>
      </c>
      <c r="CG227" s="216"/>
      <c r="CH227" s="3"/>
      <c r="CI227" s="4"/>
    </row>
    <row r="228" spans="1:87" ht="19">
      <c r="A228" s="32" t="s">
        <v>81</v>
      </c>
      <c r="B228" s="76" t="s">
        <v>135</v>
      </c>
      <c r="C228" s="257" t="s">
        <v>160</v>
      </c>
      <c r="D228" s="34" t="s">
        <v>161</v>
      </c>
      <c r="E228" s="38">
        <v>1710</v>
      </c>
      <c r="F228" s="36">
        <v>1750</v>
      </c>
      <c r="G228" s="36">
        <v>1770</v>
      </c>
      <c r="H228" s="36">
        <v>1790</v>
      </c>
      <c r="I228" s="36">
        <v>1800</v>
      </c>
      <c r="J228" s="36">
        <v>1800</v>
      </c>
      <c r="K228" s="36">
        <v>1780</v>
      </c>
      <c r="L228" s="36">
        <v>1800</v>
      </c>
      <c r="M228" s="39">
        <v>1820</v>
      </c>
      <c r="N228" s="39">
        <v>1900</v>
      </c>
      <c r="O228" s="40">
        <v>2080</v>
      </c>
      <c r="P228" s="111"/>
      <c r="Q228" s="111"/>
      <c r="R228" s="111"/>
      <c r="S228" s="111"/>
      <c r="T228" s="35">
        <v>181730</v>
      </c>
      <c r="U228" s="36">
        <v>186220</v>
      </c>
      <c r="V228" s="36">
        <v>188280</v>
      </c>
      <c r="W228" s="36">
        <v>189750</v>
      </c>
      <c r="X228" s="36">
        <v>191530</v>
      </c>
      <c r="Y228" s="36">
        <v>191790</v>
      </c>
      <c r="Z228" s="36">
        <v>189460</v>
      </c>
      <c r="AA228" s="36">
        <v>191680</v>
      </c>
      <c r="AB228" s="37">
        <v>193640</v>
      </c>
      <c r="AC228" s="37">
        <v>201650</v>
      </c>
      <c r="AD228" s="77">
        <v>219600</v>
      </c>
      <c r="AE228" s="111"/>
      <c r="AF228" s="4">
        <f>E228/E$516</f>
        <v>1.089171974522293</v>
      </c>
      <c r="AG228" s="4">
        <f>F228/E$516</f>
        <v>1.1146496815286624</v>
      </c>
      <c r="AH228" s="4">
        <f>G228/E$516</f>
        <v>1.1273885350318471</v>
      </c>
      <c r="AI228" s="4">
        <f>H228/E$516</f>
        <v>1.1401273885350318</v>
      </c>
      <c r="AJ228" s="4">
        <f>I228/E$516</f>
        <v>1.1464968152866242</v>
      </c>
      <c r="AK228" s="4">
        <f>J228/E$516</f>
        <v>1.1464968152866242</v>
      </c>
      <c r="AL228" s="4">
        <f>K228/E$516</f>
        <v>1.1337579617834395</v>
      </c>
      <c r="AM228" s="4">
        <f>L228/E$516</f>
        <v>1.1464968152866242</v>
      </c>
      <c r="AN228" s="4">
        <f>M228/E$516</f>
        <v>1.1592356687898089</v>
      </c>
      <c r="AO228" s="4">
        <f>N228/E$516</f>
        <v>1.2101910828025477</v>
      </c>
      <c r="AP228" s="4">
        <f>O228/E$516</f>
        <v>1.3248407643312101</v>
      </c>
      <c r="AQ228" s="256"/>
      <c r="AR228" s="256"/>
      <c r="AS228" s="256"/>
      <c r="AT228" s="256"/>
      <c r="AU228" s="256"/>
      <c r="AV228" s="256"/>
      <c r="AW228" s="256"/>
      <c r="AX228" s="256"/>
      <c r="AY228" s="256"/>
      <c r="AZ228" s="256"/>
      <c r="BA228" s="256"/>
      <c r="BC228" s="3"/>
      <c r="BE228" s="3">
        <f>E228*(保育人数!$E$4+保育人数!$E$5)/保育人数!$E$34</f>
        <v>1328.5687605055095</v>
      </c>
      <c r="BF228" s="3">
        <f>F228*(保育人数!$E$4+保育人数!$E$5)/保育人数!$E$34</f>
        <v>1359.6463923301999</v>
      </c>
      <c r="BG228" s="3">
        <f>G228*(保育人数!$E$4+保育人数!$E$5)/保育人数!$E$34</f>
        <v>1375.1852082425451</v>
      </c>
      <c r="BH228" s="3">
        <f>H228*(保育人数!$E$4+保育人数!$E$5)/保育人数!$E$34</f>
        <v>1390.7240241548902</v>
      </c>
      <c r="BI228" s="3">
        <f>I228*(保育人数!$E$4+保育人数!$E$5)/保育人数!$E$34</f>
        <v>1398.4934321110627</v>
      </c>
      <c r="BJ228" s="3">
        <f>J228*(保育人数!$E$4+保育人数!$E$5)/保育人数!$E$34</f>
        <v>1398.4934321110627</v>
      </c>
      <c r="BK228" s="3">
        <f>K228*(保育人数!$E$4+保育人数!$E$5)/保育人数!$E$34</f>
        <v>1382.9546161987175</v>
      </c>
      <c r="BL228" s="3">
        <f>L228*(保育人数!$E$4+保育人数!$E$5)/保育人数!$E$34</f>
        <v>1398.4934321110627</v>
      </c>
      <c r="BM228" s="3">
        <f>M228*(保育人数!$E$4+保育人数!$E$5)/保育人数!$E$34</f>
        <v>1414.0322480234079</v>
      </c>
      <c r="BN228" s="3">
        <f>N228*(保育人数!$E$4+保育人数!$E$5)/保育人数!$E$34</f>
        <v>1476.1875116727883</v>
      </c>
      <c r="BO228" s="3">
        <f>O228*(保育人数!$E$4+保育人数!$E$5)/保育人数!$E$34</f>
        <v>1616.0368548838946</v>
      </c>
      <c r="BP228" s="3">
        <f t="shared" si="141"/>
        <v>1412.619628395013</v>
      </c>
      <c r="BQ228" s="216"/>
      <c r="BR228" s="3"/>
      <c r="BU228" s="3">
        <f>U228*(保育人数!$E$4+保育人数!$E$5)/保育人数!$E$34</f>
        <v>144681.9149598456</v>
      </c>
      <c r="BV228" s="3">
        <f>V228*(保育人数!$E$4+保育人数!$E$5)/保育人数!$E$34</f>
        <v>146282.41299881716</v>
      </c>
      <c r="BW228" s="3">
        <f>W228*(保育人数!$E$4+保育人数!$E$5)/保育人数!$E$34</f>
        <v>147424.51596837453</v>
      </c>
      <c r="BX228" s="3">
        <f>X228*(保育人数!$E$4+保育人数!$E$5)/保育人数!$E$34</f>
        <v>148807.47058457325</v>
      </c>
      <c r="BY228" s="3">
        <f>Y228*(保育人数!$E$4+保育人数!$E$5)/保育人数!$E$34</f>
        <v>149009.47519143374</v>
      </c>
      <c r="BZ228" s="3">
        <f>Z228*(保育人数!$E$4+保育人数!$E$5)/保育人数!$E$34</f>
        <v>147199.20313764553</v>
      </c>
      <c r="CA228" s="3">
        <f>AA228*(保育人数!$E$4+保育人数!$E$5)/保育人数!$E$34</f>
        <v>148924.01170391584</v>
      </c>
      <c r="CB228" s="3">
        <f>AB228*(保育人数!$E$4+保育人数!$E$5)/保育人数!$E$34</f>
        <v>150446.81566332566</v>
      </c>
      <c r="CC228" s="3">
        <f>AC228*(保育人数!$E$4+保育人数!$E$5)/保育人数!$E$34</f>
        <v>156670.11143621989</v>
      </c>
      <c r="CD228" s="3">
        <f>AD228*(保育人数!$E$4+保育人数!$E$5)/保育人数!$E$34</f>
        <v>170616.19871754965</v>
      </c>
      <c r="CE228" s="3">
        <f>AE228*(保育人数!$E$4+保育人数!$E$5)/保育人数!$E$34</f>
        <v>0</v>
      </c>
      <c r="CF228" s="3">
        <f t="shared" si="142"/>
        <v>137278.37548742734</v>
      </c>
      <c r="CG228" s="216"/>
      <c r="CH228" s="3"/>
      <c r="CI228" s="4"/>
    </row>
    <row r="229" spans="1:87" ht="19">
      <c r="A229" s="32" t="s">
        <v>81</v>
      </c>
      <c r="B229" s="76" t="s">
        <v>135</v>
      </c>
      <c r="C229" s="257"/>
      <c r="D229" s="34" t="s">
        <v>162</v>
      </c>
      <c r="E229" s="38">
        <v>2400</v>
      </c>
      <c r="F229" s="36">
        <v>2470</v>
      </c>
      <c r="G229" s="36">
        <v>2490</v>
      </c>
      <c r="H229" s="36">
        <v>2510</v>
      </c>
      <c r="I229" s="36">
        <v>2540</v>
      </c>
      <c r="J229" s="36">
        <v>2540</v>
      </c>
      <c r="K229" s="36">
        <v>2510</v>
      </c>
      <c r="L229" s="36">
        <v>2530</v>
      </c>
      <c r="M229" s="39">
        <v>2560</v>
      </c>
      <c r="N229" s="39">
        <v>2670</v>
      </c>
      <c r="O229" s="40">
        <v>2930</v>
      </c>
      <c r="P229" s="111"/>
      <c r="Q229" s="111"/>
      <c r="R229" s="111"/>
      <c r="S229" s="111"/>
      <c r="T229" s="35">
        <v>250960</v>
      </c>
      <c r="U229" s="36">
        <v>257420</v>
      </c>
      <c r="V229" s="36">
        <v>260210</v>
      </c>
      <c r="W229" s="36">
        <v>262320</v>
      </c>
      <c r="X229" s="36">
        <v>264880</v>
      </c>
      <c r="Y229" s="36">
        <v>265240</v>
      </c>
      <c r="Z229" s="36">
        <v>261870</v>
      </c>
      <c r="AA229" s="36">
        <v>264960</v>
      </c>
      <c r="AB229" s="37">
        <v>267800</v>
      </c>
      <c r="AC229" s="37">
        <v>279360</v>
      </c>
      <c r="AD229" s="77">
        <v>305080</v>
      </c>
      <c r="AE229" s="111"/>
      <c r="AF229" s="4">
        <f>E229/E$517</f>
        <v>1.095890410958904</v>
      </c>
      <c r="AG229" s="4">
        <f>F229/E$517</f>
        <v>1.1278538812785388</v>
      </c>
      <c r="AH229" s="4">
        <f>G229/E$517</f>
        <v>1.1369863013698631</v>
      </c>
      <c r="AI229" s="4">
        <f>H229/E$517</f>
        <v>1.1461187214611872</v>
      </c>
      <c r="AJ229" s="4">
        <f>I229/E$517</f>
        <v>1.1598173515981736</v>
      </c>
      <c r="AK229" s="4">
        <f>J229/E$517</f>
        <v>1.1598173515981736</v>
      </c>
      <c r="AL229" s="4">
        <f>K229/E$517</f>
        <v>1.1461187214611872</v>
      </c>
      <c r="AM229" s="4">
        <f>L229/E$517</f>
        <v>1.1552511415525115</v>
      </c>
      <c r="AN229" s="4">
        <f>M229/E$517</f>
        <v>1.1689497716894977</v>
      </c>
      <c r="AO229" s="4">
        <f>N229/E$517</f>
        <v>1.2191780821917808</v>
      </c>
      <c r="AP229" s="4">
        <f>O229/E$517</f>
        <v>1.3378995433789955</v>
      </c>
      <c r="AQ229" s="256"/>
      <c r="AR229" s="256"/>
      <c r="AS229" s="256"/>
      <c r="AT229" s="256"/>
      <c r="AU229" s="256"/>
      <c r="AV229" s="256"/>
      <c r="AW229" s="256"/>
      <c r="AX229" s="256"/>
      <c r="AY229" s="256"/>
      <c r="AZ229" s="256"/>
      <c r="BA229" s="256"/>
      <c r="BC229" s="3"/>
      <c r="BE229" s="3">
        <f>E229*保育人数!$E$3/保育人数!$E$34</f>
        <v>621.55263649380561</v>
      </c>
      <c r="BF229" s="3">
        <f>F229*保育人数!$E$3/保育人数!$E$34</f>
        <v>639.68125505820831</v>
      </c>
      <c r="BG229" s="3">
        <f>G229*保育人数!$E$3/保育人数!$E$34</f>
        <v>644.86086036232336</v>
      </c>
      <c r="BH229" s="3">
        <f>H229*保育人数!$E$3/保育人数!$E$34</f>
        <v>650.04046566643842</v>
      </c>
      <c r="BI229" s="3">
        <f>I229*保育人数!$E$3/保育人数!$E$34</f>
        <v>657.80987362261101</v>
      </c>
      <c r="BJ229" s="3">
        <f>J229*保育人数!$E$3/保育人数!$E$34</f>
        <v>657.80987362261101</v>
      </c>
      <c r="BK229" s="3">
        <f>K229*保育人数!$E$3/保育人数!$E$34</f>
        <v>650.04046566643842</v>
      </c>
      <c r="BL229" s="3">
        <f>L229*保育人数!$E$3/保育人数!$E$34</f>
        <v>655.22007097055348</v>
      </c>
      <c r="BM229" s="3">
        <f>M229*保育人数!$E$3/保育人数!$E$34</f>
        <v>662.98947892672606</v>
      </c>
      <c r="BN229" s="3">
        <f>N229*保育人数!$E$3/保育人数!$E$34</f>
        <v>691.47730809935877</v>
      </c>
      <c r="BO229" s="3">
        <f>O229*保育人数!$E$3/保育人数!$E$34</f>
        <v>758.81217705285439</v>
      </c>
      <c r="BP229" s="3">
        <f t="shared" si="141"/>
        <v>662.75404232199367</v>
      </c>
      <c r="BQ229" s="216"/>
      <c r="BR229" s="3"/>
      <c r="BU229" s="3">
        <f>U229*保育人数!$E$3/保育人数!$E$34</f>
        <v>66666.699869264776</v>
      </c>
      <c r="BV229" s="3">
        <f>V229*保育人数!$E$3/保育人数!$E$34</f>
        <v>67389.254809188817</v>
      </c>
      <c r="BW229" s="3">
        <f>W229*保育人数!$E$3/保育人数!$E$34</f>
        <v>67935.703168772961</v>
      </c>
      <c r="BX229" s="3">
        <f>X229*保育人数!$E$3/保育人数!$E$34</f>
        <v>68598.692647699689</v>
      </c>
      <c r="BY229" s="3">
        <f>Y229*保育人数!$E$3/保育人数!$E$34</f>
        <v>68691.925543173755</v>
      </c>
      <c r="BZ229" s="3">
        <f>Z229*保育人数!$E$3/保育人数!$E$34</f>
        <v>67819.162049430364</v>
      </c>
      <c r="CA229" s="3">
        <f>AA229*保育人数!$E$3/保育人数!$E$34</f>
        <v>68619.411068916146</v>
      </c>
      <c r="CB229" s="3">
        <f>AB229*保育人数!$E$3/保育人数!$E$34</f>
        <v>69354.915022100482</v>
      </c>
      <c r="CC229" s="3">
        <f>AC229*保育人数!$E$3/保育人数!$E$34</f>
        <v>72348.726887878976</v>
      </c>
      <c r="CD229" s="3">
        <f>AD229*保育人数!$E$3/保育人数!$E$34</f>
        <v>79009.699308970929</v>
      </c>
      <c r="CE229" s="3">
        <f>AE229*保育人数!$E$3/保育人数!$E$34</f>
        <v>0</v>
      </c>
      <c r="CF229" s="3">
        <f t="shared" si="142"/>
        <v>63312.199125036081</v>
      </c>
      <c r="CG229" s="216"/>
      <c r="CH229" s="3"/>
      <c r="CI229" s="4"/>
    </row>
    <row r="230" spans="1:87" ht="21" customHeight="1">
      <c r="A230" s="32" t="s">
        <v>81</v>
      </c>
      <c r="B230" s="33" t="s">
        <v>164</v>
      </c>
      <c r="C230" s="237" t="s">
        <v>159</v>
      </c>
      <c r="D230" s="34" t="s">
        <v>105</v>
      </c>
      <c r="E230" s="38">
        <v>830</v>
      </c>
      <c r="F230" s="36">
        <v>850</v>
      </c>
      <c r="G230" s="36">
        <v>850</v>
      </c>
      <c r="H230" s="36">
        <v>860</v>
      </c>
      <c r="I230" s="36">
        <v>870</v>
      </c>
      <c r="J230" s="36">
        <v>870</v>
      </c>
      <c r="K230" s="36">
        <v>860</v>
      </c>
      <c r="L230" s="36">
        <v>870</v>
      </c>
      <c r="M230" s="39">
        <v>880</v>
      </c>
      <c r="N230" s="39">
        <v>920</v>
      </c>
      <c r="O230" s="40">
        <v>1000</v>
      </c>
      <c r="P230" s="111"/>
      <c r="Q230" s="111"/>
      <c r="R230" s="111"/>
      <c r="S230" s="111"/>
      <c r="T230" s="35">
        <v>89660</v>
      </c>
      <c r="U230" s="36">
        <v>91750</v>
      </c>
      <c r="V230" s="36">
        <v>92790</v>
      </c>
      <c r="W230" s="36">
        <v>93470</v>
      </c>
      <c r="X230" s="36">
        <v>94300</v>
      </c>
      <c r="Y230" s="36">
        <v>89930</v>
      </c>
      <c r="Z230" s="36">
        <v>88770</v>
      </c>
      <c r="AA230" s="36">
        <v>89800</v>
      </c>
      <c r="AB230" s="37">
        <v>90670</v>
      </c>
      <c r="AC230" s="37">
        <v>94210</v>
      </c>
      <c r="AD230" s="77">
        <v>102350</v>
      </c>
      <c r="AE230" s="111"/>
      <c r="AF230" s="4">
        <f>E230/E$518</f>
        <v>1.0921052631578947</v>
      </c>
      <c r="AG230" s="4">
        <f>F230/E$518</f>
        <v>1.118421052631579</v>
      </c>
      <c r="AH230" s="4">
        <f>G230/E$518</f>
        <v>1.118421052631579</v>
      </c>
      <c r="AI230" s="4">
        <f>H230/E$518</f>
        <v>1.131578947368421</v>
      </c>
      <c r="AJ230" s="4">
        <f>I230/E$518</f>
        <v>1.1447368421052631</v>
      </c>
      <c r="AK230" s="4">
        <f>J230/E$518</f>
        <v>1.1447368421052631</v>
      </c>
      <c r="AL230" s="4">
        <f>K230/E$518</f>
        <v>1.131578947368421</v>
      </c>
      <c r="AM230" s="4">
        <f>L230/E$518</f>
        <v>1.1447368421052631</v>
      </c>
      <c r="AN230" s="4">
        <f>M230/E$518</f>
        <v>1.1578947368421053</v>
      </c>
      <c r="AO230" s="4">
        <f>N230/E$518</f>
        <v>1.2105263157894737</v>
      </c>
      <c r="AP230" s="4">
        <f>O230/E$518</f>
        <v>1.3157894736842106</v>
      </c>
      <c r="AQ230" s="256"/>
      <c r="AR230" s="256"/>
      <c r="AS230" s="256"/>
      <c r="AT230" s="256"/>
      <c r="AU230" s="256"/>
      <c r="AV230" s="256"/>
      <c r="AW230" s="256"/>
      <c r="AX230" s="256"/>
      <c r="AY230" s="256"/>
      <c r="AZ230" s="256"/>
      <c r="BA230" s="256"/>
      <c r="BC230" s="3"/>
      <c r="BE230" s="3">
        <f>E230*(保育人数!$F$7+保育人数!$F$8)/保育人数!$F$34</f>
        <v>1127.8745644599305</v>
      </c>
      <c r="BF230" s="3">
        <f>F230*(保育人数!$F$7+保育人数!$F$8)/保育人数!$F$34</f>
        <v>1155.0522648083625</v>
      </c>
      <c r="BG230" s="3">
        <f>G230*(保育人数!$F$7+保育人数!$F$8)/保育人数!$F$34</f>
        <v>1155.0522648083625</v>
      </c>
      <c r="BH230" s="3">
        <f>H230*(保育人数!$F$7+保育人数!$F$8)/保育人数!$F$34</f>
        <v>1168.6411149825785</v>
      </c>
      <c r="BI230" s="3">
        <f>I230*(保育人数!$F$7+保育人数!$F$8)/保育人数!$F$34</f>
        <v>1182.2299651567946</v>
      </c>
      <c r="BJ230" s="3">
        <f>J230*(保育人数!$F$7+保育人数!$F$8)/保育人数!$F$34</f>
        <v>1182.2299651567946</v>
      </c>
      <c r="BK230" s="3">
        <f>K230*(保育人数!$F$7+保育人数!$F$8)/保育人数!$F$34</f>
        <v>1168.6411149825785</v>
      </c>
      <c r="BL230" s="3">
        <f>L230*(保育人数!$F$7+保育人数!$F$8)/保育人数!$F$34</f>
        <v>1182.2299651567946</v>
      </c>
      <c r="BM230" s="3">
        <f>M230*(保育人数!$F$7+保育人数!$F$8)/保育人数!$F$34</f>
        <v>1195.8188153310107</v>
      </c>
      <c r="BN230" s="3">
        <f>N230*(保育人数!$F$7+保育人数!$F$8)/保育人数!$F$34</f>
        <v>1250.1742160278748</v>
      </c>
      <c r="BO230" s="3">
        <f>O230*(保育人数!$F$7+保育人数!$F$8)/保育人数!$F$34</f>
        <v>1358.8850174216029</v>
      </c>
      <c r="BP230" s="3">
        <f>AVERAGE(BE230:BO230)</f>
        <v>1193.3481152993352</v>
      </c>
      <c r="BQ230" s="216">
        <f>SUM(BP230:BP233)</f>
        <v>4078.1992397846066</v>
      </c>
      <c r="BR230" s="3"/>
      <c r="BU230" s="3">
        <f>U230*(保育人数!$F$7+保育人数!$F$8)/保育人数!$F$34</f>
        <v>124677.70034843207</v>
      </c>
      <c r="BV230" s="3">
        <f>V230*(保育人数!$F$7+保育人数!$F$8)/保育人数!$F$34</f>
        <v>126090.94076655054</v>
      </c>
      <c r="BW230" s="3">
        <f>W230*(保育人数!$F$7+保育人数!$F$8)/保育人数!$F$34</f>
        <v>127014.98257839723</v>
      </c>
      <c r="BX230" s="3">
        <f>X230*(保育人数!$F$7+保育人数!$F$8)/保育人数!$F$34</f>
        <v>128142.85714285716</v>
      </c>
      <c r="BY230" s="3">
        <f>Y230*(保育人数!$F$7+保育人数!$F$8)/保育人数!$F$34</f>
        <v>122204.52961672476</v>
      </c>
      <c r="BZ230" s="3">
        <f>Z230*(保育人数!$F$7+保育人数!$F$8)/保育人数!$F$34</f>
        <v>120628.2229965157</v>
      </c>
      <c r="CA230" s="3">
        <f>AA230*(保育人数!$F$7+保育人数!$F$8)/保育人数!$F$34</f>
        <v>122027.87456445994</v>
      </c>
      <c r="CB230" s="3">
        <f>AB230*(保育人数!$F$7+保育人数!$F$8)/保育人数!$F$34</f>
        <v>123210.10452961674</v>
      </c>
      <c r="CC230" s="3">
        <f>AC230*(保育人数!$F$7+保育人数!$F$8)/保育人数!$F$34</f>
        <v>128020.55749128922</v>
      </c>
      <c r="CD230" s="3">
        <f>AD230*(保育人数!$F$7+保育人数!$F$8)/保育人数!$F$34</f>
        <v>139081.88153310106</v>
      </c>
      <c r="CE230" s="3">
        <f>AE230*(保育人数!$F$7+保育人数!$F$8)/保育人数!$F$34</f>
        <v>0</v>
      </c>
      <c r="CF230" s="3">
        <f>AVERAGE(BU230:CE230)</f>
        <v>114645.42286981312</v>
      </c>
      <c r="CG230" s="216">
        <f>ROUNDDOWN(SUM(CF230:CF233)*$CJ$2*12/16,-2)</f>
        <v>207600</v>
      </c>
      <c r="CH230" s="3"/>
      <c r="CI230" s="4"/>
    </row>
    <row r="231" spans="1:87" ht="19">
      <c r="A231" s="32" t="s">
        <v>81</v>
      </c>
      <c r="B231" s="76" t="s">
        <v>136</v>
      </c>
      <c r="C231" s="237"/>
      <c r="D231" s="34" t="s">
        <v>106</v>
      </c>
      <c r="E231" s="38">
        <v>890</v>
      </c>
      <c r="F231" s="36">
        <v>920</v>
      </c>
      <c r="G231" s="36">
        <v>920</v>
      </c>
      <c r="H231" s="36">
        <v>930</v>
      </c>
      <c r="I231" s="36">
        <v>940</v>
      </c>
      <c r="J231" s="36">
        <v>940</v>
      </c>
      <c r="K231" s="36">
        <v>930</v>
      </c>
      <c r="L231" s="36">
        <v>940</v>
      </c>
      <c r="M231" s="39">
        <v>950</v>
      </c>
      <c r="N231" s="39">
        <v>990</v>
      </c>
      <c r="O231" s="40">
        <v>1080</v>
      </c>
      <c r="P231" s="111"/>
      <c r="Q231" s="111"/>
      <c r="R231" s="111"/>
      <c r="S231" s="111"/>
      <c r="T231" s="35">
        <v>96580</v>
      </c>
      <c r="U231" s="36">
        <v>98860</v>
      </c>
      <c r="V231" s="36">
        <v>99980</v>
      </c>
      <c r="W231" s="36">
        <v>100720</v>
      </c>
      <c r="X231" s="36">
        <v>101630</v>
      </c>
      <c r="Y231" s="36">
        <v>97270</v>
      </c>
      <c r="Z231" s="36">
        <v>96010</v>
      </c>
      <c r="AA231" s="36">
        <v>97120</v>
      </c>
      <c r="AB231" s="37">
        <v>98080</v>
      </c>
      <c r="AC231" s="37">
        <v>101980</v>
      </c>
      <c r="AD231" s="77">
        <v>110890</v>
      </c>
      <c r="AE231" s="111"/>
      <c r="AF231" s="4">
        <f>E231/E$519</f>
        <v>1.0853658536585367</v>
      </c>
      <c r="AG231" s="4">
        <f>F231/E$519</f>
        <v>1.1219512195121952</v>
      </c>
      <c r="AH231" s="4">
        <f>G231/E$519</f>
        <v>1.1219512195121952</v>
      </c>
      <c r="AI231" s="4">
        <f>H231/E$519</f>
        <v>1.1341463414634145</v>
      </c>
      <c r="AJ231" s="4">
        <f>I231/E$519</f>
        <v>1.1463414634146341</v>
      </c>
      <c r="AK231" s="4">
        <f>J231/E$519</f>
        <v>1.1463414634146341</v>
      </c>
      <c r="AL231" s="4">
        <f>K231/E$519</f>
        <v>1.1341463414634145</v>
      </c>
      <c r="AM231" s="4">
        <f>L231/E$519</f>
        <v>1.1463414634146341</v>
      </c>
      <c r="AN231" s="4">
        <f>M231/E$519</f>
        <v>1.1585365853658536</v>
      </c>
      <c r="AO231" s="4">
        <f>N231/E$519</f>
        <v>1.2073170731707317</v>
      </c>
      <c r="AP231" s="4">
        <f>O231/E$519</f>
        <v>1.3170731707317074</v>
      </c>
      <c r="AQ231" s="256"/>
      <c r="AR231" s="256"/>
      <c r="AS231" s="256"/>
      <c r="AT231" s="256"/>
      <c r="AU231" s="256"/>
      <c r="AV231" s="256"/>
      <c r="AW231" s="256"/>
      <c r="AX231" s="256"/>
      <c r="AY231" s="256"/>
      <c r="AZ231" s="256"/>
      <c r="BA231" s="256"/>
      <c r="BC231" s="3"/>
      <c r="BE231" s="3">
        <f>E231*保育人数!$F$6/保育人数!$F$34</f>
        <v>604.70383275261327</v>
      </c>
      <c r="BF231" s="3">
        <f>F231*保育人数!$F$6/保育人数!$F$34</f>
        <v>625.08710801393738</v>
      </c>
      <c r="BG231" s="3">
        <f>G231*保育人数!$F$6/保育人数!$F$34</f>
        <v>625.08710801393738</v>
      </c>
      <c r="BH231" s="3">
        <f>H231*保育人数!$F$6/保育人数!$F$34</f>
        <v>631.88153310104542</v>
      </c>
      <c r="BI231" s="3">
        <f>I231*保育人数!$F$6/保育人数!$F$34</f>
        <v>638.67595818815334</v>
      </c>
      <c r="BJ231" s="3">
        <f>J231*保育人数!$F$6/保育人数!$F$34</f>
        <v>638.67595818815334</v>
      </c>
      <c r="BK231" s="3">
        <f>K231*保育人数!$F$6/保育人数!$F$34</f>
        <v>631.88153310104542</v>
      </c>
      <c r="BL231" s="3">
        <f>L231*保育人数!$F$6/保育人数!$F$34</f>
        <v>638.67595818815334</v>
      </c>
      <c r="BM231" s="3">
        <f>M231*保育人数!$F$6/保育人数!$F$34</f>
        <v>645.47038327526138</v>
      </c>
      <c r="BN231" s="3">
        <f>N231*保育人数!$F$6/保育人数!$F$34</f>
        <v>672.64808362369342</v>
      </c>
      <c r="BO231" s="3">
        <f>O231*保育人数!$F$6/保育人数!$F$34</f>
        <v>733.79790940766566</v>
      </c>
      <c r="BP231" s="3">
        <f t="shared" ref="BP231:BP233" si="143">AVERAGE(BE231:BO231)</f>
        <v>644.23503325942352</v>
      </c>
      <c r="BQ231" s="216"/>
      <c r="BR231" s="3"/>
      <c r="BU231" s="3">
        <f>U231*保育人数!$F$6/保育人数!$F$34</f>
        <v>67169.686411149829</v>
      </c>
      <c r="BV231" s="3">
        <f>V231*保育人数!$F$6/保育人数!$F$34</f>
        <v>67930.662020905933</v>
      </c>
      <c r="BW231" s="3">
        <f>W231*保育人数!$F$6/保育人数!$F$34</f>
        <v>68433.449477351925</v>
      </c>
      <c r="BX231" s="3">
        <f>X231*保育人数!$F$6/保育人数!$F$34</f>
        <v>69051.742160278751</v>
      </c>
      <c r="BY231" s="3">
        <f>Y231*保育人数!$F$6/保育人数!$F$34</f>
        <v>66089.372822299658</v>
      </c>
      <c r="BZ231" s="3">
        <f>Z231*保育人数!$F$6/保育人数!$F$34</f>
        <v>65233.275261324052</v>
      </c>
      <c r="CA231" s="3">
        <f>AA231*保育人数!$F$6/保育人数!$F$34</f>
        <v>65987.456445993041</v>
      </c>
      <c r="CB231" s="3">
        <f>AB231*保育人数!$F$6/保育人数!$F$34</f>
        <v>66639.721254355405</v>
      </c>
      <c r="CC231" s="3">
        <f>AC231*保育人数!$F$6/保育人数!$F$34</f>
        <v>69289.547038327539</v>
      </c>
      <c r="CD231" s="3">
        <f>AD231*保育人数!$F$6/保育人数!$F$34</f>
        <v>75343.379790940773</v>
      </c>
      <c r="CE231" s="3">
        <f>AE231*保育人数!$F$6/保育人数!$F$34</f>
        <v>0</v>
      </c>
      <c r="CF231" s="3">
        <f t="shared" ref="CF231:CF233" si="144">AVERAGE(BU231:CE231)</f>
        <v>61924.390243902453</v>
      </c>
      <c r="CG231" s="216"/>
      <c r="CH231" s="3"/>
      <c r="CI231" s="4"/>
    </row>
    <row r="232" spans="1:87" ht="19">
      <c r="A232" s="32" t="s">
        <v>81</v>
      </c>
      <c r="B232" s="76" t="s">
        <v>136</v>
      </c>
      <c r="C232" s="257" t="s">
        <v>160</v>
      </c>
      <c r="D232" s="34" t="s">
        <v>161</v>
      </c>
      <c r="E232" s="38">
        <v>1380</v>
      </c>
      <c r="F232" s="36">
        <v>1410</v>
      </c>
      <c r="G232" s="36">
        <v>1420</v>
      </c>
      <c r="H232" s="36">
        <v>1440</v>
      </c>
      <c r="I232" s="36">
        <v>1450</v>
      </c>
      <c r="J232" s="36">
        <v>1450</v>
      </c>
      <c r="K232" s="36">
        <v>1430</v>
      </c>
      <c r="L232" s="36">
        <v>1450</v>
      </c>
      <c r="M232" s="39">
        <v>1470</v>
      </c>
      <c r="N232" s="39">
        <v>1530</v>
      </c>
      <c r="O232" s="40">
        <v>1670</v>
      </c>
      <c r="P232" s="111"/>
      <c r="Q232" s="111"/>
      <c r="R232" s="111"/>
      <c r="S232" s="111"/>
      <c r="T232" s="35">
        <v>148210</v>
      </c>
      <c r="U232" s="36">
        <v>151860</v>
      </c>
      <c r="V232" s="36">
        <v>153600</v>
      </c>
      <c r="W232" s="36">
        <v>154810</v>
      </c>
      <c r="X232" s="36">
        <v>156270</v>
      </c>
      <c r="Y232" s="36">
        <v>156480</v>
      </c>
      <c r="Z232" s="36">
        <v>154640</v>
      </c>
      <c r="AA232" s="36">
        <v>156450</v>
      </c>
      <c r="AB232" s="37">
        <v>158060</v>
      </c>
      <c r="AC232" s="37">
        <v>164640</v>
      </c>
      <c r="AD232" s="77">
        <v>179300</v>
      </c>
      <c r="AE232" s="111"/>
      <c r="AF232" s="4">
        <f>E232/E$520</f>
        <v>1.0952380952380953</v>
      </c>
      <c r="AG232" s="4">
        <f>F232/E$520</f>
        <v>1.1190476190476191</v>
      </c>
      <c r="AH232" s="4">
        <f>G232/E$520</f>
        <v>1.126984126984127</v>
      </c>
      <c r="AI232" s="4">
        <f>H232/E$520</f>
        <v>1.1428571428571428</v>
      </c>
      <c r="AJ232" s="4">
        <f>I232/E$520</f>
        <v>1.1507936507936507</v>
      </c>
      <c r="AK232" s="4">
        <f>J232/E$520</f>
        <v>1.1507936507936507</v>
      </c>
      <c r="AL232" s="4">
        <f>K232/E$520</f>
        <v>1.1349206349206349</v>
      </c>
      <c r="AM232" s="4">
        <f>L232/E$520</f>
        <v>1.1507936507936507</v>
      </c>
      <c r="AN232" s="4">
        <f>M232/E$520</f>
        <v>1.1666666666666667</v>
      </c>
      <c r="AO232" s="4">
        <f>N232/E$520</f>
        <v>1.2142857142857142</v>
      </c>
      <c r="AP232" s="4">
        <f>O232/E$520</f>
        <v>1.3253968253968254</v>
      </c>
      <c r="AQ232" s="256"/>
      <c r="AR232" s="256"/>
      <c r="AS232" s="256"/>
      <c r="AT232" s="256"/>
      <c r="AU232" s="256"/>
      <c r="AV232" s="256"/>
      <c r="AW232" s="256"/>
      <c r="AX232" s="256"/>
      <c r="AY232" s="256"/>
      <c r="AZ232" s="256"/>
      <c r="BA232" s="256"/>
      <c r="BC232" s="3"/>
      <c r="BE232" s="3">
        <f>E232*(保育人数!$F$4+保育人数!$F$5)/保育人数!$F$34</f>
        <v>1406.445993031359</v>
      </c>
      <c r="BF232" s="3">
        <f>F232*(保育人数!$F$4+保育人数!$F$5)/保育人数!$F$34</f>
        <v>1437.020905923345</v>
      </c>
      <c r="BG232" s="3">
        <f>G232*(保育人数!$F$4+保育人数!$F$5)/保育人数!$F$34</f>
        <v>1447.2125435540072</v>
      </c>
      <c r="BH232" s="3">
        <f>H232*(保育人数!$F$4+保育人数!$F$5)/保育人数!$F$34</f>
        <v>1467.5958188153313</v>
      </c>
      <c r="BI232" s="3">
        <f>I232*(保育人数!$F$4+保育人数!$F$5)/保育人数!$F$34</f>
        <v>1477.7874564459933</v>
      </c>
      <c r="BJ232" s="3">
        <f>J232*(保育人数!$F$4+保育人数!$F$5)/保育人数!$F$34</f>
        <v>1477.7874564459933</v>
      </c>
      <c r="BK232" s="3">
        <f>K232*(保育人数!$F$4+保育人数!$F$5)/保育人数!$F$34</f>
        <v>1457.4041811846691</v>
      </c>
      <c r="BL232" s="3">
        <f>L232*(保育人数!$F$4+保育人数!$F$5)/保育人数!$F$34</f>
        <v>1477.7874564459933</v>
      </c>
      <c r="BM232" s="3">
        <f>M232*(保育人数!$F$4+保育人数!$F$5)/保育人数!$F$34</f>
        <v>1498.1707317073174</v>
      </c>
      <c r="BN232" s="3">
        <f>N232*(保育人数!$F$4+保育人数!$F$5)/保育人数!$F$34</f>
        <v>1559.3205574912895</v>
      </c>
      <c r="BO232" s="3">
        <f>O232*(保育人数!$F$4+保育人数!$F$5)/保育人数!$F$34</f>
        <v>1702.0034843205576</v>
      </c>
      <c r="BP232" s="3">
        <f t="shared" si="143"/>
        <v>1491.685144124169</v>
      </c>
      <c r="BQ232" s="216"/>
      <c r="BR232" s="3"/>
      <c r="BU232" s="3">
        <f>U232*(保育人数!$F$4+保育人数!$F$5)/保育人数!$F$34</f>
        <v>154770.20905923346</v>
      </c>
      <c r="BV232" s="3">
        <f>V232*(保育人数!$F$4+保育人数!$F$5)/保育人数!$F$34</f>
        <v>156543.55400696865</v>
      </c>
      <c r="BW232" s="3">
        <f>W232*(保育人数!$F$4+保育人数!$F$5)/保育人数!$F$34</f>
        <v>157776.74216027878</v>
      </c>
      <c r="BX232" s="3">
        <f>X232*(保育人数!$F$4+保育人数!$F$5)/保育人数!$F$34</f>
        <v>159264.72125435542</v>
      </c>
      <c r="BY232" s="3">
        <f>Y232*(保育人数!$F$4+保育人数!$F$5)/保育人数!$F$34</f>
        <v>159478.74564459932</v>
      </c>
      <c r="BZ232" s="3">
        <f>Z232*(保育人数!$F$4+保育人数!$F$5)/保育人数!$F$34</f>
        <v>157603.4843205575</v>
      </c>
      <c r="CA232" s="3">
        <f>AA232*(保育人数!$F$4+保育人数!$F$5)/保育人数!$F$34</f>
        <v>159448.17073170733</v>
      </c>
      <c r="CB232" s="3">
        <f>AB232*(保育人数!$F$4+保育人数!$F$5)/保育人数!$F$34</f>
        <v>161089.02439024393</v>
      </c>
      <c r="CC232" s="3">
        <f>AC232*(保育人数!$F$4+保育人数!$F$5)/保育人数!$F$34</f>
        <v>167795.12195121954</v>
      </c>
      <c r="CD232" s="3">
        <f>AD232*(保育人数!$F$4+保育人数!$F$5)/保育人数!$F$34</f>
        <v>182736.06271777005</v>
      </c>
      <c r="CE232" s="3">
        <f>AE232*(保育人数!$F$4+保育人数!$F$5)/保育人数!$F$34</f>
        <v>0</v>
      </c>
      <c r="CF232" s="3">
        <f t="shared" si="144"/>
        <v>146955.07602153945</v>
      </c>
      <c r="CG232" s="216"/>
      <c r="CH232" s="3"/>
      <c r="CI232" s="4"/>
    </row>
    <row r="233" spans="1:87" ht="19">
      <c r="A233" s="32" t="s">
        <v>81</v>
      </c>
      <c r="B233" s="76" t="s">
        <v>136</v>
      </c>
      <c r="C233" s="257"/>
      <c r="D233" s="34" t="s">
        <v>162</v>
      </c>
      <c r="E233" s="38">
        <v>2070</v>
      </c>
      <c r="F233" s="36">
        <v>2130</v>
      </c>
      <c r="G233" s="36">
        <v>2140</v>
      </c>
      <c r="H233" s="36">
        <v>2160</v>
      </c>
      <c r="I233" s="36">
        <v>2190</v>
      </c>
      <c r="J233" s="36">
        <v>2190</v>
      </c>
      <c r="K233" s="36">
        <v>2160</v>
      </c>
      <c r="L233" s="36">
        <v>2180</v>
      </c>
      <c r="M233" s="39">
        <v>2210</v>
      </c>
      <c r="N233" s="39">
        <v>2300</v>
      </c>
      <c r="O233" s="40">
        <v>2520</v>
      </c>
      <c r="P233" s="111"/>
      <c r="Q233" s="111"/>
      <c r="R233" s="111"/>
      <c r="S233" s="111"/>
      <c r="T233" s="35">
        <v>217440</v>
      </c>
      <c r="U233" s="36">
        <v>223060</v>
      </c>
      <c r="V233" s="36">
        <v>225530</v>
      </c>
      <c r="W233" s="36">
        <v>227380</v>
      </c>
      <c r="X233" s="36">
        <v>229620</v>
      </c>
      <c r="Y233" s="36">
        <v>229930</v>
      </c>
      <c r="Z233" s="36">
        <v>227050</v>
      </c>
      <c r="AA233" s="36">
        <v>229730</v>
      </c>
      <c r="AB233" s="37">
        <v>232220</v>
      </c>
      <c r="AC233" s="37">
        <v>242350</v>
      </c>
      <c r="AD233" s="77">
        <v>264780</v>
      </c>
      <c r="AE233" s="111"/>
      <c r="AF233" s="4">
        <f>E233/E$521</f>
        <v>1.1010638297872339</v>
      </c>
      <c r="AG233" s="4">
        <f>F233/E$521</f>
        <v>1.1329787234042554</v>
      </c>
      <c r="AH233" s="4">
        <f>G233/E$521</f>
        <v>1.1382978723404256</v>
      </c>
      <c r="AI233" s="4">
        <f>H233/E$521</f>
        <v>1.1489361702127661</v>
      </c>
      <c r="AJ233" s="4">
        <f>I233/E$521</f>
        <v>1.1648936170212767</v>
      </c>
      <c r="AK233" s="4">
        <f>J233/E$521</f>
        <v>1.1648936170212767</v>
      </c>
      <c r="AL233" s="4">
        <f>K233/E$521</f>
        <v>1.1489361702127661</v>
      </c>
      <c r="AM233" s="4">
        <f>L233/E$521</f>
        <v>1.1595744680851063</v>
      </c>
      <c r="AN233" s="4">
        <f>M233/E$521</f>
        <v>1.175531914893617</v>
      </c>
      <c r="AO233" s="4">
        <f>N233/E$521</f>
        <v>1.2234042553191489</v>
      </c>
      <c r="AP233" s="4">
        <f>O233/E$521</f>
        <v>1.3404255319148937</v>
      </c>
      <c r="AQ233" s="256"/>
      <c r="AR233" s="256"/>
      <c r="AS233" s="256"/>
      <c r="AT233" s="256"/>
      <c r="AU233" s="256"/>
      <c r="AV233" s="256"/>
      <c r="AW233" s="256"/>
      <c r="AX233" s="256"/>
      <c r="AY233" s="256"/>
      <c r="AZ233" s="256"/>
      <c r="BA233" s="256"/>
      <c r="BC233" s="3"/>
      <c r="BE233" s="3">
        <f>E233*保育人数!$F$3/保育人数!$F$34</f>
        <v>703.22299651567948</v>
      </c>
      <c r="BF233" s="3">
        <f>F233*保育人数!$F$3/保育人数!$F$34</f>
        <v>723.6062717770036</v>
      </c>
      <c r="BG233" s="3">
        <f>G233*保育人数!$F$3/保育人数!$F$34</f>
        <v>727.00348432055762</v>
      </c>
      <c r="BH233" s="3">
        <f>H233*保育人数!$F$3/保育人数!$F$34</f>
        <v>733.79790940766566</v>
      </c>
      <c r="BI233" s="3">
        <f>I233*保育人数!$F$3/保育人数!$F$34</f>
        <v>743.9895470383276</v>
      </c>
      <c r="BJ233" s="3">
        <f>J233*保育人数!$F$3/保育人数!$F$34</f>
        <v>743.9895470383276</v>
      </c>
      <c r="BK233" s="3">
        <f>K233*保育人数!$F$3/保育人数!$F$34</f>
        <v>733.79790940766566</v>
      </c>
      <c r="BL233" s="3">
        <f>L233*保育人数!$F$3/保育人数!$F$34</f>
        <v>740.59233449477358</v>
      </c>
      <c r="BM233" s="3">
        <f>M233*保育人数!$F$3/保育人数!$F$34</f>
        <v>750.78397212543564</v>
      </c>
      <c r="BN233" s="3">
        <f>N233*保育人数!$F$3/保育人数!$F$34</f>
        <v>781.3588850174217</v>
      </c>
      <c r="BO233" s="3">
        <f>O233*保育人数!$F$3/保育人数!$F$34</f>
        <v>856.09756097560989</v>
      </c>
      <c r="BP233" s="3">
        <f t="shared" si="143"/>
        <v>748.93094710167895</v>
      </c>
      <c r="BQ233" s="216"/>
      <c r="BR233" s="3"/>
      <c r="BU233" s="3">
        <f>U233*保育人数!$F$3/保育人数!$F$34</f>
        <v>75778.222996515688</v>
      </c>
      <c r="BV233" s="3">
        <f>V233*保育人数!$F$3/保育人数!$F$34</f>
        <v>76617.334494773531</v>
      </c>
      <c r="BW233" s="3">
        <f>W233*保育人数!$F$3/保育人数!$F$34</f>
        <v>77245.818815331018</v>
      </c>
      <c r="BX233" s="3">
        <f>X233*保育人数!$F$3/保育人数!$F$34</f>
        <v>78006.794425087122</v>
      </c>
      <c r="BY233" s="3">
        <f>Y233*保育人数!$F$3/保育人数!$F$34</f>
        <v>78112.108013937293</v>
      </c>
      <c r="BZ233" s="3">
        <f>Z233*保育人数!$F$3/保育人数!$F$34</f>
        <v>77133.71080139374</v>
      </c>
      <c r="CA233" s="3">
        <f>AA233*保育人数!$F$3/保育人数!$F$34</f>
        <v>78044.163763066215</v>
      </c>
      <c r="CB233" s="3">
        <f>AB233*保育人数!$F$3/保育人数!$F$34</f>
        <v>78890.069686411167</v>
      </c>
      <c r="CC233" s="3">
        <f>AC233*保育人数!$F$3/保育人数!$F$34</f>
        <v>82331.445993031375</v>
      </c>
      <c r="CD233" s="3">
        <f>AD233*保育人数!$F$3/保育人数!$F$34</f>
        <v>89951.393728223004</v>
      </c>
      <c r="CE233" s="3">
        <f>AE233*保育人数!$F$3/保育人数!$F$34</f>
        <v>0</v>
      </c>
      <c r="CF233" s="3">
        <f t="shared" si="144"/>
        <v>72010.096610706387</v>
      </c>
      <c r="CG233" s="216"/>
      <c r="CH233" s="3"/>
      <c r="CI233" s="4"/>
    </row>
    <row r="234" spans="1:87" ht="21" customHeight="1">
      <c r="A234" s="32" t="s">
        <v>81</v>
      </c>
      <c r="B234" s="33" t="s">
        <v>165</v>
      </c>
      <c r="C234" s="237" t="s">
        <v>159</v>
      </c>
      <c r="D234" s="34" t="s">
        <v>105</v>
      </c>
      <c r="E234" s="38">
        <v>660</v>
      </c>
      <c r="F234" s="36">
        <v>680</v>
      </c>
      <c r="G234" s="36">
        <v>680</v>
      </c>
      <c r="H234" s="36">
        <v>690</v>
      </c>
      <c r="I234" s="36">
        <v>690</v>
      </c>
      <c r="J234" s="36">
        <v>700</v>
      </c>
      <c r="K234" s="36">
        <v>690</v>
      </c>
      <c r="L234" s="36">
        <v>700</v>
      </c>
      <c r="M234" s="39">
        <v>710</v>
      </c>
      <c r="N234" s="39">
        <v>740</v>
      </c>
      <c r="O234" s="40">
        <v>800</v>
      </c>
      <c r="P234" s="111"/>
      <c r="Q234" s="111"/>
      <c r="R234" s="111"/>
      <c r="S234" s="111"/>
      <c r="T234" s="35">
        <v>73010</v>
      </c>
      <c r="U234" s="36">
        <v>74740</v>
      </c>
      <c r="V234" s="36">
        <v>75620</v>
      </c>
      <c r="W234" s="36">
        <v>76190</v>
      </c>
      <c r="X234" s="36">
        <v>76880</v>
      </c>
      <c r="Y234" s="36">
        <v>72500</v>
      </c>
      <c r="Z234" s="36">
        <v>71550</v>
      </c>
      <c r="AA234" s="36">
        <v>72400</v>
      </c>
      <c r="AB234" s="37">
        <v>73120</v>
      </c>
      <c r="AC234" s="37">
        <v>76060</v>
      </c>
      <c r="AD234" s="77">
        <v>82730</v>
      </c>
      <c r="AE234" s="111"/>
      <c r="AF234" s="4">
        <f>E234/E$522</f>
        <v>1.1000000000000001</v>
      </c>
      <c r="AG234" s="4">
        <f>F234/E$522</f>
        <v>1.1333333333333333</v>
      </c>
      <c r="AH234" s="4">
        <f>G234/E$522</f>
        <v>1.1333333333333333</v>
      </c>
      <c r="AI234" s="4">
        <f>H234/E$522</f>
        <v>1.1499999999999999</v>
      </c>
      <c r="AJ234" s="4">
        <f>I234/E$522</f>
        <v>1.1499999999999999</v>
      </c>
      <c r="AK234" s="4">
        <f>J234/E$522</f>
        <v>1.1666666666666667</v>
      </c>
      <c r="AL234" s="4">
        <f>K234/E$522</f>
        <v>1.1499999999999999</v>
      </c>
      <c r="AM234" s="4">
        <f>L234/E$522</f>
        <v>1.1666666666666667</v>
      </c>
      <c r="AN234" s="4">
        <f>M234/E$522</f>
        <v>1.1833333333333333</v>
      </c>
      <c r="AO234" s="4">
        <f>N234/E$522</f>
        <v>1.2333333333333334</v>
      </c>
      <c r="AP234" s="4">
        <f>O234/E$522</f>
        <v>1.3333333333333333</v>
      </c>
      <c r="AQ234" s="256"/>
      <c r="AR234" s="256"/>
      <c r="AS234" s="256"/>
      <c r="AT234" s="256"/>
      <c r="AU234" s="256"/>
      <c r="AV234" s="256"/>
      <c r="AW234" s="256"/>
      <c r="AX234" s="256"/>
      <c r="AY234" s="256"/>
      <c r="AZ234" s="256"/>
      <c r="BA234" s="256"/>
      <c r="BC234" s="3"/>
      <c r="BE234" s="3">
        <f>E234*(保育人数!$G$7+保育人数!$G$8)/保育人数!$G$34</f>
        <v>1065.8385093167703</v>
      </c>
      <c r="BF234" s="3">
        <f>F234*(保育人数!$G$7+保育人数!$G$8)/保育人数!$G$34</f>
        <v>1098.1366459627332</v>
      </c>
      <c r="BG234" s="3">
        <f>G234*(保育人数!$G$7+保育人数!$G$8)/保育人数!$G$34</f>
        <v>1098.1366459627332</v>
      </c>
      <c r="BH234" s="3">
        <f>H234*(保育人数!$G$7+保育人数!$G$8)/保育人数!$G$34</f>
        <v>1114.2857142857144</v>
      </c>
      <c r="BI234" s="3">
        <f>I234*(保育人数!$G$7+保育人数!$G$8)/保育人数!$G$34</f>
        <v>1114.2857142857144</v>
      </c>
      <c r="BJ234" s="3">
        <f>J234*(保育人数!$G$7+保育人数!$G$8)/保育人数!$G$34</f>
        <v>1130.4347826086957</v>
      </c>
      <c r="BK234" s="3">
        <f>K234*(保育人数!$G$7+保育人数!$G$8)/保育人数!$G$34</f>
        <v>1114.2857142857144</v>
      </c>
      <c r="BL234" s="3">
        <f>L234*(保育人数!$G$7+保育人数!$G$8)/保育人数!$G$34</f>
        <v>1130.4347826086957</v>
      </c>
      <c r="BM234" s="3">
        <f>M234*(保育人数!$G$7+保育人数!$G$8)/保育人数!$G$34</f>
        <v>1146.5838509316773</v>
      </c>
      <c r="BN234" s="3">
        <f>N234*(保育人数!$G$7+保育人数!$G$8)/保育人数!$G$34</f>
        <v>1195.0310559006214</v>
      </c>
      <c r="BO234" s="3">
        <f>O234*(保育人数!$G$7+保育人数!$G$8)/保育人数!$G$34</f>
        <v>1291.9254658385096</v>
      </c>
      <c r="BP234" s="3">
        <f>AVERAGE(BE234:BO234)</f>
        <v>1136.30717108978</v>
      </c>
      <c r="BQ234" s="216">
        <f>SUM(BP234:BP237)</f>
        <v>4140.4009034443825</v>
      </c>
      <c r="BR234" s="3"/>
      <c r="BU234" s="3">
        <f>U234*(保育人数!$G$7+保育人数!$G$8)/保育人数!$G$34</f>
        <v>120698.13664596275</v>
      </c>
      <c r="BV234" s="3">
        <f>V234*(保育人数!$G$7+保育人数!$G$8)/保育人数!$G$34</f>
        <v>122119.25465838511</v>
      </c>
      <c r="BW234" s="3">
        <f>W234*(保育人数!$G$7+保育人数!$G$8)/保育人数!$G$34</f>
        <v>123039.75155279505</v>
      </c>
      <c r="BX234" s="3">
        <f>X234*(保育人数!$G$7+保育人数!$G$8)/保育人数!$G$34</f>
        <v>124154.03726708077</v>
      </c>
      <c r="BY234" s="3">
        <f>Y234*(保育人数!$G$7+保育人数!$G$8)/保育人数!$G$34</f>
        <v>117080.74534161492</v>
      </c>
      <c r="BZ234" s="3">
        <f>Z234*(保育人数!$G$7+保育人数!$G$8)/保育人数!$G$34</f>
        <v>115546.5838509317</v>
      </c>
      <c r="CA234" s="3">
        <f>AA234*(保育人数!$G$7+保育人数!$G$8)/保育人数!$G$34</f>
        <v>116919.25465838511</v>
      </c>
      <c r="CB234" s="3">
        <f>AB234*(保育人数!$G$7+保育人数!$G$8)/保育人数!$G$34</f>
        <v>118081.98757763977</v>
      </c>
      <c r="CC234" s="3">
        <f>AC234*(保育人数!$G$7+保育人数!$G$8)/保育人数!$G$34</f>
        <v>122829.81366459629</v>
      </c>
      <c r="CD234" s="3">
        <f>AD234*(保育人数!$G$7+保育人数!$G$8)/保育人数!$G$34</f>
        <v>133601.24223602487</v>
      </c>
      <c r="CE234" s="3">
        <f>AE234*(保育人数!$G$7+保育人数!$G$8)/保育人数!$G$34</f>
        <v>0</v>
      </c>
      <c r="CF234" s="3">
        <f>AVERAGE(BU234:CE234)</f>
        <v>110370.07340485604</v>
      </c>
      <c r="CG234" s="216">
        <f>ROUNDDOWN(SUM(CF234:CF237)*$CJ$2*12/16,-2)</f>
        <v>212800</v>
      </c>
      <c r="CH234" s="3"/>
      <c r="CI234" s="4"/>
    </row>
    <row r="235" spans="1:87" ht="19">
      <c r="A235" s="32" t="s">
        <v>81</v>
      </c>
      <c r="B235" s="76" t="s">
        <v>137</v>
      </c>
      <c r="C235" s="237"/>
      <c r="D235" s="34" t="s">
        <v>106</v>
      </c>
      <c r="E235" s="38">
        <v>720</v>
      </c>
      <c r="F235" s="36">
        <v>750</v>
      </c>
      <c r="G235" s="36">
        <v>750</v>
      </c>
      <c r="H235" s="36">
        <v>760</v>
      </c>
      <c r="I235" s="36">
        <v>760</v>
      </c>
      <c r="J235" s="36">
        <v>770</v>
      </c>
      <c r="K235" s="36">
        <v>760</v>
      </c>
      <c r="L235" s="36">
        <v>770</v>
      </c>
      <c r="M235" s="39">
        <v>780</v>
      </c>
      <c r="N235" s="39">
        <v>810</v>
      </c>
      <c r="O235" s="40">
        <v>880</v>
      </c>
      <c r="P235" s="111"/>
      <c r="Q235" s="111"/>
      <c r="R235" s="111"/>
      <c r="S235" s="111"/>
      <c r="T235" s="35">
        <v>79930</v>
      </c>
      <c r="U235" s="36">
        <v>81850</v>
      </c>
      <c r="V235" s="36">
        <v>82810</v>
      </c>
      <c r="W235" s="36">
        <v>83440</v>
      </c>
      <c r="X235" s="36">
        <v>84210</v>
      </c>
      <c r="Y235" s="36">
        <v>79840</v>
      </c>
      <c r="Z235" s="36">
        <v>78790</v>
      </c>
      <c r="AA235" s="36">
        <v>79720</v>
      </c>
      <c r="AB235" s="37">
        <v>80530</v>
      </c>
      <c r="AC235" s="37">
        <v>83830</v>
      </c>
      <c r="AD235" s="77">
        <v>91270</v>
      </c>
      <c r="AE235" s="111"/>
      <c r="AF235" s="4">
        <f>E235/E$523</f>
        <v>1.0909090909090908</v>
      </c>
      <c r="AG235" s="4">
        <f>F235/E$523</f>
        <v>1.1363636363636365</v>
      </c>
      <c r="AH235" s="4">
        <f>G235/E$523</f>
        <v>1.1363636363636365</v>
      </c>
      <c r="AI235" s="4">
        <f>H235/E$523</f>
        <v>1.1515151515151516</v>
      </c>
      <c r="AJ235" s="4">
        <f>I235/E$523</f>
        <v>1.1515151515151516</v>
      </c>
      <c r="AK235" s="4">
        <f>J235/E$523</f>
        <v>1.1666666666666667</v>
      </c>
      <c r="AL235" s="4">
        <f>K235/E$523</f>
        <v>1.1515151515151516</v>
      </c>
      <c r="AM235" s="4">
        <f>L235/E$523</f>
        <v>1.1666666666666667</v>
      </c>
      <c r="AN235" s="4">
        <f>M235/E$523</f>
        <v>1.1818181818181819</v>
      </c>
      <c r="AO235" s="4">
        <f>N235/E$523</f>
        <v>1.2272727272727273</v>
      </c>
      <c r="AP235" s="4">
        <f>O235/E$523</f>
        <v>1.3333333333333333</v>
      </c>
      <c r="AQ235" s="256"/>
      <c r="AR235" s="256"/>
      <c r="AS235" s="256"/>
      <c r="AT235" s="256"/>
      <c r="AU235" s="256"/>
      <c r="AV235" s="256"/>
      <c r="AW235" s="256"/>
      <c r="AX235" s="256"/>
      <c r="AY235" s="256"/>
      <c r="AZ235" s="256"/>
      <c r="BA235" s="256"/>
      <c r="BC235" s="3"/>
      <c r="BE235" s="3">
        <f>E235*保育人数!$G$6/保育人数!$G$34</f>
        <v>581.36645962732928</v>
      </c>
      <c r="BF235" s="3">
        <f>F235*保育人数!$G$6/保育人数!$G$34</f>
        <v>605.59006211180133</v>
      </c>
      <c r="BG235" s="3">
        <f>G235*保育人数!$G$6/保育人数!$G$34</f>
        <v>605.59006211180133</v>
      </c>
      <c r="BH235" s="3">
        <f>H235*保育人数!$G$6/保育人数!$G$34</f>
        <v>613.66459627329198</v>
      </c>
      <c r="BI235" s="3">
        <f>I235*保育人数!$G$6/保育人数!$G$34</f>
        <v>613.66459627329198</v>
      </c>
      <c r="BJ235" s="3">
        <f>J235*保育人数!$G$6/保育人数!$G$34</f>
        <v>621.73913043478274</v>
      </c>
      <c r="BK235" s="3">
        <f>K235*保育人数!$G$6/保育人数!$G$34</f>
        <v>613.66459627329198</v>
      </c>
      <c r="BL235" s="3">
        <f>L235*保育人数!$G$6/保育人数!$G$34</f>
        <v>621.73913043478274</v>
      </c>
      <c r="BM235" s="3">
        <f>M235*保育人数!$G$6/保育人数!$G$34</f>
        <v>629.81366459627338</v>
      </c>
      <c r="BN235" s="3">
        <f>N235*保育人数!$G$6/保育人数!$G$34</f>
        <v>654.03726708074544</v>
      </c>
      <c r="BO235" s="3">
        <f>O235*保育人数!$G$6/保育人数!$G$34</f>
        <v>710.55900621118019</v>
      </c>
      <c r="BP235" s="3">
        <f t="shared" ref="BP235:BP237" si="145">AVERAGE(BE235:BO235)</f>
        <v>624.67532467532476</v>
      </c>
      <c r="BQ235" s="216"/>
      <c r="BR235" s="3"/>
      <c r="BU235" s="3">
        <f>U235*保育人数!$G$6/保育人数!$G$34</f>
        <v>66090.06211180125</v>
      </c>
      <c r="BV235" s="3">
        <f>V235*保育人数!$G$6/保育人数!$G$34</f>
        <v>66865.217391304352</v>
      </c>
      <c r="BW235" s="3">
        <f>W235*保育人数!$G$6/保育人数!$G$34</f>
        <v>67373.913043478271</v>
      </c>
      <c r="BX235" s="3">
        <f>X235*保育人数!$G$6/保育人数!$G$34</f>
        <v>67995.652173913055</v>
      </c>
      <c r="BY235" s="3">
        <f>Y235*保育人数!$G$6/保育人数!$G$34</f>
        <v>64467.080745341627</v>
      </c>
      <c r="BZ235" s="3">
        <f>Z235*保育人数!$G$6/保育人数!$G$34</f>
        <v>63619.2546583851</v>
      </c>
      <c r="CA235" s="3">
        <f>AA235*保育人数!$G$6/保育人数!$G$34</f>
        <v>64370.186335403734</v>
      </c>
      <c r="CB235" s="3">
        <f>AB235*保育人数!$G$6/保育人数!$G$34</f>
        <v>65024.223602484482</v>
      </c>
      <c r="CC235" s="3">
        <f>AC235*保育人数!$G$6/保育人数!$G$34</f>
        <v>67688.819875776404</v>
      </c>
      <c r="CD235" s="3">
        <f>AD235*保育人数!$G$6/保育人数!$G$34</f>
        <v>73696.273291925478</v>
      </c>
      <c r="CE235" s="3">
        <f>AE235*保育人数!$G$6/保育人数!$G$34</f>
        <v>0</v>
      </c>
      <c r="CF235" s="3">
        <f t="shared" ref="CF235:CF237" si="146">AVERAGE(BU235:CE235)</f>
        <v>60653.69847543761</v>
      </c>
      <c r="CG235" s="216"/>
      <c r="CH235" s="3"/>
      <c r="CI235" s="4"/>
    </row>
    <row r="236" spans="1:87" ht="19">
      <c r="A236" s="32" t="s">
        <v>81</v>
      </c>
      <c r="B236" s="76" t="s">
        <v>137</v>
      </c>
      <c r="C236" s="257" t="s">
        <v>160</v>
      </c>
      <c r="D236" s="34" t="s">
        <v>161</v>
      </c>
      <c r="E236" s="38">
        <v>1210</v>
      </c>
      <c r="F236" s="36">
        <v>1240</v>
      </c>
      <c r="G236" s="36">
        <v>1250</v>
      </c>
      <c r="H236" s="36">
        <v>1270</v>
      </c>
      <c r="I236" s="36">
        <v>1270</v>
      </c>
      <c r="J236" s="36">
        <v>1280</v>
      </c>
      <c r="K236" s="36">
        <v>1260</v>
      </c>
      <c r="L236" s="36">
        <v>1270</v>
      </c>
      <c r="M236" s="39">
        <v>1290</v>
      </c>
      <c r="N236" s="39">
        <v>1350</v>
      </c>
      <c r="O236" s="40">
        <v>1480</v>
      </c>
      <c r="P236" s="111"/>
      <c r="Q236" s="111"/>
      <c r="R236" s="111"/>
      <c r="S236" s="111"/>
      <c r="T236" s="35">
        <v>131560</v>
      </c>
      <c r="U236" s="36">
        <v>134850</v>
      </c>
      <c r="V236" s="36">
        <v>136430</v>
      </c>
      <c r="W236" s="36">
        <v>137530</v>
      </c>
      <c r="X236" s="36">
        <v>138850</v>
      </c>
      <c r="Y236" s="36">
        <v>139050</v>
      </c>
      <c r="Z236" s="36">
        <v>137420</v>
      </c>
      <c r="AA236" s="36">
        <v>139050</v>
      </c>
      <c r="AB236" s="37">
        <v>140510</v>
      </c>
      <c r="AC236" s="37">
        <v>146490</v>
      </c>
      <c r="AD236" s="77">
        <v>159680</v>
      </c>
      <c r="AE236" s="111"/>
      <c r="AF236" s="4">
        <f>E236/E$524</f>
        <v>1.1000000000000001</v>
      </c>
      <c r="AG236" s="4">
        <f>F236/E$524</f>
        <v>1.1272727272727272</v>
      </c>
      <c r="AH236" s="4">
        <f>G236/E$524</f>
        <v>1.1363636363636365</v>
      </c>
      <c r="AI236" s="4">
        <f>H236/E$524</f>
        <v>1.1545454545454545</v>
      </c>
      <c r="AJ236" s="4">
        <f>I236/E$524</f>
        <v>1.1545454545454545</v>
      </c>
      <c r="AK236" s="4">
        <f>J236/E$524</f>
        <v>1.1636363636363636</v>
      </c>
      <c r="AL236" s="4">
        <f>K236/E$524</f>
        <v>1.1454545454545455</v>
      </c>
      <c r="AM236" s="4">
        <f>L236/E$524</f>
        <v>1.1545454545454545</v>
      </c>
      <c r="AN236" s="4">
        <f>M236/E$524</f>
        <v>1.1727272727272726</v>
      </c>
      <c r="AO236" s="4">
        <f>N236/E$524</f>
        <v>1.2272727272727273</v>
      </c>
      <c r="AP236" s="4">
        <f>O236/E$524</f>
        <v>1.3454545454545455</v>
      </c>
      <c r="AQ236" s="256"/>
      <c r="AR236" s="256"/>
      <c r="AS236" s="256"/>
      <c r="AT236" s="256"/>
      <c r="AU236" s="256"/>
      <c r="AV236" s="256"/>
      <c r="AW236" s="256"/>
      <c r="AX236" s="256"/>
      <c r="AY236" s="256"/>
      <c r="AZ236" s="256"/>
      <c r="BA236" s="256"/>
      <c r="BC236" s="3"/>
      <c r="BE236" s="3">
        <f>E236*(保育人数!$G$4+保育人数!$G$5)/保育人数!$G$34</f>
        <v>1465.5279503105592</v>
      </c>
      <c r="BF236" s="3">
        <f>F236*(保育人数!$G$4+保育人数!$G$5)/保育人数!$G$34</f>
        <v>1501.8633540372673</v>
      </c>
      <c r="BG236" s="3">
        <f>G236*(保育人数!$G$4+保育人数!$G$5)/保育人数!$G$34</f>
        <v>1513.9751552795033</v>
      </c>
      <c r="BH236" s="3">
        <f>H236*(保育人数!$G$4+保育人数!$G$5)/保育人数!$G$34</f>
        <v>1538.1987577639754</v>
      </c>
      <c r="BI236" s="3">
        <f>I236*(保育人数!$G$4+保育人数!$G$5)/保育人数!$G$34</f>
        <v>1538.1987577639754</v>
      </c>
      <c r="BJ236" s="3">
        <f>J236*(保育人数!$G$4+保育人数!$G$5)/保育人数!$G$34</f>
        <v>1550.3105590062114</v>
      </c>
      <c r="BK236" s="3">
        <f>K236*(保育人数!$G$4+保育人数!$G$5)/保育人数!$G$34</f>
        <v>1526.0869565217395</v>
      </c>
      <c r="BL236" s="3">
        <f>L236*(保育人数!$G$4+保育人数!$G$5)/保育人数!$G$34</f>
        <v>1538.1987577639754</v>
      </c>
      <c r="BM236" s="3">
        <f>M236*(保育人数!$G$4+保育人数!$G$5)/保育人数!$G$34</f>
        <v>1562.4223602484474</v>
      </c>
      <c r="BN236" s="3">
        <f>N236*(保育人数!$G$4+保育人数!$G$5)/保育人数!$G$34</f>
        <v>1635.0931677018636</v>
      </c>
      <c r="BO236" s="3">
        <f>O236*(保育人数!$G$4+保育人数!$G$5)/保育人数!$G$34</f>
        <v>1792.5465838509319</v>
      </c>
      <c r="BP236" s="3">
        <f t="shared" si="145"/>
        <v>1560.2202145680412</v>
      </c>
      <c r="BQ236" s="216"/>
      <c r="BR236" s="3"/>
      <c r="BU236" s="3">
        <f>U236*(保育人数!$G$4+保育人数!$G$5)/保育人数!$G$34</f>
        <v>163327.63975155281</v>
      </c>
      <c r="BV236" s="3">
        <f>V236*(保育人数!$G$4+保育人数!$G$5)/保育人数!$G$34</f>
        <v>165241.30434782611</v>
      </c>
      <c r="BW236" s="3">
        <f>W236*(保育人数!$G$4+保育人数!$G$5)/保育人数!$G$34</f>
        <v>166573.60248447207</v>
      </c>
      <c r="BX236" s="3">
        <f>X236*(保育人数!$G$4+保育人数!$G$5)/保育人数!$G$34</f>
        <v>168172.36024844722</v>
      </c>
      <c r="BY236" s="3">
        <f>Y236*(保育人数!$G$4+保育人数!$G$5)/保育人数!$G$34</f>
        <v>168414.59627329194</v>
      </c>
      <c r="BZ236" s="3">
        <f>Z236*(保育人数!$G$4+保育人数!$G$5)/保育人数!$G$34</f>
        <v>166440.37267080747</v>
      </c>
      <c r="CA236" s="3">
        <f>AA236*(保育人数!$G$4+保育人数!$G$5)/保育人数!$G$34</f>
        <v>168414.59627329194</v>
      </c>
      <c r="CB236" s="3">
        <f>AB236*(保育人数!$G$4+保育人数!$G$5)/保育人数!$G$34</f>
        <v>170182.91925465842</v>
      </c>
      <c r="CC236" s="3">
        <f>AC236*(保育人数!$G$4+保育人数!$G$5)/保育人数!$G$34</f>
        <v>177425.77639751555</v>
      </c>
      <c r="CD236" s="3">
        <f>AD236*(保育人数!$G$4+保育人数!$G$5)/保育人数!$G$34</f>
        <v>193401.24223602487</v>
      </c>
      <c r="CE236" s="3">
        <f>AE236*(保育人数!$G$4+保育人数!$G$5)/保育人数!$G$34</f>
        <v>0</v>
      </c>
      <c r="CF236" s="3">
        <f t="shared" si="146"/>
        <v>155235.85544889898</v>
      </c>
      <c r="CG236" s="216"/>
      <c r="CH236" s="3"/>
      <c r="CI236" s="4"/>
    </row>
    <row r="237" spans="1:87" ht="19">
      <c r="A237" s="32" t="s">
        <v>81</v>
      </c>
      <c r="B237" s="76" t="s">
        <v>137</v>
      </c>
      <c r="C237" s="257"/>
      <c r="D237" s="34" t="s">
        <v>162</v>
      </c>
      <c r="E237" s="38">
        <v>1900</v>
      </c>
      <c r="F237" s="36">
        <v>1960</v>
      </c>
      <c r="G237" s="36">
        <v>1970</v>
      </c>
      <c r="H237" s="36">
        <v>1990</v>
      </c>
      <c r="I237" s="36">
        <v>2010</v>
      </c>
      <c r="J237" s="36">
        <v>2020</v>
      </c>
      <c r="K237" s="36">
        <v>1990</v>
      </c>
      <c r="L237" s="36">
        <v>2000</v>
      </c>
      <c r="M237" s="39">
        <v>2030</v>
      </c>
      <c r="N237" s="39">
        <v>2120</v>
      </c>
      <c r="O237" s="40">
        <v>2330</v>
      </c>
      <c r="P237" s="111"/>
      <c r="Q237" s="111"/>
      <c r="R237" s="111"/>
      <c r="S237" s="111"/>
      <c r="T237" s="35">
        <v>200790</v>
      </c>
      <c r="U237" s="36">
        <v>206050</v>
      </c>
      <c r="V237" s="36">
        <v>208360</v>
      </c>
      <c r="W237" s="36">
        <v>210100</v>
      </c>
      <c r="X237" s="36">
        <v>212200</v>
      </c>
      <c r="Y237" s="36">
        <v>212500</v>
      </c>
      <c r="Z237" s="36">
        <v>209830</v>
      </c>
      <c r="AA237" s="36">
        <v>212330</v>
      </c>
      <c r="AB237" s="37">
        <v>214670</v>
      </c>
      <c r="AC237" s="37">
        <v>224200</v>
      </c>
      <c r="AD237" s="77">
        <v>245160</v>
      </c>
      <c r="AE237" s="111"/>
      <c r="AF237" s="4">
        <f>E237/E$525</f>
        <v>1.1046511627906976</v>
      </c>
      <c r="AG237" s="4">
        <f>F237/E$525</f>
        <v>1.1395348837209303</v>
      </c>
      <c r="AH237" s="4">
        <f>G237/E$525</f>
        <v>1.1453488372093024</v>
      </c>
      <c r="AI237" s="4">
        <f>H237/E$525</f>
        <v>1.1569767441860466</v>
      </c>
      <c r="AJ237" s="4">
        <f>I237/E$525</f>
        <v>1.1686046511627908</v>
      </c>
      <c r="AK237" s="4">
        <f>J237/E$525</f>
        <v>1.1744186046511629</v>
      </c>
      <c r="AL237" s="4">
        <f>K237/E$525</f>
        <v>1.1569767441860466</v>
      </c>
      <c r="AM237" s="4">
        <f>L237/E$525</f>
        <v>1.1627906976744187</v>
      </c>
      <c r="AN237" s="4">
        <f>M237/E$525</f>
        <v>1.180232558139535</v>
      </c>
      <c r="AO237" s="4">
        <f>N237/E$525</f>
        <v>1.2325581395348837</v>
      </c>
      <c r="AP237" s="4">
        <f>O237/E$525</f>
        <v>1.3546511627906976</v>
      </c>
      <c r="AQ237" s="256"/>
      <c r="AR237" s="256"/>
      <c r="AS237" s="256"/>
      <c r="AT237" s="256"/>
      <c r="AU237" s="256"/>
      <c r="AV237" s="256"/>
      <c r="AW237" s="256"/>
      <c r="AX237" s="256"/>
      <c r="AY237" s="256"/>
      <c r="AZ237" s="256"/>
      <c r="BA237" s="256"/>
      <c r="BC237" s="3"/>
      <c r="BE237" s="3">
        <f>E237*保育人数!$G$3/保育人数!$G$34</f>
        <v>767.08074534161506</v>
      </c>
      <c r="BF237" s="3">
        <f>F237*保育人数!$G$3/保育人数!$G$34</f>
        <v>791.30434782608711</v>
      </c>
      <c r="BG237" s="3">
        <f>G237*保育人数!$G$3/保育人数!$G$34</f>
        <v>795.34161490683243</v>
      </c>
      <c r="BH237" s="3">
        <f>H237*保育人数!$G$3/保育人数!$G$34</f>
        <v>803.41614906832308</v>
      </c>
      <c r="BI237" s="3">
        <f>I237*保育人数!$G$3/保育人数!$G$34</f>
        <v>811.49068322981384</v>
      </c>
      <c r="BJ237" s="3">
        <f>J237*保育人数!$G$3/保育人数!$G$34</f>
        <v>815.52795031055916</v>
      </c>
      <c r="BK237" s="3">
        <f>K237*保育人数!$G$3/保育人数!$G$34</f>
        <v>803.41614906832308</v>
      </c>
      <c r="BL237" s="3">
        <f>L237*保育人数!$G$3/保育人数!$G$34</f>
        <v>807.4534161490684</v>
      </c>
      <c r="BM237" s="3">
        <f>M237*保育人数!$G$3/保育人数!$G$34</f>
        <v>819.56521739130449</v>
      </c>
      <c r="BN237" s="3">
        <f>N237*保育人数!$G$3/保育人数!$G$34</f>
        <v>855.90062111801251</v>
      </c>
      <c r="BO237" s="3">
        <f>O237*保育人数!$G$3/保育人数!$G$34</f>
        <v>940.68322981366475</v>
      </c>
      <c r="BP237" s="3">
        <f t="shared" si="145"/>
        <v>819.19819311123672</v>
      </c>
      <c r="BQ237" s="216"/>
      <c r="BR237" s="3"/>
      <c r="BU237" s="3">
        <f>U237*保育人数!$G$3/保育人数!$G$34</f>
        <v>83187.888198757777</v>
      </c>
      <c r="BV237" s="3">
        <f>V237*保育人数!$G$3/保育人数!$G$34</f>
        <v>84120.496894409953</v>
      </c>
      <c r="BW237" s="3">
        <f>W237*保育人数!$G$3/保育人数!$G$34</f>
        <v>84822.981366459644</v>
      </c>
      <c r="BX237" s="3">
        <f>X237*保育人数!$G$3/保育人数!$G$34</f>
        <v>85670.807453416157</v>
      </c>
      <c r="BY237" s="3">
        <f>Y237*保育人数!$G$3/保育人数!$G$34</f>
        <v>85791.925465838518</v>
      </c>
      <c r="BZ237" s="3">
        <f>Z237*保育人数!$G$3/保育人数!$G$34</f>
        <v>84713.975155279521</v>
      </c>
      <c r="CA237" s="3">
        <f>AA237*保育人数!$G$3/保育人数!$G$34</f>
        <v>85723.291925465848</v>
      </c>
      <c r="CB237" s="3">
        <f>AB237*保育人数!$G$3/保育人数!$G$34</f>
        <v>86668.012422360262</v>
      </c>
      <c r="CC237" s="3">
        <f>AC237*保育人数!$G$3/保育人数!$G$34</f>
        <v>90515.52795031057</v>
      </c>
      <c r="CD237" s="3">
        <f>AD237*保育人数!$G$3/保育人数!$G$34</f>
        <v>98977.639751552808</v>
      </c>
      <c r="CE237" s="3">
        <f>AE237*保育人数!$G$3/保育人数!$G$34</f>
        <v>0</v>
      </c>
      <c r="CF237" s="3">
        <f t="shared" si="146"/>
        <v>79108.41332580465</v>
      </c>
      <c r="CG237" s="216"/>
      <c r="CH237" s="3"/>
      <c r="CI237" s="4"/>
    </row>
    <row r="238" spans="1:87" ht="21" customHeight="1">
      <c r="A238" s="32" t="s">
        <v>81</v>
      </c>
      <c r="B238" s="33" t="s">
        <v>166</v>
      </c>
      <c r="C238" s="237" t="s">
        <v>159</v>
      </c>
      <c r="D238" s="34" t="s">
        <v>105</v>
      </c>
      <c r="E238" s="38">
        <v>610</v>
      </c>
      <c r="F238" s="36">
        <v>630</v>
      </c>
      <c r="G238" s="36">
        <v>630</v>
      </c>
      <c r="H238" s="36">
        <v>640</v>
      </c>
      <c r="I238" s="36">
        <v>640</v>
      </c>
      <c r="J238" s="36">
        <v>640</v>
      </c>
      <c r="K238" s="36">
        <v>640</v>
      </c>
      <c r="L238" s="36">
        <v>650</v>
      </c>
      <c r="M238" s="39">
        <v>660</v>
      </c>
      <c r="N238" s="39">
        <v>690</v>
      </c>
      <c r="O238" s="40">
        <v>750</v>
      </c>
      <c r="P238" s="111"/>
      <c r="Q238" s="111"/>
      <c r="R238" s="111"/>
      <c r="S238" s="111"/>
      <c r="T238" s="35">
        <v>68060</v>
      </c>
      <c r="U238" s="36">
        <v>69700</v>
      </c>
      <c r="V238" s="36">
        <v>70540</v>
      </c>
      <c r="W238" s="36">
        <v>71090</v>
      </c>
      <c r="X238" s="36">
        <v>71750</v>
      </c>
      <c r="Y238" s="36">
        <v>67360</v>
      </c>
      <c r="Z238" s="36">
        <v>66490</v>
      </c>
      <c r="AA238" s="36">
        <v>67270</v>
      </c>
      <c r="AB238" s="37">
        <v>67990</v>
      </c>
      <c r="AC238" s="37">
        <v>70920</v>
      </c>
      <c r="AD238" s="77">
        <v>77380</v>
      </c>
      <c r="AE238" s="111"/>
      <c r="AF238" s="4">
        <f>E238/E$526</f>
        <v>1.0892857142857142</v>
      </c>
      <c r="AG238" s="4">
        <f>F238/E$526</f>
        <v>1.125</v>
      </c>
      <c r="AH238" s="4">
        <f>G238/E$526</f>
        <v>1.125</v>
      </c>
      <c r="AI238" s="4">
        <f>H238/E$526</f>
        <v>1.1428571428571428</v>
      </c>
      <c r="AJ238" s="4">
        <f>I238/E$526</f>
        <v>1.1428571428571428</v>
      </c>
      <c r="AK238" s="4">
        <f>J238/E$526</f>
        <v>1.1428571428571428</v>
      </c>
      <c r="AL238" s="4">
        <f>K238/E$526</f>
        <v>1.1428571428571428</v>
      </c>
      <c r="AM238" s="4">
        <f>L238/E$526</f>
        <v>1.1607142857142858</v>
      </c>
      <c r="AN238" s="4">
        <f>M238/E$526</f>
        <v>1.1785714285714286</v>
      </c>
      <c r="AO238" s="4">
        <f>N238/E$526</f>
        <v>1.2321428571428572</v>
      </c>
      <c r="AP238" s="4">
        <f>O238/E$526</f>
        <v>1.3392857142857142</v>
      </c>
      <c r="AQ238" s="256"/>
      <c r="AR238" s="256"/>
      <c r="AS238" s="256"/>
      <c r="AT238" s="256"/>
      <c r="AU238" s="256"/>
      <c r="AV238" s="256"/>
      <c r="AW238" s="256"/>
      <c r="AX238" s="256"/>
      <c r="AY238" s="256"/>
      <c r="AZ238" s="256"/>
      <c r="BA238" s="256"/>
      <c r="BC238" s="3"/>
      <c r="BE238" s="3">
        <f>E238*(保育人数!$H$7+保育人数!$H$8)/保育人数!$H$34</f>
        <v>1014.1070215401832</v>
      </c>
      <c r="BF238" s="3">
        <f>F238*(保育人数!$H$7+保育人数!$H$8)/保育人数!$H$34</f>
        <v>1047.3564320824844</v>
      </c>
      <c r="BG238" s="3">
        <f>G238*(保育人数!$H$7+保育人数!$H$8)/保育人数!$H$34</f>
        <v>1047.3564320824844</v>
      </c>
      <c r="BH238" s="3">
        <f>H238*(保育人数!$H$7+保育人数!$H$8)/保育人数!$H$34</f>
        <v>1063.9811373536347</v>
      </c>
      <c r="BI238" s="3">
        <f>I238*(保育人数!$H$7+保育人数!$H$8)/保育人数!$H$34</f>
        <v>1063.9811373536347</v>
      </c>
      <c r="BJ238" s="3">
        <f>J238*(保育人数!$H$7+保育人数!$H$8)/保育人数!$H$34</f>
        <v>1063.9811373536347</v>
      </c>
      <c r="BK238" s="3">
        <f>K238*(保育人数!$H$7+保育人数!$H$8)/保育人数!$H$34</f>
        <v>1063.9811373536347</v>
      </c>
      <c r="BL238" s="3">
        <f>L238*(保育人数!$H$7+保育人数!$H$8)/保育人数!$H$34</f>
        <v>1080.6058426247853</v>
      </c>
      <c r="BM238" s="3">
        <f>M238*(保育人数!$H$7+保育人数!$H$8)/保育人数!$H$34</f>
        <v>1097.2305478959358</v>
      </c>
      <c r="BN238" s="3">
        <f>N238*(保育人数!$H$7+保育人数!$H$8)/保育人数!$H$34</f>
        <v>1147.1046637093875</v>
      </c>
      <c r="BO238" s="3">
        <f>O238*(保育人数!$H$7+保育人数!$H$8)/保育人数!$H$34</f>
        <v>1246.8528953362909</v>
      </c>
      <c r="BP238" s="3">
        <f>AVERAGE(BE238:BO238)</f>
        <v>1085.1398531532811</v>
      </c>
      <c r="BQ238" s="216">
        <f>SUM(BP238:BP241)</f>
        <v>4049.2492361572813</v>
      </c>
      <c r="BR238" s="3"/>
      <c r="BU238" s="3">
        <f>U238*(保育人数!$H$7+保育人数!$H$8)/保育人数!$H$34</f>
        <v>115874.19573991929</v>
      </c>
      <c r="BV238" s="3">
        <f>V238*(保育人数!$H$7+保育人数!$H$8)/保育人数!$H$34</f>
        <v>117270.67098269594</v>
      </c>
      <c r="BW238" s="3">
        <f>W238*(保育人数!$H$7+保育人数!$H$8)/保育人数!$H$34</f>
        <v>118185.02977260922</v>
      </c>
      <c r="BX238" s="3">
        <f>X238*(保育人数!$H$7+保育人数!$H$8)/保育人数!$H$34</f>
        <v>119282.26032050516</v>
      </c>
      <c r="BY238" s="3">
        <f>Y238*(保育人数!$H$7+保育人数!$H$8)/保育人数!$H$34</f>
        <v>111984.01470647007</v>
      </c>
      <c r="BZ238" s="3">
        <f>Z238*(保育人数!$H$7+保育人数!$H$8)/保育人数!$H$34</f>
        <v>110537.66534787997</v>
      </c>
      <c r="CA238" s="3">
        <f>AA238*(保育人数!$H$7+保育人数!$H$8)/保育人数!$H$34</f>
        <v>111834.39235902971</v>
      </c>
      <c r="CB238" s="3">
        <f>AB238*(保育人数!$H$7+保育人数!$H$8)/保育人数!$H$34</f>
        <v>113031.37113855255</v>
      </c>
      <c r="CC238" s="3">
        <f>AC238*(保育人数!$H$7+保育人数!$H$8)/保育人数!$H$34</f>
        <v>117902.40978299966</v>
      </c>
      <c r="CD238" s="3">
        <f>AD238*(保育人数!$H$7+保育人数!$H$8)/保育人数!$H$34</f>
        <v>128641.96938816291</v>
      </c>
      <c r="CE238" s="3">
        <f>AE238*(保育人数!$H$7+保育人数!$H$8)/保育人数!$H$34</f>
        <v>0</v>
      </c>
      <c r="CF238" s="3">
        <f>AVERAGE(BU238:CE238)</f>
        <v>105867.63450352949</v>
      </c>
      <c r="CG238" s="216">
        <f>ROUNDDOWN(SUM(CF238:CF241)*$CJ$2*12/16,-2)</f>
        <v>208900</v>
      </c>
      <c r="CH238" s="3"/>
      <c r="CI238" s="4"/>
    </row>
    <row r="239" spans="1:87" ht="19">
      <c r="A239" s="32" t="s">
        <v>81</v>
      </c>
      <c r="B239" s="76" t="s">
        <v>138</v>
      </c>
      <c r="C239" s="237"/>
      <c r="D239" s="34" t="s">
        <v>106</v>
      </c>
      <c r="E239" s="38">
        <v>670</v>
      </c>
      <c r="F239" s="36">
        <v>700</v>
      </c>
      <c r="G239" s="36">
        <v>700</v>
      </c>
      <c r="H239" s="36">
        <v>710</v>
      </c>
      <c r="I239" s="36">
        <v>710</v>
      </c>
      <c r="J239" s="36">
        <v>710</v>
      </c>
      <c r="K239" s="36">
        <v>710</v>
      </c>
      <c r="L239" s="36">
        <v>720</v>
      </c>
      <c r="M239" s="39">
        <v>730</v>
      </c>
      <c r="N239" s="39">
        <v>760</v>
      </c>
      <c r="O239" s="40">
        <v>830</v>
      </c>
      <c r="P239" s="111"/>
      <c r="Q239" s="111"/>
      <c r="R239" s="111"/>
      <c r="S239" s="111"/>
      <c r="T239" s="35">
        <v>74980</v>
      </c>
      <c r="U239" s="36">
        <v>76810</v>
      </c>
      <c r="V239" s="36">
        <v>77730</v>
      </c>
      <c r="W239" s="36">
        <v>78340</v>
      </c>
      <c r="X239" s="36">
        <v>79080</v>
      </c>
      <c r="Y239" s="36">
        <v>74700</v>
      </c>
      <c r="Z239" s="36">
        <v>73730</v>
      </c>
      <c r="AA239" s="36">
        <v>74590</v>
      </c>
      <c r="AB239" s="37">
        <v>75400</v>
      </c>
      <c r="AC239" s="37">
        <v>78690</v>
      </c>
      <c r="AD239" s="77">
        <v>85920</v>
      </c>
      <c r="AE239" s="111"/>
      <c r="AF239" s="4">
        <f>E239/E$527</f>
        <v>1.0806451612903225</v>
      </c>
      <c r="AG239" s="4">
        <f>F239/E$527</f>
        <v>1.1290322580645162</v>
      </c>
      <c r="AH239" s="4">
        <f>G239/E$527</f>
        <v>1.1290322580645162</v>
      </c>
      <c r="AI239" s="4">
        <f>H239/E$527</f>
        <v>1.1451612903225807</v>
      </c>
      <c r="AJ239" s="4">
        <f>I239/E$527</f>
        <v>1.1451612903225807</v>
      </c>
      <c r="AK239" s="4">
        <f>J239/E$527</f>
        <v>1.1451612903225807</v>
      </c>
      <c r="AL239" s="4">
        <f>K239/E$527</f>
        <v>1.1451612903225807</v>
      </c>
      <c r="AM239" s="4">
        <f>L239/E$527</f>
        <v>1.1612903225806452</v>
      </c>
      <c r="AN239" s="4">
        <f>M239/E$527</f>
        <v>1.1774193548387097</v>
      </c>
      <c r="AO239" s="4">
        <f>N239/E$527</f>
        <v>1.2258064516129032</v>
      </c>
      <c r="AP239" s="4">
        <f>O239/E$527</f>
        <v>1.3387096774193548</v>
      </c>
      <c r="AQ239" s="256"/>
      <c r="AR239" s="256"/>
      <c r="AS239" s="256"/>
      <c r="AT239" s="256"/>
      <c r="AU239" s="256"/>
      <c r="AV239" s="256"/>
      <c r="AW239" s="256"/>
      <c r="AX239" s="256"/>
      <c r="AY239" s="256"/>
      <c r="AZ239" s="256"/>
      <c r="BA239" s="256"/>
      <c r="BC239" s="3"/>
      <c r="BE239" s="3">
        <f>E239*保育人数!$H$6/保育人数!$H$34</f>
        <v>556.9276265835432</v>
      </c>
      <c r="BF239" s="3">
        <f>F239*保育人数!$H$6/保育人数!$H$34</f>
        <v>581.86468449026904</v>
      </c>
      <c r="BG239" s="3">
        <f>G239*保育人数!$H$6/保育人数!$H$34</f>
        <v>581.86468449026904</v>
      </c>
      <c r="BH239" s="3">
        <f>H239*保育人数!$H$6/保育人数!$H$34</f>
        <v>590.17703712584432</v>
      </c>
      <c r="BI239" s="3">
        <f>I239*保育人数!$H$6/保育人数!$H$34</f>
        <v>590.17703712584432</v>
      </c>
      <c r="BJ239" s="3">
        <f>J239*保育人数!$H$6/保育人数!$H$34</f>
        <v>590.17703712584432</v>
      </c>
      <c r="BK239" s="3">
        <f>K239*保育人数!$H$6/保育人数!$H$34</f>
        <v>590.17703712584432</v>
      </c>
      <c r="BL239" s="3">
        <f>L239*保育人数!$H$6/保育人数!$H$34</f>
        <v>598.4893897614196</v>
      </c>
      <c r="BM239" s="3">
        <f>M239*保育人数!$H$6/保育人数!$H$34</f>
        <v>606.80174239699488</v>
      </c>
      <c r="BN239" s="3">
        <f>N239*保育人数!$H$6/保育人数!$H$34</f>
        <v>631.73880030372072</v>
      </c>
      <c r="BO239" s="3">
        <f>O239*保育人数!$H$6/保育人数!$H$34</f>
        <v>689.92526875274757</v>
      </c>
      <c r="BP239" s="3">
        <f t="shared" ref="BP239:BP241" si="147">AVERAGE(BE239:BO239)</f>
        <v>600.75639502566742</v>
      </c>
      <c r="BQ239" s="216"/>
      <c r="BR239" s="3"/>
      <c r="BU239" s="3">
        <f>U239*保育人数!$H$6/保育人数!$H$34</f>
        <v>63847.180593853664</v>
      </c>
      <c r="BV239" s="3">
        <f>V239*保育人数!$H$6/保育人数!$H$34</f>
        <v>64611.917036326588</v>
      </c>
      <c r="BW239" s="3">
        <f>W239*保育人数!$H$6/保育人数!$H$34</f>
        <v>65118.97054709668</v>
      </c>
      <c r="BX239" s="3">
        <f>X239*保育人数!$H$6/保育人数!$H$34</f>
        <v>65734.084642129252</v>
      </c>
      <c r="BY239" s="3">
        <f>Y239*保育人数!$H$6/保育人数!$H$34</f>
        <v>62093.27418774728</v>
      </c>
      <c r="BZ239" s="3">
        <f>Z239*保育人数!$H$6/保育人数!$H$34</f>
        <v>61286.975982096483</v>
      </c>
      <c r="CA239" s="3">
        <f>AA239*保育人数!$H$6/保育人数!$H$34</f>
        <v>62001.838308755956</v>
      </c>
      <c r="CB239" s="3">
        <f>AB239*保育人数!$H$6/保育人数!$H$34</f>
        <v>62675.138872237549</v>
      </c>
      <c r="CC239" s="3">
        <f>AC239*保育人数!$H$6/保育人数!$H$34</f>
        <v>65409.902889341814</v>
      </c>
      <c r="CD239" s="3">
        <f>AD239*保育人数!$H$6/保育人数!$H$34</f>
        <v>71419.733844862742</v>
      </c>
      <c r="CE239" s="3">
        <f>AE239*保育人数!$H$6/保育人数!$H$34</f>
        <v>0</v>
      </c>
      <c r="CF239" s="3">
        <f t="shared" ref="CF239:CF241" si="148">AVERAGE(BU239:CE239)</f>
        <v>58563.546991313451</v>
      </c>
      <c r="CG239" s="216"/>
      <c r="CH239" s="3"/>
      <c r="CI239" s="4"/>
    </row>
    <row r="240" spans="1:87" ht="19">
      <c r="A240" s="32" t="s">
        <v>81</v>
      </c>
      <c r="B240" s="76" t="s">
        <v>138</v>
      </c>
      <c r="C240" s="257" t="s">
        <v>160</v>
      </c>
      <c r="D240" s="34" t="s">
        <v>161</v>
      </c>
      <c r="E240" s="38">
        <v>1160</v>
      </c>
      <c r="F240" s="36">
        <v>1190</v>
      </c>
      <c r="G240" s="36">
        <v>1200</v>
      </c>
      <c r="H240" s="36">
        <v>1220</v>
      </c>
      <c r="I240" s="36">
        <v>1220</v>
      </c>
      <c r="J240" s="36">
        <v>1220</v>
      </c>
      <c r="K240" s="36">
        <v>1210</v>
      </c>
      <c r="L240" s="36">
        <v>1220</v>
      </c>
      <c r="M240" s="39">
        <v>1240</v>
      </c>
      <c r="N240" s="39">
        <v>1300</v>
      </c>
      <c r="O240" s="40">
        <v>1420</v>
      </c>
      <c r="P240" s="111"/>
      <c r="Q240" s="111"/>
      <c r="R240" s="111"/>
      <c r="S240" s="111"/>
      <c r="T240" s="35">
        <v>126610</v>
      </c>
      <c r="U240" s="36">
        <v>129810</v>
      </c>
      <c r="V240" s="36">
        <v>131350</v>
      </c>
      <c r="W240" s="36">
        <v>132430</v>
      </c>
      <c r="X240" s="36">
        <v>133720</v>
      </c>
      <c r="Y240" s="36">
        <v>133910</v>
      </c>
      <c r="Z240" s="36">
        <v>132360</v>
      </c>
      <c r="AA240" s="36">
        <v>133920</v>
      </c>
      <c r="AB240" s="37">
        <v>135380</v>
      </c>
      <c r="AC240" s="37">
        <v>141350</v>
      </c>
      <c r="AD240" s="77">
        <v>154330</v>
      </c>
      <c r="AE240" s="111"/>
      <c r="AF240" s="4">
        <f>E240/E$528</f>
        <v>1.0943396226415094</v>
      </c>
      <c r="AG240" s="4">
        <f>F240/E$528</f>
        <v>1.1226415094339623</v>
      </c>
      <c r="AH240" s="4">
        <f>G240/E$528</f>
        <v>1.1320754716981132</v>
      </c>
      <c r="AI240" s="4">
        <f>H240/E$528</f>
        <v>1.1509433962264151</v>
      </c>
      <c r="AJ240" s="4">
        <f>I240/E$528</f>
        <v>1.1509433962264151</v>
      </c>
      <c r="AK240" s="4">
        <f>J240/E$528</f>
        <v>1.1509433962264151</v>
      </c>
      <c r="AL240" s="4">
        <f>K240/E$528</f>
        <v>1.1415094339622642</v>
      </c>
      <c r="AM240" s="4">
        <f>L240/E$528</f>
        <v>1.1509433962264151</v>
      </c>
      <c r="AN240" s="4">
        <f>M240/E$528</f>
        <v>1.1698113207547169</v>
      </c>
      <c r="AO240" s="4">
        <f>N240/E$528</f>
        <v>1.2264150943396226</v>
      </c>
      <c r="AP240" s="4">
        <f>O240/E$528</f>
        <v>1.3396226415094339</v>
      </c>
      <c r="AQ240" s="256"/>
      <c r="AR240" s="256"/>
      <c r="AS240" s="256"/>
      <c r="AT240" s="256"/>
      <c r="AU240" s="256"/>
      <c r="AV240" s="256"/>
      <c r="AW240" s="256"/>
      <c r="AX240" s="256"/>
      <c r="AY240" s="256"/>
      <c r="AZ240" s="256"/>
      <c r="BA240" s="256"/>
      <c r="BC240" s="3"/>
      <c r="BE240" s="3">
        <f>E240*(保育人数!$H$4+保育人数!$H$5)/保育人数!$H$34</f>
        <v>1446.3493585900974</v>
      </c>
      <c r="BF240" s="3">
        <f>F240*(保育人数!$H$4+保育人数!$H$5)/保育人数!$H$34</f>
        <v>1483.7549454501861</v>
      </c>
      <c r="BG240" s="3">
        <f>G240*(保育人数!$H$4+保育人数!$H$5)/保育人数!$H$34</f>
        <v>1496.2234744035491</v>
      </c>
      <c r="BH240" s="3">
        <f>H240*(保育人数!$H$4+保育人数!$H$5)/保育人数!$H$34</f>
        <v>1521.1605323102749</v>
      </c>
      <c r="BI240" s="3">
        <f>I240*(保育人数!$H$4+保育人数!$H$5)/保育人数!$H$34</f>
        <v>1521.1605323102749</v>
      </c>
      <c r="BJ240" s="3">
        <f>J240*(保育人数!$H$4+保育人数!$H$5)/保育人数!$H$34</f>
        <v>1521.1605323102749</v>
      </c>
      <c r="BK240" s="3">
        <f>K240*(保育人数!$H$4+保育人数!$H$5)/保育人数!$H$34</f>
        <v>1508.692003356912</v>
      </c>
      <c r="BL240" s="3">
        <f>L240*(保育人数!$H$4+保育人数!$H$5)/保育人数!$H$34</f>
        <v>1521.1605323102749</v>
      </c>
      <c r="BM240" s="3">
        <f>M240*(保育人数!$H$4+保育人数!$H$5)/保育人数!$H$34</f>
        <v>1546.0975902170005</v>
      </c>
      <c r="BN240" s="3">
        <f>N240*(保育人数!$H$4+保育人数!$H$5)/保育人数!$H$34</f>
        <v>1620.908763937178</v>
      </c>
      <c r="BO240" s="3">
        <f>O240*(保育人数!$H$4+保育人数!$H$5)/保育人数!$H$34</f>
        <v>1770.5311113775329</v>
      </c>
      <c r="BP240" s="3">
        <f t="shared" si="147"/>
        <v>1541.5635796885049</v>
      </c>
      <c r="BQ240" s="216"/>
      <c r="BR240" s="3"/>
      <c r="BU240" s="3">
        <f>U240*(保育人数!$H$4+保育人数!$H$5)/保育人数!$H$34</f>
        <v>161853.97434360391</v>
      </c>
      <c r="BV240" s="3">
        <f>V240*(保育人数!$H$4+保育人数!$H$5)/保育人数!$H$34</f>
        <v>163774.1278024218</v>
      </c>
      <c r="BW240" s="3">
        <f>W240*(保育人数!$H$4+保育人数!$H$5)/保育人数!$H$34</f>
        <v>165120.72892938499</v>
      </c>
      <c r="BX240" s="3">
        <f>X240*(保育人数!$H$4+保育人数!$H$5)/保育人数!$H$34</f>
        <v>166729.1691643688</v>
      </c>
      <c r="BY240" s="3">
        <f>Y240*(保育人数!$H$4+保育人数!$H$5)/保育人数!$H$34</f>
        <v>166966.07121448271</v>
      </c>
      <c r="BZ240" s="3">
        <f>Z240*(保育人数!$H$4+保育人数!$H$5)/保育人数!$H$34</f>
        <v>165033.44922671144</v>
      </c>
      <c r="CA240" s="3">
        <f>AA240*(保育人数!$H$4+保育人数!$H$5)/保育人数!$H$34</f>
        <v>166978.53974343606</v>
      </c>
      <c r="CB240" s="3">
        <f>AB240*(保育人数!$H$4+保育人数!$H$5)/保育人数!$H$34</f>
        <v>168798.94497062705</v>
      </c>
      <c r="CC240" s="3">
        <f>AC240*(保育人数!$H$4+保育人数!$H$5)/保育人数!$H$34</f>
        <v>176242.6567557847</v>
      </c>
      <c r="CD240" s="3">
        <f>AD240*(保育人数!$H$4+保育人数!$H$5)/保育人数!$H$34</f>
        <v>192426.80733724977</v>
      </c>
      <c r="CE240" s="3">
        <f>AE240*(保育人数!$H$4+保育人数!$H$5)/保育人数!$H$34</f>
        <v>0</v>
      </c>
      <c r="CF240" s="3">
        <f t="shared" si="148"/>
        <v>153993.13358982466</v>
      </c>
      <c r="CG240" s="216"/>
      <c r="CH240" s="3"/>
      <c r="CI240" s="4"/>
    </row>
    <row r="241" spans="1:87" ht="19">
      <c r="A241" s="32" t="s">
        <v>81</v>
      </c>
      <c r="B241" s="76" t="s">
        <v>138</v>
      </c>
      <c r="C241" s="257"/>
      <c r="D241" s="34" t="s">
        <v>162</v>
      </c>
      <c r="E241" s="38">
        <v>1850</v>
      </c>
      <c r="F241" s="36">
        <v>1910</v>
      </c>
      <c r="G241" s="36">
        <v>1920</v>
      </c>
      <c r="H241" s="36">
        <v>1940</v>
      </c>
      <c r="I241" s="36">
        <v>1960</v>
      </c>
      <c r="J241" s="36">
        <v>1960</v>
      </c>
      <c r="K241" s="36">
        <v>1940</v>
      </c>
      <c r="L241" s="36">
        <v>1950</v>
      </c>
      <c r="M241" s="39">
        <v>1980</v>
      </c>
      <c r="N241" s="39">
        <v>2070</v>
      </c>
      <c r="O241" s="40">
        <v>2270</v>
      </c>
      <c r="P241" s="111"/>
      <c r="Q241" s="111"/>
      <c r="R241" s="111"/>
      <c r="S241" s="111"/>
      <c r="T241" s="35">
        <v>195840</v>
      </c>
      <c r="U241" s="36">
        <v>201010</v>
      </c>
      <c r="V241" s="36">
        <v>203280</v>
      </c>
      <c r="W241" s="36">
        <v>205000</v>
      </c>
      <c r="X241" s="36">
        <v>207070</v>
      </c>
      <c r="Y241" s="36">
        <v>207360</v>
      </c>
      <c r="Z241" s="36">
        <v>204770</v>
      </c>
      <c r="AA241" s="36">
        <v>207200</v>
      </c>
      <c r="AB241" s="37">
        <v>209540</v>
      </c>
      <c r="AC241" s="37">
        <v>219060</v>
      </c>
      <c r="AD241" s="77">
        <v>239810</v>
      </c>
      <c r="AE241" s="111"/>
      <c r="AF241" s="4">
        <f>E241/E$529</f>
        <v>1.1011904761904763</v>
      </c>
      <c r="AG241" s="4">
        <f>F241/E$529</f>
        <v>1.1369047619047619</v>
      </c>
      <c r="AH241" s="4">
        <f>G241/E$529</f>
        <v>1.1428571428571428</v>
      </c>
      <c r="AI241" s="4">
        <f>H241/E$529</f>
        <v>1.1547619047619047</v>
      </c>
      <c r="AJ241" s="4">
        <f>I241/E$529</f>
        <v>1.1666666666666667</v>
      </c>
      <c r="AK241" s="4">
        <f>J241/E$529</f>
        <v>1.1666666666666667</v>
      </c>
      <c r="AL241" s="4">
        <f>K241/E$529</f>
        <v>1.1547619047619047</v>
      </c>
      <c r="AM241" s="4">
        <f>L241/E$529</f>
        <v>1.1607142857142858</v>
      </c>
      <c r="AN241" s="4">
        <f>M241/E$529</f>
        <v>1.1785714285714286</v>
      </c>
      <c r="AO241" s="4">
        <f>N241/E$529</f>
        <v>1.2321428571428572</v>
      </c>
      <c r="AP241" s="4">
        <f>O241/E$529</f>
        <v>1.3511904761904763</v>
      </c>
      <c r="AQ241" s="256"/>
      <c r="AR241" s="256"/>
      <c r="AS241" s="256"/>
      <c r="AT241" s="256"/>
      <c r="AU241" s="256"/>
      <c r="AV241" s="256"/>
      <c r="AW241" s="256"/>
      <c r="AX241" s="256"/>
      <c r="AY241" s="256"/>
      <c r="AZ241" s="256"/>
      <c r="BA241" s="256"/>
      <c r="BC241" s="3"/>
      <c r="BE241" s="3">
        <f>E241*保育人数!$H$3/保育人数!$H$34</f>
        <v>768.89261879071262</v>
      </c>
      <c r="BF241" s="3">
        <f>F241*保育人数!$H$3/保育人数!$H$34</f>
        <v>793.82967669743846</v>
      </c>
      <c r="BG241" s="3">
        <f>G241*保育人数!$H$3/保育人数!$H$34</f>
        <v>797.9858530152261</v>
      </c>
      <c r="BH241" s="3">
        <f>H241*保育人数!$H$3/保育人数!$H$34</f>
        <v>806.29820565080138</v>
      </c>
      <c r="BI241" s="3">
        <f>I241*保育人数!$H$3/保育人数!$H$34</f>
        <v>814.61055828637666</v>
      </c>
      <c r="BJ241" s="3">
        <f>J241*保育人数!$H$3/保育人数!$H$34</f>
        <v>814.61055828637666</v>
      </c>
      <c r="BK241" s="3">
        <f>K241*保育人数!$H$3/保育人数!$H$34</f>
        <v>806.29820565080138</v>
      </c>
      <c r="BL241" s="3">
        <f>L241*保育人数!$H$3/保育人数!$H$34</f>
        <v>810.45438196858902</v>
      </c>
      <c r="BM241" s="3">
        <f>M241*保育人数!$H$3/保育人数!$H$34</f>
        <v>822.92291092195194</v>
      </c>
      <c r="BN241" s="3">
        <f>N241*保育人数!$H$3/保育人数!$H$34</f>
        <v>860.3284977820407</v>
      </c>
      <c r="BO241" s="3">
        <f>O241*保育人数!$H$3/保育人数!$H$34</f>
        <v>943.45202413779339</v>
      </c>
      <c r="BP241" s="3">
        <f t="shared" si="147"/>
        <v>821.78940828982809</v>
      </c>
      <c r="BQ241" s="216"/>
      <c r="BR241" s="3"/>
      <c r="BU241" s="3">
        <f>U241*保育人数!$H$3/保育人数!$H$34</f>
        <v>83543.300163849271</v>
      </c>
      <c r="BV241" s="3">
        <f>V241*保育人数!$H$3/保育人数!$H$34</f>
        <v>84486.752187987062</v>
      </c>
      <c r="BW241" s="3">
        <f>W241*保育人数!$H$3/保育人数!$H$34</f>
        <v>85201.614514646542</v>
      </c>
      <c r="BX241" s="3">
        <f>X241*保育人数!$H$3/保育人数!$H$34</f>
        <v>86061.943012428586</v>
      </c>
      <c r="BY241" s="3">
        <f>Y241*保育人数!$H$3/保育人数!$H$34</f>
        <v>86182.472125644417</v>
      </c>
      <c r="BZ241" s="3">
        <f>Z241*保育人数!$H$3/保育人数!$H$34</f>
        <v>85106.02245933743</v>
      </c>
      <c r="CA241" s="3">
        <f>AA241*保育人数!$H$3/保育人数!$H$34</f>
        <v>86115.973304559826</v>
      </c>
      <c r="CB241" s="3">
        <f>AB241*保育人数!$H$3/保育人数!$H$34</f>
        <v>87088.518562922123</v>
      </c>
      <c r="CC241" s="3">
        <f>AC241*保育人数!$H$3/保育人数!$H$34</f>
        <v>91045.198417455962</v>
      </c>
      <c r="CD241" s="3">
        <f>AD241*保育人数!$H$3/保育人数!$H$34</f>
        <v>99669.264276865302</v>
      </c>
      <c r="CE241" s="3">
        <f>AE241*保育人数!$H$3/保育人数!$H$34</f>
        <v>0</v>
      </c>
      <c r="CF241" s="3">
        <f t="shared" si="148"/>
        <v>79500.096275063333</v>
      </c>
      <c r="CG241" s="216"/>
      <c r="CH241" s="3"/>
      <c r="CI241" s="4"/>
    </row>
    <row r="242" spans="1:87" ht="21" customHeight="1">
      <c r="A242" s="32" t="s">
        <v>81</v>
      </c>
      <c r="B242" s="33" t="s">
        <v>167</v>
      </c>
      <c r="C242" s="237" t="s">
        <v>159</v>
      </c>
      <c r="D242" s="34" t="s">
        <v>105</v>
      </c>
      <c r="E242" s="38">
        <v>530</v>
      </c>
      <c r="F242" s="36">
        <v>540</v>
      </c>
      <c r="G242" s="36">
        <v>550</v>
      </c>
      <c r="H242" s="36">
        <v>550</v>
      </c>
      <c r="I242" s="36">
        <v>560</v>
      </c>
      <c r="J242" s="36">
        <v>560</v>
      </c>
      <c r="K242" s="36">
        <v>560</v>
      </c>
      <c r="L242" s="36">
        <v>570</v>
      </c>
      <c r="M242" s="39">
        <v>570</v>
      </c>
      <c r="N242" s="39">
        <v>600</v>
      </c>
      <c r="O242" s="40">
        <v>650</v>
      </c>
      <c r="P242" s="111"/>
      <c r="Q242" s="111"/>
      <c r="R242" s="111"/>
      <c r="S242" s="111"/>
      <c r="T242" s="35">
        <v>60040</v>
      </c>
      <c r="U242" s="36">
        <v>61470</v>
      </c>
      <c r="V242" s="36">
        <v>62240</v>
      </c>
      <c r="W242" s="36">
        <v>62720</v>
      </c>
      <c r="X242" s="36">
        <v>63300</v>
      </c>
      <c r="Y242" s="36">
        <v>58910</v>
      </c>
      <c r="Z242" s="36">
        <v>58150</v>
      </c>
      <c r="AA242" s="36">
        <v>58830</v>
      </c>
      <c r="AB242" s="37">
        <v>59460</v>
      </c>
      <c r="AC242" s="37">
        <v>62020</v>
      </c>
      <c r="AD242" s="77">
        <v>67680</v>
      </c>
      <c r="AE242" s="111"/>
      <c r="AF242" s="4">
        <f>E242/E$530</f>
        <v>1.1041666666666667</v>
      </c>
      <c r="AG242" s="4">
        <f>F242/E$530</f>
        <v>1.125</v>
      </c>
      <c r="AH242" s="4">
        <f>G242/E$530</f>
        <v>1.1458333333333333</v>
      </c>
      <c r="AI242" s="4">
        <f>H242/E$530</f>
        <v>1.1458333333333333</v>
      </c>
      <c r="AJ242" s="4">
        <f>I242/E$530</f>
        <v>1.1666666666666667</v>
      </c>
      <c r="AK242" s="4">
        <f>J242/E$530</f>
        <v>1.1666666666666667</v>
      </c>
      <c r="AL242" s="4">
        <f>K242/E$530</f>
        <v>1.1666666666666667</v>
      </c>
      <c r="AM242" s="4">
        <f>L242/E$530</f>
        <v>1.1875</v>
      </c>
      <c r="AN242" s="4">
        <f>M242/E$530</f>
        <v>1.1875</v>
      </c>
      <c r="AO242" s="4">
        <f>N242/E$530</f>
        <v>1.25</v>
      </c>
      <c r="AP242" s="4">
        <f>O242/E$530</f>
        <v>1.3541666666666667</v>
      </c>
      <c r="AQ242" s="256"/>
      <c r="AR242" s="256"/>
      <c r="AS242" s="256"/>
      <c r="AT242" s="256"/>
      <c r="AU242" s="256"/>
      <c r="AV242" s="256"/>
      <c r="AW242" s="256"/>
      <c r="AX242" s="256"/>
      <c r="AY242" s="256"/>
      <c r="AZ242" s="256"/>
      <c r="BA242" s="256"/>
      <c r="BC242" s="3"/>
      <c r="BE242" s="3">
        <f>E242*(保育人数!$I$7+保育人数!$I$8)/保育人数!$I$34</f>
        <v>970.45813006639048</v>
      </c>
      <c r="BF242" s="3">
        <f>F242*(保育人数!$I$7+保育人数!$I$8)/保育人数!$I$34</f>
        <v>988.76866082236018</v>
      </c>
      <c r="BG242" s="3">
        <f>G242*(保育人数!$I$7+保育人数!$I$8)/保育人数!$I$34</f>
        <v>1007.0791915783298</v>
      </c>
      <c r="BH242" s="3">
        <f>H242*(保育人数!$I$7+保育人数!$I$8)/保育人数!$I$34</f>
        <v>1007.0791915783298</v>
      </c>
      <c r="BI242" s="3">
        <f>I242*(保育人数!$I$7+保育人数!$I$8)/保育人数!$I$34</f>
        <v>1025.3897223342994</v>
      </c>
      <c r="BJ242" s="3">
        <f>J242*(保育人数!$I$7+保育人数!$I$8)/保育人数!$I$34</f>
        <v>1025.3897223342994</v>
      </c>
      <c r="BK242" s="3">
        <f>K242*(保育人数!$I$7+保育人数!$I$8)/保育人数!$I$34</f>
        <v>1025.3897223342994</v>
      </c>
      <c r="BL242" s="3">
        <f>L242*(保育人数!$I$7+保育人数!$I$8)/保育人数!$I$34</f>
        <v>1043.7002530902691</v>
      </c>
      <c r="BM242" s="3">
        <f>M242*(保育人数!$I$7+保育人数!$I$8)/保育人数!$I$34</f>
        <v>1043.7002530902691</v>
      </c>
      <c r="BN242" s="3">
        <f>N242*(保育人数!$I$7+保育人数!$I$8)/保育人数!$I$34</f>
        <v>1098.631845358178</v>
      </c>
      <c r="BO242" s="3">
        <f>O242*(保育人数!$I$7+保育人数!$I$8)/保育人数!$I$34</f>
        <v>1190.184499138026</v>
      </c>
      <c r="BP242" s="3">
        <f>AVERAGE(BE242:BO242)</f>
        <v>1038.7064719750047</v>
      </c>
      <c r="BQ242" s="216">
        <f>SUM(BP242:BP245)</f>
        <v>4068.6831636617062</v>
      </c>
      <c r="BR242" s="3"/>
      <c r="BU242" s="3">
        <f>U242*(保育人数!$I$7+保育人数!$I$8)/保育人数!$I$34</f>
        <v>112554.83255694533</v>
      </c>
      <c r="BV242" s="3">
        <f>V242*(保育人数!$I$7+保育人数!$I$8)/保育人数!$I$34</f>
        <v>113964.74342515499</v>
      </c>
      <c r="BW242" s="3">
        <f>W242*(保育人数!$I$7+保育人数!$I$8)/保育人数!$I$34</f>
        <v>114843.64890144153</v>
      </c>
      <c r="BX242" s="3">
        <f>X242*(保育人数!$I$7+保育人数!$I$8)/保育人数!$I$34</f>
        <v>115905.65968528777</v>
      </c>
      <c r="BY242" s="3">
        <f>Y242*(保育人数!$I$7+保育人数!$I$8)/保育人数!$I$34</f>
        <v>107867.3366834171</v>
      </c>
      <c r="BZ242" s="3">
        <f>Z242*(保育人数!$I$7+保育人数!$I$8)/保育人数!$I$34</f>
        <v>106475.73634596341</v>
      </c>
      <c r="CA242" s="3">
        <f>AA242*(保育人数!$I$7+保育人数!$I$8)/保育人数!$I$34</f>
        <v>107720.85243736935</v>
      </c>
      <c r="CB242" s="3">
        <f>AB242*(保育人数!$I$7+保育人数!$I$8)/保育人数!$I$34</f>
        <v>108874.41587499544</v>
      </c>
      <c r="CC242" s="3">
        <f>AC242*(保育人数!$I$7+保育人数!$I$8)/保育人数!$I$34</f>
        <v>113561.91174852366</v>
      </c>
      <c r="CD242" s="3">
        <f>AD242*(保育人数!$I$7+保育人数!$I$8)/保育人数!$I$34</f>
        <v>123925.67215640248</v>
      </c>
      <c r="CE242" s="3">
        <f>AE242*(保育人数!$I$7+保育人数!$I$8)/保育人数!$I$34</f>
        <v>0</v>
      </c>
      <c r="CF242" s="3">
        <f>AVERAGE(BU242:CE242)</f>
        <v>102335.89180140919</v>
      </c>
      <c r="CG242" s="216">
        <f>ROUNDDOWN(SUM(CF242:CF245)*$CJ$2*12/16,-2)</f>
        <v>211300</v>
      </c>
      <c r="CH242" s="3"/>
      <c r="CI242" s="4"/>
    </row>
    <row r="243" spans="1:87" ht="19">
      <c r="A243" s="32" t="s">
        <v>81</v>
      </c>
      <c r="B243" s="76" t="s">
        <v>139</v>
      </c>
      <c r="C243" s="237"/>
      <c r="D243" s="34" t="s">
        <v>106</v>
      </c>
      <c r="E243" s="38">
        <v>590</v>
      </c>
      <c r="F243" s="36">
        <v>610</v>
      </c>
      <c r="G243" s="36">
        <v>620</v>
      </c>
      <c r="H243" s="36">
        <v>620</v>
      </c>
      <c r="I243" s="36">
        <v>630</v>
      </c>
      <c r="J243" s="36">
        <v>630</v>
      </c>
      <c r="K243" s="36">
        <v>630</v>
      </c>
      <c r="L243" s="36">
        <v>640</v>
      </c>
      <c r="M243" s="39">
        <v>640</v>
      </c>
      <c r="N243" s="39">
        <v>670</v>
      </c>
      <c r="O243" s="40">
        <v>730</v>
      </c>
      <c r="P243" s="111"/>
      <c r="Q243" s="111"/>
      <c r="R243" s="111"/>
      <c r="S243" s="111"/>
      <c r="T243" s="35">
        <v>66960</v>
      </c>
      <c r="U243" s="36">
        <v>68580</v>
      </c>
      <c r="V243" s="36">
        <v>69430</v>
      </c>
      <c r="W243" s="36">
        <v>69970</v>
      </c>
      <c r="X243" s="36">
        <v>70630</v>
      </c>
      <c r="Y243" s="36">
        <v>66250</v>
      </c>
      <c r="Z243" s="36">
        <v>65390</v>
      </c>
      <c r="AA243" s="36">
        <v>66150</v>
      </c>
      <c r="AB243" s="37">
        <v>66870</v>
      </c>
      <c r="AC243" s="37">
        <v>69790</v>
      </c>
      <c r="AD243" s="77">
        <v>76220</v>
      </c>
      <c r="AE243" s="111"/>
      <c r="AF243" s="4">
        <f>E243/E$531</f>
        <v>1.0925925925925926</v>
      </c>
      <c r="AG243" s="4">
        <f>F243/E$531</f>
        <v>1.1296296296296295</v>
      </c>
      <c r="AH243" s="4">
        <f>G243/E$531</f>
        <v>1.1481481481481481</v>
      </c>
      <c r="AI243" s="4">
        <f>H243/E$531</f>
        <v>1.1481481481481481</v>
      </c>
      <c r="AJ243" s="4">
        <f>I243/E$531</f>
        <v>1.1666666666666667</v>
      </c>
      <c r="AK243" s="4">
        <f>J243/E$531</f>
        <v>1.1666666666666667</v>
      </c>
      <c r="AL243" s="4">
        <f>K243/E$531</f>
        <v>1.1666666666666667</v>
      </c>
      <c r="AM243" s="4">
        <f>L243/E$531</f>
        <v>1.1851851851851851</v>
      </c>
      <c r="AN243" s="4">
        <f>M243/E$531</f>
        <v>1.1851851851851851</v>
      </c>
      <c r="AO243" s="4">
        <f>N243/E$531</f>
        <v>1.2407407407407407</v>
      </c>
      <c r="AP243" s="4">
        <f>O243/E$531</f>
        <v>1.3518518518518519</v>
      </c>
      <c r="AQ243" s="256"/>
      <c r="AR243" s="256"/>
      <c r="AS243" s="256"/>
      <c r="AT243" s="256"/>
      <c r="AU243" s="256"/>
      <c r="AV243" s="256"/>
      <c r="AW243" s="256"/>
      <c r="AX243" s="256"/>
      <c r="AY243" s="256"/>
      <c r="AZ243" s="256"/>
      <c r="BA243" s="256"/>
      <c r="BC243" s="3"/>
      <c r="BE243" s="3">
        <f>E243*保育人数!$I$6/保育人数!$I$34</f>
        <v>540.16065730110415</v>
      </c>
      <c r="BF243" s="3">
        <f>F243*保育人数!$I$6/保育人数!$I$34</f>
        <v>558.47118805707373</v>
      </c>
      <c r="BG243" s="3">
        <f>G243*保育人数!$I$6/保育人数!$I$34</f>
        <v>567.62645343505858</v>
      </c>
      <c r="BH243" s="3">
        <f>H243*保育人数!$I$6/保育人数!$I$34</f>
        <v>567.62645343505858</v>
      </c>
      <c r="BI243" s="3">
        <f>I243*保育人数!$I$6/保育人数!$I$34</f>
        <v>576.78171881304343</v>
      </c>
      <c r="BJ243" s="3">
        <f>J243*保育人数!$I$6/保育人数!$I$34</f>
        <v>576.78171881304343</v>
      </c>
      <c r="BK243" s="3">
        <f>K243*保育人数!$I$6/保育人数!$I$34</f>
        <v>576.78171881304343</v>
      </c>
      <c r="BL243" s="3">
        <f>L243*保育人数!$I$6/保育人数!$I$34</f>
        <v>585.93698419102827</v>
      </c>
      <c r="BM243" s="3">
        <f>M243*保育人数!$I$6/保育人数!$I$34</f>
        <v>585.93698419102827</v>
      </c>
      <c r="BN243" s="3">
        <f>N243*保育人数!$I$6/保育人数!$I$34</f>
        <v>613.4027803249827</v>
      </c>
      <c r="BO243" s="3">
        <f>O243*保育人数!$I$6/保育人数!$I$34</f>
        <v>668.33437259289155</v>
      </c>
      <c r="BP243" s="3">
        <f t="shared" ref="BP243:BP245" si="149">AVERAGE(BE243:BO243)</f>
        <v>583.44009363339603</v>
      </c>
      <c r="BQ243" s="216"/>
      <c r="BR243" s="3"/>
      <c r="BU243" s="3">
        <f>U243*保育人数!$I$6/保育人数!$I$34</f>
        <v>62786.809962219872</v>
      </c>
      <c r="BV243" s="3">
        <f>V243*保育人数!$I$6/保育人数!$I$34</f>
        <v>63565.007519348575</v>
      </c>
      <c r="BW243" s="3">
        <f>W243*保育人数!$I$6/保育人数!$I$34</f>
        <v>64059.391849759755</v>
      </c>
      <c r="BX243" s="3">
        <f>X243*保育人数!$I$6/保育人数!$I$34</f>
        <v>64663.63936470676</v>
      </c>
      <c r="BY243" s="3">
        <f>Y243*保育人数!$I$6/保育人数!$I$34</f>
        <v>60653.633129149406</v>
      </c>
      <c r="BZ243" s="3">
        <f>Z243*保育人数!$I$6/保育人数!$I$34</f>
        <v>59866.280306642715</v>
      </c>
      <c r="CA243" s="3">
        <f>AA243*保育人数!$I$6/保育人数!$I$34</f>
        <v>60562.080475369556</v>
      </c>
      <c r="CB243" s="3">
        <f>AB243*保育人数!$I$6/保育人数!$I$34</f>
        <v>61221.259582584469</v>
      </c>
      <c r="CC243" s="3">
        <f>AC243*保育人数!$I$6/保育人数!$I$34</f>
        <v>63894.597072956029</v>
      </c>
      <c r="CD243" s="3">
        <f>AD243*保育人数!$I$6/保育人数!$I$34</f>
        <v>69781.432711000263</v>
      </c>
      <c r="CE243" s="3">
        <f>AE243*保育人数!$I$6/保育人数!$I$34</f>
        <v>0</v>
      </c>
      <c r="CF243" s="3">
        <f t="shared" ref="CF243:CF245" si="150">AVERAGE(BU243:CE243)</f>
        <v>57368.557452157947</v>
      </c>
      <c r="CG243" s="216"/>
      <c r="CH243" s="3"/>
      <c r="CI243" s="4"/>
    </row>
    <row r="244" spans="1:87" ht="19">
      <c r="A244" s="32" t="s">
        <v>81</v>
      </c>
      <c r="B244" s="76" t="s">
        <v>139</v>
      </c>
      <c r="C244" s="257" t="s">
        <v>160</v>
      </c>
      <c r="D244" s="34" t="s">
        <v>161</v>
      </c>
      <c r="E244" s="38">
        <v>1080</v>
      </c>
      <c r="F244" s="36">
        <v>1100</v>
      </c>
      <c r="G244" s="36">
        <v>1120</v>
      </c>
      <c r="H244" s="36">
        <v>1130</v>
      </c>
      <c r="I244" s="36">
        <v>1140</v>
      </c>
      <c r="J244" s="36">
        <v>1140</v>
      </c>
      <c r="K244" s="36">
        <v>1120</v>
      </c>
      <c r="L244" s="36">
        <v>1140</v>
      </c>
      <c r="M244" s="39">
        <v>1150</v>
      </c>
      <c r="N244" s="39">
        <v>1210</v>
      </c>
      <c r="O244" s="40">
        <v>1330</v>
      </c>
      <c r="P244" s="111"/>
      <c r="Q244" s="111"/>
      <c r="R244" s="111"/>
      <c r="S244" s="111"/>
      <c r="T244" s="35">
        <v>118590</v>
      </c>
      <c r="U244" s="36">
        <v>121580</v>
      </c>
      <c r="V244" s="36">
        <v>123050</v>
      </c>
      <c r="W244" s="36">
        <v>124060</v>
      </c>
      <c r="X244" s="36">
        <v>125270</v>
      </c>
      <c r="Y244" s="36">
        <v>125460</v>
      </c>
      <c r="Z244" s="36">
        <v>124020</v>
      </c>
      <c r="AA244" s="36">
        <v>125480</v>
      </c>
      <c r="AB244" s="37">
        <v>126850</v>
      </c>
      <c r="AC244" s="37">
        <v>132450</v>
      </c>
      <c r="AD244" s="77">
        <v>144630</v>
      </c>
      <c r="AE244" s="111"/>
      <c r="AF244" s="4">
        <f>E244/E$532</f>
        <v>1.1020408163265305</v>
      </c>
      <c r="AG244" s="4">
        <f>F244/E$532</f>
        <v>1.1224489795918366</v>
      </c>
      <c r="AH244" s="4">
        <f>G244/E$532</f>
        <v>1.1428571428571428</v>
      </c>
      <c r="AI244" s="4">
        <f>H244/E$532</f>
        <v>1.153061224489796</v>
      </c>
      <c r="AJ244" s="4">
        <f>I244/E$532</f>
        <v>1.1632653061224489</v>
      </c>
      <c r="AK244" s="4">
        <f>J244/E$532</f>
        <v>1.1632653061224489</v>
      </c>
      <c r="AL244" s="4">
        <f>K244/E$532</f>
        <v>1.1428571428571428</v>
      </c>
      <c r="AM244" s="4">
        <f>L244/E$532</f>
        <v>1.1632653061224489</v>
      </c>
      <c r="AN244" s="4">
        <f>M244/E$532</f>
        <v>1.1734693877551021</v>
      </c>
      <c r="AO244" s="4">
        <f>N244/E$532</f>
        <v>1.2346938775510203</v>
      </c>
      <c r="AP244" s="4">
        <f>O244/E$532</f>
        <v>1.3571428571428572</v>
      </c>
      <c r="AQ244" s="256"/>
      <c r="AR244" s="256"/>
      <c r="AS244" s="256"/>
      <c r="AT244" s="256"/>
      <c r="AU244" s="256"/>
      <c r="AV244" s="256"/>
      <c r="AW244" s="256"/>
      <c r="AX244" s="256"/>
      <c r="AY244" s="256"/>
      <c r="AZ244" s="256"/>
      <c r="BA244" s="256"/>
      <c r="BC244" s="3"/>
      <c r="BE244" s="3">
        <f>E244*(保育人数!$I$4+保育人数!$I$5)/保育人数!$I$34</f>
        <v>1483.1529912335402</v>
      </c>
      <c r="BF244" s="3">
        <f>F244*(保育人数!$I$4+保育人数!$I$5)/保育人数!$I$34</f>
        <v>1510.6187873674946</v>
      </c>
      <c r="BG244" s="3">
        <f>G244*(保育人数!$I$4+保育人数!$I$5)/保育人数!$I$34</f>
        <v>1538.0845835014491</v>
      </c>
      <c r="BH244" s="3">
        <f>H244*(保育人数!$I$4+保育人数!$I$5)/保育人数!$I$34</f>
        <v>1551.8174815684263</v>
      </c>
      <c r="BI244" s="3">
        <f>I244*(保育人数!$I$4+保育人数!$I$5)/保育人数!$I$34</f>
        <v>1565.5503796354035</v>
      </c>
      <c r="BJ244" s="3">
        <f>J244*(保育人数!$I$4+保育人数!$I$5)/保育人数!$I$34</f>
        <v>1565.5503796354035</v>
      </c>
      <c r="BK244" s="3">
        <f>K244*(保育人数!$I$4+保育人数!$I$5)/保育人数!$I$34</f>
        <v>1538.0845835014491</v>
      </c>
      <c r="BL244" s="3">
        <f>L244*(保育人数!$I$4+保育人数!$I$5)/保育人数!$I$34</f>
        <v>1565.5503796354035</v>
      </c>
      <c r="BM244" s="3">
        <f>M244*(保育人数!$I$4+保育人数!$I$5)/保育人数!$I$34</f>
        <v>1579.2832777023807</v>
      </c>
      <c r="BN244" s="3">
        <f>N244*(保育人数!$I$4+保育人数!$I$5)/保育人数!$I$34</f>
        <v>1661.6806661042442</v>
      </c>
      <c r="BO244" s="3">
        <f>O244*(保育人数!$I$4+保育人数!$I$5)/保育人数!$I$34</f>
        <v>1826.4754429079708</v>
      </c>
      <c r="BP244" s="3">
        <f t="shared" si="149"/>
        <v>1580.5317229811969</v>
      </c>
      <c r="BQ244" s="216"/>
      <c r="BR244" s="3"/>
      <c r="BU244" s="3">
        <f>U244*(保育人数!$I$4+保育人数!$I$5)/保育人数!$I$34</f>
        <v>166964.57469830909</v>
      </c>
      <c r="BV244" s="3">
        <f>V244*(保育人数!$I$4+保育人数!$I$5)/保育人数!$I$34</f>
        <v>168983.31071415474</v>
      </c>
      <c r="BW244" s="3">
        <f>W244*(保育人数!$I$4+保育人数!$I$5)/保育人数!$I$34</f>
        <v>170370.33341891944</v>
      </c>
      <c r="BX244" s="3">
        <f>X244*(保育人数!$I$4+保育人数!$I$5)/保育人数!$I$34</f>
        <v>172032.01408502369</v>
      </c>
      <c r="BY244" s="3">
        <f>Y244*(保育人数!$I$4+保育人数!$I$5)/保育人数!$I$34</f>
        <v>172292.93914829625</v>
      </c>
      <c r="BZ244" s="3">
        <f>Z244*(保育人数!$I$4+保育人数!$I$5)/保育人数!$I$34</f>
        <v>170315.40182665153</v>
      </c>
      <c r="CA244" s="3">
        <f>AA244*(保育人数!$I$4+保育人数!$I$5)/保育人数!$I$34</f>
        <v>172320.40494443022</v>
      </c>
      <c r="CB244" s="3">
        <f>AB244*(保育人数!$I$4+保育人数!$I$5)/保育人数!$I$34</f>
        <v>174201.81197960608</v>
      </c>
      <c r="CC244" s="3">
        <f>AC244*(保育人数!$I$4+保育人数!$I$5)/保育人数!$I$34</f>
        <v>181892.23489711335</v>
      </c>
      <c r="CD244" s="3">
        <f>AD244*(保育人数!$I$4+保育人数!$I$5)/保育人数!$I$34</f>
        <v>198618.90474269161</v>
      </c>
      <c r="CE244" s="3">
        <f>AE244*(保育人数!$I$4+保育人数!$I$5)/保育人数!$I$34</f>
        <v>0</v>
      </c>
      <c r="CF244" s="3">
        <f t="shared" si="150"/>
        <v>158908.35731410873</v>
      </c>
      <c r="CG244" s="216"/>
      <c r="CH244" s="3"/>
      <c r="CI244" s="4"/>
    </row>
    <row r="245" spans="1:87" ht="19">
      <c r="A245" s="32" t="s">
        <v>81</v>
      </c>
      <c r="B245" s="76" t="s">
        <v>139</v>
      </c>
      <c r="C245" s="257"/>
      <c r="D245" s="34" t="s">
        <v>162</v>
      </c>
      <c r="E245" s="38">
        <v>1770</v>
      </c>
      <c r="F245" s="36">
        <v>1820</v>
      </c>
      <c r="G245" s="36">
        <v>1840</v>
      </c>
      <c r="H245" s="36">
        <v>1850</v>
      </c>
      <c r="I245" s="36">
        <v>1880</v>
      </c>
      <c r="J245" s="36">
        <v>1880</v>
      </c>
      <c r="K245" s="36">
        <v>1850</v>
      </c>
      <c r="L245" s="36">
        <v>1870</v>
      </c>
      <c r="M245" s="39">
        <v>1890</v>
      </c>
      <c r="N245" s="39">
        <v>1980</v>
      </c>
      <c r="O245" s="40">
        <v>2180</v>
      </c>
      <c r="P245" s="111"/>
      <c r="Q245" s="111"/>
      <c r="R245" s="111"/>
      <c r="S245" s="111"/>
      <c r="T245" s="35">
        <v>187820</v>
      </c>
      <c r="U245" s="36">
        <v>192780</v>
      </c>
      <c r="V245" s="36">
        <v>194980</v>
      </c>
      <c r="W245" s="36">
        <v>196630</v>
      </c>
      <c r="X245" s="36">
        <v>198620</v>
      </c>
      <c r="Y245" s="36">
        <v>198910</v>
      </c>
      <c r="Z245" s="36">
        <v>196430</v>
      </c>
      <c r="AA245" s="36">
        <v>198760</v>
      </c>
      <c r="AB245" s="37">
        <v>201010</v>
      </c>
      <c r="AC245" s="37">
        <v>210160</v>
      </c>
      <c r="AD245" s="77">
        <v>230110</v>
      </c>
      <c r="AE245" s="111"/>
      <c r="AF245" s="4">
        <f>E245/E$533</f>
        <v>1.10625</v>
      </c>
      <c r="AG245" s="4">
        <f>F245/E$533</f>
        <v>1.1375</v>
      </c>
      <c r="AH245" s="4">
        <f>G245/E$533</f>
        <v>1.1499999999999999</v>
      </c>
      <c r="AI245" s="4">
        <f>H245/E$533</f>
        <v>1.15625</v>
      </c>
      <c r="AJ245" s="4">
        <f>I245/E$533</f>
        <v>1.175</v>
      </c>
      <c r="AK245" s="4">
        <f>J245/E$533</f>
        <v>1.175</v>
      </c>
      <c r="AL245" s="4">
        <f>K245/E$533</f>
        <v>1.15625</v>
      </c>
      <c r="AM245" s="4">
        <f>L245/E$533</f>
        <v>1.16875</v>
      </c>
      <c r="AN245" s="4">
        <f>M245/E$533</f>
        <v>1.1812499999999999</v>
      </c>
      <c r="AO245" s="4">
        <f>N245/E$533</f>
        <v>1.2375</v>
      </c>
      <c r="AP245" s="4">
        <f>O245/E$533</f>
        <v>1.3625</v>
      </c>
      <c r="AQ245" s="256"/>
      <c r="AR245" s="256"/>
      <c r="AS245" s="256"/>
      <c r="AT245" s="256"/>
      <c r="AU245" s="256"/>
      <c r="AV245" s="256"/>
      <c r="AW245" s="256"/>
      <c r="AX245" s="256"/>
      <c r="AY245" s="256"/>
      <c r="AZ245" s="256"/>
      <c r="BA245" s="256"/>
      <c r="BC245" s="3"/>
      <c r="BE245" s="3">
        <f>E245*保育人数!$I$3/保育人数!$I$34</f>
        <v>810.24098595165628</v>
      </c>
      <c r="BF245" s="3">
        <f>F245*保育人数!$I$3/保育人数!$I$34</f>
        <v>833.12914939661823</v>
      </c>
      <c r="BG245" s="3">
        <f>G245*保育人数!$I$3/保育人数!$I$34</f>
        <v>842.28441477460308</v>
      </c>
      <c r="BH245" s="3">
        <f>H245*保育人数!$I$3/保育人数!$I$34</f>
        <v>846.86204746359545</v>
      </c>
      <c r="BI245" s="3">
        <f>I245*保育人数!$I$3/保育人数!$I$34</f>
        <v>860.59494553057277</v>
      </c>
      <c r="BJ245" s="3">
        <f>J245*保育人数!$I$3/保育人数!$I$34</f>
        <v>860.59494553057277</v>
      </c>
      <c r="BK245" s="3">
        <f>K245*保育人数!$I$3/保育人数!$I$34</f>
        <v>846.86204746359545</v>
      </c>
      <c r="BL245" s="3">
        <f>L245*保育人数!$I$3/保育人数!$I$34</f>
        <v>856.01731284158029</v>
      </c>
      <c r="BM245" s="3">
        <f>M245*保育人数!$I$3/保育人数!$I$34</f>
        <v>865.17257821956514</v>
      </c>
      <c r="BN245" s="3">
        <f>N245*保育人数!$I$3/保育人数!$I$34</f>
        <v>906.37127242049678</v>
      </c>
      <c r="BO245" s="3">
        <f>O245*保育人数!$I$3/保育人数!$I$34</f>
        <v>997.92392620034491</v>
      </c>
      <c r="BP245" s="3">
        <f t="shared" si="149"/>
        <v>866.00487507210903</v>
      </c>
      <c r="BQ245" s="216"/>
      <c r="BR245" s="3"/>
      <c r="BU245" s="3">
        <f>U245*保育人数!$I$3/保育人数!$I$34</f>
        <v>88247.602978395647</v>
      </c>
      <c r="BV245" s="3">
        <f>V245*保育人数!$I$3/保育人数!$I$34</f>
        <v>89254.682169973967</v>
      </c>
      <c r="BW245" s="3">
        <f>W245*保育人数!$I$3/保育人数!$I$34</f>
        <v>90009.991563657721</v>
      </c>
      <c r="BX245" s="3">
        <f>X245*保育人数!$I$3/保育人数!$I$34</f>
        <v>90920.940468767207</v>
      </c>
      <c r="BY245" s="3">
        <f>Y245*保育人数!$I$3/保育人数!$I$34</f>
        <v>91053.691816747989</v>
      </c>
      <c r="BZ245" s="3">
        <f>Z245*保育人数!$I$3/保育人数!$I$34</f>
        <v>89918.438909877877</v>
      </c>
      <c r="CA245" s="3">
        <f>AA245*保育人数!$I$3/保育人数!$I$34</f>
        <v>90985.02732641311</v>
      </c>
      <c r="CB245" s="3">
        <f>AB245*保育人数!$I$3/保育人数!$I$34</f>
        <v>92014.994681436394</v>
      </c>
      <c r="CC245" s="3">
        <f>AC245*保育人数!$I$3/保育人数!$I$34</f>
        <v>96203.528591864451</v>
      </c>
      <c r="CD245" s="3">
        <f>AD245*保育人数!$I$3/保育人数!$I$34</f>
        <v>105335.90580640431</v>
      </c>
      <c r="CE245" s="3">
        <f>AE245*保育人数!$I$3/保育人数!$I$34</f>
        <v>0</v>
      </c>
      <c r="CF245" s="3">
        <f t="shared" si="150"/>
        <v>83994.982210321687</v>
      </c>
      <c r="CG245" s="216"/>
      <c r="CH245" s="3"/>
      <c r="CI245" s="4"/>
    </row>
    <row r="246" spans="1:87" ht="21" customHeight="1">
      <c r="A246" s="32" t="s">
        <v>81</v>
      </c>
      <c r="B246" s="33" t="s">
        <v>168</v>
      </c>
      <c r="C246" s="237" t="s">
        <v>159</v>
      </c>
      <c r="D246" s="34" t="s">
        <v>105</v>
      </c>
      <c r="E246" s="38">
        <v>470</v>
      </c>
      <c r="F246" s="36">
        <v>490</v>
      </c>
      <c r="G246" s="36">
        <v>490</v>
      </c>
      <c r="H246" s="36">
        <v>490</v>
      </c>
      <c r="I246" s="36">
        <v>500</v>
      </c>
      <c r="J246" s="36">
        <v>500</v>
      </c>
      <c r="K246" s="36">
        <v>500</v>
      </c>
      <c r="L246" s="36">
        <v>510</v>
      </c>
      <c r="M246" s="39">
        <v>510</v>
      </c>
      <c r="N246" s="39">
        <v>530</v>
      </c>
      <c r="O246" s="40">
        <v>580</v>
      </c>
      <c r="P246" s="111"/>
      <c r="Q246" s="111"/>
      <c r="R246" s="111"/>
      <c r="S246" s="111"/>
      <c r="T246" s="35">
        <v>54400</v>
      </c>
      <c r="U246" s="36">
        <v>55680</v>
      </c>
      <c r="V246" s="36">
        <v>56380</v>
      </c>
      <c r="W246" s="36">
        <v>56820</v>
      </c>
      <c r="X246" s="36">
        <v>57340</v>
      </c>
      <c r="Y246" s="36">
        <v>52940</v>
      </c>
      <c r="Z246" s="36">
        <v>52270</v>
      </c>
      <c r="AA246" s="36">
        <v>52880</v>
      </c>
      <c r="AB246" s="37">
        <v>53450</v>
      </c>
      <c r="AC246" s="37">
        <v>55750</v>
      </c>
      <c r="AD246" s="77">
        <v>60830</v>
      </c>
      <c r="AE246" s="111"/>
      <c r="AF246" s="4">
        <f>E246/E$534</f>
        <v>1.0930232558139534</v>
      </c>
      <c r="AG246" s="4">
        <f>F246/E$534</f>
        <v>1.1395348837209303</v>
      </c>
      <c r="AH246" s="4">
        <f>G246/E$534</f>
        <v>1.1395348837209303</v>
      </c>
      <c r="AI246" s="4">
        <f>H246/E$534</f>
        <v>1.1395348837209303</v>
      </c>
      <c r="AJ246" s="4">
        <f>I246/E$534</f>
        <v>1.1627906976744187</v>
      </c>
      <c r="AK246" s="4">
        <f>J246/E$534</f>
        <v>1.1627906976744187</v>
      </c>
      <c r="AL246" s="4">
        <f>K246/E$534</f>
        <v>1.1627906976744187</v>
      </c>
      <c r="AM246" s="4">
        <f>L246/E$534</f>
        <v>1.1860465116279071</v>
      </c>
      <c r="AN246" s="4">
        <f>M246/E$534</f>
        <v>1.1860465116279071</v>
      </c>
      <c r="AO246" s="4">
        <f>N246/E$534</f>
        <v>1.2325581395348837</v>
      </c>
      <c r="AP246" s="4">
        <f>O246/E$534</f>
        <v>1.3488372093023255</v>
      </c>
      <c r="AQ246" s="256"/>
      <c r="AR246" s="256"/>
      <c r="AS246" s="256"/>
      <c r="AT246" s="256"/>
      <c r="AU246" s="256"/>
      <c r="AV246" s="256"/>
      <c r="AW246" s="256"/>
      <c r="AX246" s="256"/>
      <c r="AY246" s="256"/>
      <c r="AZ246" s="256"/>
      <c r="BA246" s="256"/>
      <c r="BC246" s="3"/>
      <c r="BE246" s="3">
        <f>E246*(保育人数!$J$7+保育人数!$J$8)/保育人数!$J$34</f>
        <v>922.10880916287692</v>
      </c>
      <c r="BF246" s="3">
        <f>F246*(保育人数!$J$7+保育人数!$J$8)/保育人数!$J$34</f>
        <v>961.34748189321203</v>
      </c>
      <c r="BG246" s="3">
        <f>G246*(保育人数!$J$7+保育人数!$J$8)/保育人数!$J$34</f>
        <v>961.34748189321203</v>
      </c>
      <c r="BH246" s="3">
        <f>H246*(保育人数!$J$7+保育人数!$J$8)/保育人数!$J$34</f>
        <v>961.34748189321203</v>
      </c>
      <c r="BI246" s="3">
        <f>I246*(保育人数!$J$7+保育人数!$J$8)/保育人数!$J$34</f>
        <v>980.9668182583797</v>
      </c>
      <c r="BJ246" s="3">
        <f>J246*(保育人数!$J$7+保育人数!$J$8)/保育人数!$J$34</f>
        <v>980.9668182583797</v>
      </c>
      <c r="BK246" s="3">
        <f>K246*(保育人数!$J$7+保育人数!$J$8)/保育人数!$J$34</f>
        <v>980.9668182583797</v>
      </c>
      <c r="BL246" s="3">
        <f>L246*(保育人数!$J$7+保育人数!$J$8)/保育人数!$J$34</f>
        <v>1000.5861546235473</v>
      </c>
      <c r="BM246" s="3">
        <f>M246*(保育人数!$J$7+保育人数!$J$8)/保育人数!$J$34</f>
        <v>1000.5861546235473</v>
      </c>
      <c r="BN246" s="3">
        <f>N246*(保育人数!$J$7+保育人数!$J$8)/保育人数!$J$34</f>
        <v>1039.8248273538825</v>
      </c>
      <c r="BO246" s="3">
        <f>O246*(保育人数!$J$7+保育人数!$J$8)/保育人数!$J$34</f>
        <v>1137.9215091797205</v>
      </c>
      <c r="BP246" s="3">
        <f>AVERAGE(BE246:BO246)</f>
        <v>993.45185049075906</v>
      </c>
      <c r="BQ246" s="216">
        <f>SUM(BP246:BP249)</f>
        <v>4062.5403096145901</v>
      </c>
      <c r="BR246" s="3"/>
      <c r="BU246" s="3">
        <f>U246*(保育人数!$J$7+保育人数!$J$8)/保育人数!$J$34</f>
        <v>109240.46488125317</v>
      </c>
      <c r="BV246" s="3">
        <f>V246*(保育人数!$J$7+保育人数!$J$8)/保育人数!$J$34</f>
        <v>110613.81842681489</v>
      </c>
      <c r="BW246" s="3">
        <f>W246*(保育人数!$J$7+保育人数!$J$8)/保育人数!$J$34</f>
        <v>111477.06922688226</v>
      </c>
      <c r="BX246" s="3">
        <f>X246*(保育人数!$J$7+保育人数!$J$8)/保育人数!$J$34</f>
        <v>112497.27471787098</v>
      </c>
      <c r="BY246" s="3">
        <f>Y246*(保育人数!$J$7+保育人数!$J$8)/保育人数!$J$34</f>
        <v>103864.76671719724</v>
      </c>
      <c r="BZ246" s="3">
        <f>Z246*(保育人数!$J$7+保育人数!$J$8)/保育人数!$J$34</f>
        <v>102550.27118073101</v>
      </c>
      <c r="CA246" s="3">
        <f>AA246*(保育人数!$J$7+保育人数!$J$8)/保育人数!$J$34</f>
        <v>103747.05069900624</v>
      </c>
      <c r="CB246" s="3">
        <f>AB246*(保育人数!$J$7+保育人数!$J$8)/保育人数!$J$34</f>
        <v>104865.35287182078</v>
      </c>
      <c r="CC246" s="3">
        <f>AC246*(保育人数!$J$7+保育人数!$J$8)/保育人数!$J$34</f>
        <v>109377.80023580934</v>
      </c>
      <c r="CD246" s="3">
        <f>AD246*(保育人数!$J$7+保育人数!$J$8)/保育人数!$J$34</f>
        <v>119344.42310931448</v>
      </c>
      <c r="CE246" s="3">
        <f>AE246*(保育人数!$J$7+保育人数!$J$8)/保育人数!$J$34</f>
        <v>0</v>
      </c>
      <c r="CF246" s="3">
        <f>AVERAGE(BU246:CE246)</f>
        <v>98870.753824245476</v>
      </c>
      <c r="CG246" s="216">
        <f>ROUNDDOWN(SUM(CF246:CF249)*$CJ$2*12/16,-2)</f>
        <v>212300</v>
      </c>
      <c r="CH246" s="3"/>
      <c r="CI246" s="4"/>
    </row>
    <row r="247" spans="1:87" ht="19">
      <c r="A247" s="32" t="s">
        <v>81</v>
      </c>
      <c r="B247" s="76" t="s">
        <v>140</v>
      </c>
      <c r="C247" s="237"/>
      <c r="D247" s="34" t="s">
        <v>106</v>
      </c>
      <c r="E247" s="38">
        <v>530</v>
      </c>
      <c r="F247" s="36">
        <v>560</v>
      </c>
      <c r="G247" s="36">
        <v>560</v>
      </c>
      <c r="H247" s="36">
        <v>560</v>
      </c>
      <c r="I247" s="36">
        <v>570</v>
      </c>
      <c r="J247" s="36">
        <v>570</v>
      </c>
      <c r="K247" s="36">
        <v>570</v>
      </c>
      <c r="L247" s="36">
        <v>580</v>
      </c>
      <c r="M247" s="39">
        <v>580</v>
      </c>
      <c r="N247" s="39">
        <v>600</v>
      </c>
      <c r="O247" s="40">
        <v>660</v>
      </c>
      <c r="P247" s="111"/>
      <c r="Q247" s="111"/>
      <c r="R247" s="111"/>
      <c r="S247" s="111"/>
      <c r="T247" s="35">
        <v>61320</v>
      </c>
      <c r="U247" s="36">
        <v>62790</v>
      </c>
      <c r="V247" s="36">
        <v>63570</v>
      </c>
      <c r="W247" s="36">
        <v>64070</v>
      </c>
      <c r="X247" s="36">
        <v>64670</v>
      </c>
      <c r="Y247" s="36">
        <v>60280</v>
      </c>
      <c r="Z247" s="36">
        <v>59510</v>
      </c>
      <c r="AA247" s="36">
        <v>60200</v>
      </c>
      <c r="AB247" s="37">
        <v>60860</v>
      </c>
      <c r="AC247" s="37">
        <v>63520</v>
      </c>
      <c r="AD247" s="77">
        <v>69370</v>
      </c>
      <c r="AE247" s="111"/>
      <c r="AF247" s="4">
        <f>E247/E$535</f>
        <v>1.0816326530612246</v>
      </c>
      <c r="AG247" s="4">
        <f>F247/E$535</f>
        <v>1.1428571428571428</v>
      </c>
      <c r="AH247" s="4">
        <f>G247/E$535</f>
        <v>1.1428571428571428</v>
      </c>
      <c r="AI247" s="4">
        <f>H247/E$535</f>
        <v>1.1428571428571428</v>
      </c>
      <c r="AJ247" s="4">
        <f>I247/E$535</f>
        <v>1.1632653061224489</v>
      </c>
      <c r="AK247" s="4">
        <f>J247/E$535</f>
        <v>1.1632653061224489</v>
      </c>
      <c r="AL247" s="4">
        <f>K247/E$535</f>
        <v>1.1632653061224489</v>
      </c>
      <c r="AM247" s="4">
        <f>L247/E$535</f>
        <v>1.1836734693877551</v>
      </c>
      <c r="AN247" s="4">
        <f>M247/E$535</f>
        <v>1.1836734693877551</v>
      </c>
      <c r="AO247" s="4">
        <f>N247/E$535</f>
        <v>1.2244897959183674</v>
      </c>
      <c r="AP247" s="4">
        <f>O247/E$535</f>
        <v>1.346938775510204</v>
      </c>
      <c r="AQ247" s="256"/>
      <c r="AR247" s="256"/>
      <c r="AS247" s="256"/>
      <c r="AT247" s="256"/>
      <c r="AU247" s="256"/>
      <c r="AV247" s="256"/>
      <c r="AW247" s="256"/>
      <c r="AX247" s="256"/>
      <c r="AY247" s="256"/>
      <c r="AZ247" s="256"/>
      <c r="BA247" s="256"/>
      <c r="BC247" s="3"/>
      <c r="BE247" s="3">
        <f>E247*保育人数!$J$6/保育人数!$J$34</f>
        <v>519.91241367694124</v>
      </c>
      <c r="BF247" s="3">
        <f>F247*保育人数!$J$6/保育人数!$J$34</f>
        <v>549.34141822469257</v>
      </c>
      <c r="BG247" s="3">
        <f>G247*保育人数!$J$6/保育人数!$J$34</f>
        <v>549.34141822469257</v>
      </c>
      <c r="BH247" s="3">
        <f>H247*保育人数!$J$6/保育人数!$J$34</f>
        <v>549.34141822469257</v>
      </c>
      <c r="BI247" s="3">
        <f>I247*保育人数!$J$6/保育人数!$J$34</f>
        <v>559.15108640727647</v>
      </c>
      <c r="BJ247" s="3">
        <f>J247*保育人数!$J$6/保育人数!$J$34</f>
        <v>559.15108640727647</v>
      </c>
      <c r="BK247" s="3">
        <f>K247*保育人数!$J$6/保育人数!$J$34</f>
        <v>559.15108640727647</v>
      </c>
      <c r="BL247" s="3">
        <f>L247*保育人数!$J$6/保育人数!$J$34</f>
        <v>568.96075458986024</v>
      </c>
      <c r="BM247" s="3">
        <f>M247*保育人数!$J$6/保育人数!$J$34</f>
        <v>568.96075458986024</v>
      </c>
      <c r="BN247" s="3">
        <f>N247*保育人数!$J$6/保育人数!$J$34</f>
        <v>588.5800909550278</v>
      </c>
      <c r="BO247" s="3">
        <f>O247*保育人数!$J$6/保育人数!$J$34</f>
        <v>647.43810005053058</v>
      </c>
      <c r="BP247" s="3">
        <f t="shared" ref="BP247:BP249" si="151">AVERAGE(BE247:BO247)</f>
        <v>565.39360252346614</v>
      </c>
      <c r="BQ247" s="216"/>
      <c r="BR247" s="3"/>
      <c r="BU247" s="3">
        <f>U247*保育人数!$J$6/保育人数!$J$34</f>
        <v>61594.906518443662</v>
      </c>
      <c r="BV247" s="3">
        <f>V247*保育人数!$J$6/保育人数!$J$34</f>
        <v>62360.060636685193</v>
      </c>
      <c r="BW247" s="3">
        <f>W247*保育人数!$J$6/保育人数!$J$34</f>
        <v>62850.544045814386</v>
      </c>
      <c r="BX247" s="3">
        <f>X247*保育人数!$J$6/保育人数!$J$34</f>
        <v>63439.124136769417</v>
      </c>
      <c r="BY247" s="3">
        <f>Y247*保育人数!$J$6/保育人数!$J$34</f>
        <v>59132.679804615131</v>
      </c>
      <c r="BZ247" s="3">
        <f>Z247*保育人数!$J$6/保育人数!$J$34</f>
        <v>58377.335354556177</v>
      </c>
      <c r="CA247" s="3">
        <f>AA247*保育人数!$J$6/保育人数!$J$34</f>
        <v>59054.202459154454</v>
      </c>
      <c r="CB247" s="3">
        <f>AB247*保育人数!$J$6/保育人数!$J$34</f>
        <v>59701.640559204985</v>
      </c>
      <c r="CC247" s="3">
        <f>AC247*保育人数!$J$6/保育人数!$J$34</f>
        <v>62311.012295772278</v>
      </c>
      <c r="CD247" s="3">
        <f>AD247*保育人数!$J$6/保育人数!$J$34</f>
        <v>68049.668182583802</v>
      </c>
      <c r="CE247" s="3">
        <f>AE247*保育人数!$J$6/保育人数!$J$34</f>
        <v>0</v>
      </c>
      <c r="CF247" s="3">
        <f t="shared" ref="CF247:CF249" si="152">AVERAGE(BU247:CE247)</f>
        <v>56079.197635781769</v>
      </c>
      <c r="CG247" s="216"/>
      <c r="CH247" s="3"/>
      <c r="CI247" s="4"/>
    </row>
    <row r="248" spans="1:87" ht="19">
      <c r="A248" s="32" t="s">
        <v>81</v>
      </c>
      <c r="B248" s="76" t="s">
        <v>140</v>
      </c>
      <c r="C248" s="257" t="s">
        <v>160</v>
      </c>
      <c r="D248" s="34" t="s">
        <v>161</v>
      </c>
      <c r="E248" s="38">
        <v>1020</v>
      </c>
      <c r="F248" s="36">
        <v>1050</v>
      </c>
      <c r="G248" s="36">
        <v>1060</v>
      </c>
      <c r="H248" s="36">
        <v>1070</v>
      </c>
      <c r="I248" s="36">
        <v>1080</v>
      </c>
      <c r="J248" s="36">
        <v>1080</v>
      </c>
      <c r="K248" s="36">
        <v>1060</v>
      </c>
      <c r="L248" s="36">
        <v>1080</v>
      </c>
      <c r="M248" s="39">
        <v>1090</v>
      </c>
      <c r="N248" s="39">
        <v>1150</v>
      </c>
      <c r="O248" s="40">
        <v>1260</v>
      </c>
      <c r="P248" s="111"/>
      <c r="Q248" s="111"/>
      <c r="R248" s="111"/>
      <c r="S248" s="111"/>
      <c r="T248" s="35">
        <v>112950</v>
      </c>
      <c r="U248" s="36">
        <v>115790</v>
      </c>
      <c r="V248" s="36">
        <v>117190</v>
      </c>
      <c r="W248" s="36">
        <v>118160</v>
      </c>
      <c r="X248" s="36">
        <v>119310</v>
      </c>
      <c r="Y248" s="36">
        <v>119490</v>
      </c>
      <c r="Z248" s="36">
        <v>118140</v>
      </c>
      <c r="AA248" s="36">
        <v>119530</v>
      </c>
      <c r="AB248" s="37">
        <v>120840</v>
      </c>
      <c r="AC248" s="37">
        <v>126180</v>
      </c>
      <c r="AD248" s="77">
        <v>137780</v>
      </c>
      <c r="AE248" s="111"/>
      <c r="AF248" s="4">
        <f>E248/E$536</f>
        <v>1.096774193548387</v>
      </c>
      <c r="AG248" s="4">
        <f>F248/E$536</f>
        <v>1.1290322580645162</v>
      </c>
      <c r="AH248" s="4">
        <f>G248/E$536</f>
        <v>1.1397849462365592</v>
      </c>
      <c r="AI248" s="4">
        <f>H248/E$536</f>
        <v>1.1505376344086022</v>
      </c>
      <c r="AJ248" s="4">
        <f>I248/E$536</f>
        <v>1.1612903225806452</v>
      </c>
      <c r="AK248" s="4">
        <f>J248/E$536</f>
        <v>1.1612903225806452</v>
      </c>
      <c r="AL248" s="4">
        <f>K248/E$536</f>
        <v>1.1397849462365592</v>
      </c>
      <c r="AM248" s="4">
        <f>L248/E$536</f>
        <v>1.1612903225806452</v>
      </c>
      <c r="AN248" s="4">
        <f>M248/E$536</f>
        <v>1.1720430107526882</v>
      </c>
      <c r="AO248" s="4">
        <f>N248/E$536</f>
        <v>1.2365591397849462</v>
      </c>
      <c r="AP248" s="4">
        <f>O248/E$536</f>
        <v>1.3548387096774193</v>
      </c>
      <c r="AQ248" s="256"/>
      <c r="AR248" s="256"/>
      <c r="AS248" s="256"/>
      <c r="AT248" s="256"/>
      <c r="AU248" s="256"/>
      <c r="AV248" s="256"/>
      <c r="AW248" s="256"/>
      <c r="AX248" s="256"/>
      <c r="AY248" s="256"/>
      <c r="AZ248" s="256"/>
      <c r="BA248" s="256"/>
      <c r="BC248" s="3"/>
      <c r="BE248" s="3">
        <f>E248*(保育人数!$J$4+保育人数!$J$5)/保育人数!$J$34</f>
        <v>1500.8792319353208</v>
      </c>
      <c r="BF248" s="3">
        <f>F248*(保育人数!$J$4+保育人数!$J$5)/保育人数!$J$34</f>
        <v>1545.022738756948</v>
      </c>
      <c r="BG248" s="3">
        <f>G248*(保育人数!$J$4+保育人数!$J$5)/保育人数!$J$34</f>
        <v>1559.7372410308237</v>
      </c>
      <c r="BH248" s="3">
        <f>H248*(保育人数!$J$4+保育人数!$J$5)/保育人数!$J$34</f>
        <v>1574.4517433046994</v>
      </c>
      <c r="BI248" s="3">
        <f>I248*(保育人数!$J$4+保育人数!$J$5)/保育人数!$J$34</f>
        <v>1589.1662455785752</v>
      </c>
      <c r="BJ248" s="3">
        <f>J248*(保育人数!$J$4+保育人数!$J$5)/保育人数!$J$34</f>
        <v>1589.1662455785752</v>
      </c>
      <c r="BK248" s="3">
        <f>K248*(保育人数!$J$4+保育人数!$J$5)/保育人数!$J$34</f>
        <v>1559.7372410308237</v>
      </c>
      <c r="BL248" s="3">
        <f>L248*(保育人数!$J$4+保育人数!$J$5)/保育人数!$J$34</f>
        <v>1589.1662455785752</v>
      </c>
      <c r="BM248" s="3">
        <f>M248*(保育人数!$J$4+保育人数!$J$5)/保育人数!$J$34</f>
        <v>1603.8807478524507</v>
      </c>
      <c r="BN248" s="3">
        <f>N248*(保育人数!$J$4+保育人数!$J$5)/保育人数!$J$34</f>
        <v>1692.167761495705</v>
      </c>
      <c r="BO248" s="3">
        <f>O248*(保育人数!$J$4+保育人数!$J$5)/保育人数!$J$34</f>
        <v>1854.0272865083375</v>
      </c>
      <c r="BP248" s="3">
        <f t="shared" si="151"/>
        <v>1605.2184298773486</v>
      </c>
      <c r="BQ248" s="216"/>
      <c r="BR248" s="3"/>
      <c r="BU248" s="3">
        <f>U248*(保育人数!$J$4+保育人数!$J$5)/保育人数!$J$34</f>
        <v>170379.22182920668</v>
      </c>
      <c r="BV248" s="3">
        <f>V248*(保育人数!$J$4+保育人数!$J$5)/保育人数!$J$34</f>
        <v>172439.25214754927</v>
      </c>
      <c r="BW248" s="3">
        <f>W248*(保育人数!$J$4+保育人数!$J$5)/保育人数!$J$34</f>
        <v>173866.55886811521</v>
      </c>
      <c r="BX248" s="3">
        <f>X248*(保育人数!$J$4+保育人数!$J$5)/保育人数!$J$34</f>
        <v>175558.72662961093</v>
      </c>
      <c r="BY248" s="3">
        <f>Y248*(保育人数!$J$4+保育人数!$J$5)/保育人数!$J$34</f>
        <v>175823.58767054067</v>
      </c>
      <c r="BZ248" s="3">
        <f>Z248*(保育人数!$J$4+保育人数!$J$5)/保育人数!$J$34</f>
        <v>173837.12986356748</v>
      </c>
      <c r="CA248" s="3">
        <f>AA248*(保育人数!$J$4+保育人数!$J$5)/保育人数!$J$34</f>
        <v>175882.44567963618</v>
      </c>
      <c r="CB248" s="3">
        <f>AB248*(保育人数!$J$4+保育人数!$J$5)/保育人数!$J$34</f>
        <v>177810.04547751389</v>
      </c>
      <c r="CC248" s="3">
        <f>AC248*(保育人数!$J$4+保育人数!$J$5)/保育人数!$J$34</f>
        <v>185667.58969176351</v>
      </c>
      <c r="CD248" s="3">
        <f>AD248*(保育人数!$J$4+保育人数!$J$5)/保育人数!$J$34</f>
        <v>202736.41232945933</v>
      </c>
      <c r="CE248" s="3">
        <f>AE248*(保育人数!$J$4+保育人数!$J$5)/保育人数!$J$34</f>
        <v>0</v>
      </c>
      <c r="CF248" s="3">
        <f t="shared" si="152"/>
        <v>162181.90638063301</v>
      </c>
      <c r="CG248" s="216"/>
      <c r="CH248" s="3"/>
      <c r="CI248" s="4"/>
    </row>
    <row r="249" spans="1:87" ht="19">
      <c r="A249" s="32" t="s">
        <v>81</v>
      </c>
      <c r="B249" s="76" t="s">
        <v>140</v>
      </c>
      <c r="C249" s="257"/>
      <c r="D249" s="34" t="s">
        <v>162</v>
      </c>
      <c r="E249" s="38">
        <v>1710</v>
      </c>
      <c r="F249" s="36">
        <v>1770</v>
      </c>
      <c r="G249" s="36">
        <v>1780</v>
      </c>
      <c r="H249" s="36">
        <v>1790</v>
      </c>
      <c r="I249" s="36">
        <v>1820</v>
      </c>
      <c r="J249" s="36">
        <v>1820</v>
      </c>
      <c r="K249" s="36">
        <v>1790</v>
      </c>
      <c r="L249" s="36">
        <v>1810</v>
      </c>
      <c r="M249" s="39">
        <v>1830</v>
      </c>
      <c r="N249" s="39">
        <v>1920</v>
      </c>
      <c r="O249" s="40">
        <v>2110</v>
      </c>
      <c r="P249" s="111"/>
      <c r="Q249" s="111"/>
      <c r="R249" s="111"/>
      <c r="S249" s="111"/>
      <c r="T249" s="35">
        <v>182180</v>
      </c>
      <c r="U249" s="36">
        <v>186990</v>
      </c>
      <c r="V249" s="36">
        <v>189120</v>
      </c>
      <c r="W249" s="36">
        <v>190730</v>
      </c>
      <c r="X249" s="36">
        <v>192660</v>
      </c>
      <c r="Y249" s="36">
        <v>192940</v>
      </c>
      <c r="Z249" s="36">
        <v>190550</v>
      </c>
      <c r="AA249" s="36">
        <v>192810</v>
      </c>
      <c r="AB249" s="37">
        <v>195000</v>
      </c>
      <c r="AC249" s="37">
        <v>203890</v>
      </c>
      <c r="AD249" s="77">
        <v>223260</v>
      </c>
      <c r="AE249" s="111"/>
      <c r="AF249" s="4">
        <f>E249/E$537</f>
        <v>1.1032258064516129</v>
      </c>
      <c r="AG249" s="4">
        <f>F249/E$537</f>
        <v>1.1419354838709677</v>
      </c>
      <c r="AH249" s="4">
        <f>G249/E$537</f>
        <v>1.1483870967741936</v>
      </c>
      <c r="AI249" s="4">
        <f>H249/E$537</f>
        <v>1.1548387096774193</v>
      </c>
      <c r="AJ249" s="4">
        <f>I249/E$537</f>
        <v>1.1741935483870967</v>
      </c>
      <c r="AK249" s="4">
        <f>J249/E$537</f>
        <v>1.1741935483870967</v>
      </c>
      <c r="AL249" s="4">
        <f>K249/E$537</f>
        <v>1.1548387096774193</v>
      </c>
      <c r="AM249" s="4">
        <f>L249/E$537</f>
        <v>1.167741935483871</v>
      </c>
      <c r="AN249" s="4">
        <f>M249/E$537</f>
        <v>1.1806451612903226</v>
      </c>
      <c r="AO249" s="4">
        <f>N249/E$537</f>
        <v>1.2387096774193549</v>
      </c>
      <c r="AP249" s="4">
        <f>O249/E$537</f>
        <v>1.3612903225806452</v>
      </c>
      <c r="AQ249" s="256"/>
      <c r="AR249" s="256"/>
      <c r="AS249" s="256"/>
      <c r="AT249" s="256"/>
      <c r="AU249" s="256"/>
      <c r="AV249" s="256"/>
      <c r="AW249" s="256"/>
      <c r="AX249" s="256"/>
      <c r="AY249" s="256"/>
      <c r="AZ249" s="256"/>
      <c r="BA249" s="256"/>
      <c r="BC249" s="3"/>
      <c r="BE249" s="3">
        <f>E249*保育人数!$J$3/保育人数!$J$34</f>
        <v>838.72662961091464</v>
      </c>
      <c r="BF249" s="3">
        <f>F249*保育人数!$J$3/保育人数!$J$34</f>
        <v>868.15563415866598</v>
      </c>
      <c r="BG249" s="3">
        <f>G249*保育人数!$J$3/保育人数!$J$34</f>
        <v>873.06046824995792</v>
      </c>
      <c r="BH249" s="3">
        <f>H249*保育人数!$J$3/保育人数!$J$34</f>
        <v>877.96530234124987</v>
      </c>
      <c r="BI249" s="3">
        <f>I249*保育人数!$J$3/保育人数!$J$34</f>
        <v>892.67980461512548</v>
      </c>
      <c r="BJ249" s="3">
        <f>J249*保育人数!$J$3/保育人数!$J$34</f>
        <v>892.67980461512548</v>
      </c>
      <c r="BK249" s="3">
        <f>K249*保育人数!$J$3/保育人数!$J$34</f>
        <v>877.96530234124987</v>
      </c>
      <c r="BL249" s="3">
        <f>L249*保育人数!$J$3/保育人数!$J$34</f>
        <v>887.77497052383364</v>
      </c>
      <c r="BM249" s="3">
        <f>M249*保育人数!$J$3/保育人数!$J$34</f>
        <v>897.58463870641742</v>
      </c>
      <c r="BN249" s="3">
        <f>N249*保育人数!$J$3/保育人数!$J$34</f>
        <v>941.72814552804448</v>
      </c>
      <c r="BO249" s="3">
        <f>O249*保育人数!$J$3/保育人数!$J$34</f>
        <v>1034.9199932625907</v>
      </c>
      <c r="BP249" s="3">
        <f t="shared" si="151"/>
        <v>898.47642672301595</v>
      </c>
      <c r="BQ249" s="216"/>
      <c r="BR249" s="3"/>
      <c r="BU249" s="3">
        <f>U249*保育人数!$J$3/保育人数!$J$34</f>
        <v>91715.492673067201</v>
      </c>
      <c r="BV249" s="3">
        <f>V249*保育人数!$J$3/保育人数!$J$34</f>
        <v>92760.222334512378</v>
      </c>
      <c r="BW249" s="3">
        <f>W249*保育人数!$J$3/保育人数!$J$34</f>
        <v>93549.900623210371</v>
      </c>
      <c r="BX249" s="3">
        <f>X249*保育人数!$J$3/保育人数!$J$34</f>
        <v>94496.533602829717</v>
      </c>
      <c r="BY249" s="3">
        <f>Y249*保育人数!$J$3/保育人数!$J$34</f>
        <v>94633.868957385886</v>
      </c>
      <c r="BZ249" s="3">
        <f>Z249*保育人数!$J$3/保育人数!$J$34</f>
        <v>93461.613609567125</v>
      </c>
      <c r="CA249" s="3">
        <f>AA249*保育人数!$J$3/保育人数!$J$34</f>
        <v>94570.106114199094</v>
      </c>
      <c r="CB249" s="3">
        <f>AB249*保育人数!$J$3/保育人数!$J$34</f>
        <v>95644.264780192025</v>
      </c>
      <c r="CC249" s="3">
        <f>AC249*保育人数!$J$3/保育人数!$J$34</f>
        <v>100004.66228735051</v>
      </c>
      <c r="CD249" s="3">
        <f>AD249*保育人数!$J$3/保育人数!$J$34</f>
        <v>109505.32592218292</v>
      </c>
      <c r="CE249" s="3">
        <f>AE249*保育人数!$J$3/保育人数!$J$34</f>
        <v>0</v>
      </c>
      <c r="CF249" s="3">
        <f t="shared" si="152"/>
        <v>87303.817354954299</v>
      </c>
      <c r="CG249" s="216"/>
      <c r="CH249" s="3"/>
      <c r="CI249" s="4"/>
    </row>
    <row r="250" spans="1:87" ht="21" customHeight="1">
      <c r="A250" s="32" t="s">
        <v>81</v>
      </c>
      <c r="B250" s="33" t="s">
        <v>169</v>
      </c>
      <c r="C250" s="237" t="s">
        <v>159</v>
      </c>
      <c r="D250" s="34" t="s">
        <v>105</v>
      </c>
      <c r="E250" s="38">
        <v>430</v>
      </c>
      <c r="F250" s="36">
        <v>440</v>
      </c>
      <c r="G250" s="36">
        <v>450</v>
      </c>
      <c r="H250" s="36">
        <v>450</v>
      </c>
      <c r="I250" s="36">
        <v>460</v>
      </c>
      <c r="J250" s="36">
        <v>460</v>
      </c>
      <c r="K250" s="36">
        <v>460</v>
      </c>
      <c r="L250" s="36">
        <v>460</v>
      </c>
      <c r="M250" s="39">
        <v>470</v>
      </c>
      <c r="N250" s="39">
        <v>490</v>
      </c>
      <c r="O250" s="40">
        <v>530</v>
      </c>
      <c r="P250" s="111"/>
      <c r="Q250" s="111"/>
      <c r="R250" s="111"/>
      <c r="S250" s="111"/>
      <c r="T250" s="35">
        <v>50210</v>
      </c>
      <c r="U250" s="36">
        <v>51380</v>
      </c>
      <c r="V250" s="36">
        <v>52050</v>
      </c>
      <c r="W250" s="36">
        <v>52450</v>
      </c>
      <c r="X250" s="36">
        <v>52930</v>
      </c>
      <c r="Y250" s="36">
        <v>48520</v>
      </c>
      <c r="Z250" s="36">
        <v>47910</v>
      </c>
      <c r="AA250" s="36">
        <v>48470</v>
      </c>
      <c r="AB250" s="37">
        <v>48990</v>
      </c>
      <c r="AC250" s="37">
        <v>51100</v>
      </c>
      <c r="AD250" s="77">
        <v>55750</v>
      </c>
      <c r="AE250" s="111"/>
      <c r="AF250" s="4">
        <f>E250/E$538</f>
        <v>1.1025641025641026</v>
      </c>
      <c r="AG250" s="4">
        <f>F250/E$538</f>
        <v>1.1282051282051282</v>
      </c>
      <c r="AH250" s="4">
        <f>G250/E$538</f>
        <v>1.1538461538461537</v>
      </c>
      <c r="AI250" s="4">
        <f>H250/E$538</f>
        <v>1.1538461538461537</v>
      </c>
      <c r="AJ250" s="4">
        <f>I250/E$538</f>
        <v>1.1794871794871795</v>
      </c>
      <c r="AK250" s="4">
        <f>J250/E$538</f>
        <v>1.1794871794871795</v>
      </c>
      <c r="AL250" s="4">
        <f>K250/E$538</f>
        <v>1.1794871794871795</v>
      </c>
      <c r="AM250" s="4">
        <f>L250/E$538</f>
        <v>1.1794871794871795</v>
      </c>
      <c r="AN250" s="4">
        <f>M250/E$538</f>
        <v>1.2051282051282051</v>
      </c>
      <c r="AO250" s="4">
        <f>N250/E$538</f>
        <v>1.2564102564102564</v>
      </c>
      <c r="AP250" s="4">
        <f>O250/E$538</f>
        <v>1.358974358974359</v>
      </c>
      <c r="AQ250" s="256"/>
      <c r="AR250" s="256"/>
      <c r="AS250" s="256"/>
      <c r="AT250" s="256"/>
      <c r="AU250" s="256"/>
      <c r="AV250" s="256"/>
      <c r="AW250" s="256"/>
      <c r="AX250" s="256"/>
      <c r="AY250" s="256"/>
      <c r="AZ250" s="256"/>
      <c r="BA250" s="256"/>
      <c r="BC250" s="3"/>
      <c r="BE250" s="3">
        <f>E250*(保育人数!$K$7+保育人数!$K$8)/保育人数!$K$34</f>
        <v>896.50117462803451</v>
      </c>
      <c r="BF250" s="3">
        <f>F250*(保育人数!$K$7+保育人数!$K$8)/保育人数!$K$34</f>
        <v>917.35003915426785</v>
      </c>
      <c r="BG250" s="3">
        <f>G250*(保育人数!$K$7+保育人数!$K$8)/保育人数!$K$34</f>
        <v>938.19890368050119</v>
      </c>
      <c r="BH250" s="3">
        <f>H250*(保育人数!$K$7+保育人数!$K$8)/保育人数!$K$34</f>
        <v>938.19890368050119</v>
      </c>
      <c r="BI250" s="3">
        <f>I250*(保育人数!$K$7+保育人数!$K$8)/保育人数!$K$34</f>
        <v>959.04776820673453</v>
      </c>
      <c r="BJ250" s="3">
        <f>J250*(保育人数!$K$7+保育人数!$K$8)/保育人数!$K$34</f>
        <v>959.04776820673453</v>
      </c>
      <c r="BK250" s="3">
        <f>K250*(保育人数!$K$7+保育人数!$K$8)/保育人数!$K$34</f>
        <v>959.04776820673453</v>
      </c>
      <c r="BL250" s="3">
        <f>L250*(保育人数!$K$7+保育人数!$K$8)/保育人数!$K$34</f>
        <v>959.04776820673453</v>
      </c>
      <c r="BM250" s="3">
        <f>M250*(保育人数!$K$7+保育人数!$K$8)/保育人数!$K$34</f>
        <v>979.89663273296799</v>
      </c>
      <c r="BN250" s="3">
        <f>N250*(保育人数!$K$7+保育人数!$K$8)/保育人数!$K$34</f>
        <v>1021.5943617854347</v>
      </c>
      <c r="BO250" s="3">
        <f>O250*(保育人数!$K$7+保育人数!$K$8)/保育人数!$K$34</f>
        <v>1104.9898198903682</v>
      </c>
      <c r="BP250" s="3">
        <f>AVERAGE(BE250:BO250)</f>
        <v>966.62917348900146</v>
      </c>
      <c r="BQ250" s="216">
        <f>SUM(BP250:BP253)</f>
        <v>4092.5373389335805</v>
      </c>
      <c r="BR250" s="3"/>
      <c r="BU250" s="3">
        <f>U250*(保育人数!$K$7+保育人数!$K$8)/保育人数!$K$34</f>
        <v>107121.46593578701</v>
      </c>
      <c r="BV250" s="3">
        <f>V250*(保育人数!$K$7+保育人数!$K$8)/保育人数!$K$34</f>
        <v>108518.33985904464</v>
      </c>
      <c r="BW250" s="3">
        <f>W250*(保育人数!$K$7+保育人数!$K$8)/保育人数!$K$34</f>
        <v>109352.29444009397</v>
      </c>
      <c r="BX250" s="3">
        <f>X250*(保育人数!$K$7+保育人数!$K$8)/保育人数!$K$34</f>
        <v>110353.03993735318</v>
      </c>
      <c r="BY250" s="3">
        <f>Y250*(保育人数!$K$7+保育人数!$K$8)/保育人数!$K$34</f>
        <v>101158.69068128426</v>
      </c>
      <c r="BZ250" s="3">
        <f>Z250*(保育人数!$K$7+保育人数!$K$8)/保育人数!$K$34</f>
        <v>99886.90994518403</v>
      </c>
      <c r="CA250" s="3">
        <f>AA250*(保育人数!$K$7+保育人数!$K$8)/保育人数!$K$34</f>
        <v>101054.44635865309</v>
      </c>
      <c r="CB250" s="3">
        <f>AB250*(保育人数!$K$7+保育人数!$K$8)/保育人数!$K$34</f>
        <v>102138.58731401723</v>
      </c>
      <c r="CC250" s="3">
        <f>AC250*(保育人数!$K$7+保育人数!$K$8)/保育人数!$K$34</f>
        <v>106537.69772905247</v>
      </c>
      <c r="CD250" s="3">
        <f>AD250*(保育人数!$K$7+保育人数!$K$8)/保育人数!$K$34</f>
        <v>116232.41973375098</v>
      </c>
      <c r="CE250" s="3">
        <f>AE250*(保育人数!$K$7+保育人数!$K$8)/保育人数!$K$34</f>
        <v>0</v>
      </c>
      <c r="CF250" s="3">
        <f>AVERAGE(BU250:CE250)</f>
        <v>96577.62653947463</v>
      </c>
      <c r="CG250" s="216">
        <f>ROUNDDOWN(SUM(CF250:CF253)*$CJ$2*12/16,-2)</f>
        <v>214400</v>
      </c>
      <c r="CH250" s="3"/>
      <c r="CI250" s="4"/>
    </row>
    <row r="251" spans="1:87" ht="19">
      <c r="A251" s="32" t="s">
        <v>81</v>
      </c>
      <c r="B251" s="76" t="s">
        <v>141</v>
      </c>
      <c r="C251" s="237"/>
      <c r="D251" s="34" t="s">
        <v>106</v>
      </c>
      <c r="E251" s="38">
        <v>490</v>
      </c>
      <c r="F251" s="36">
        <v>510</v>
      </c>
      <c r="G251" s="36">
        <v>520</v>
      </c>
      <c r="H251" s="36">
        <v>520</v>
      </c>
      <c r="I251" s="36">
        <v>530</v>
      </c>
      <c r="J251" s="36">
        <v>530</v>
      </c>
      <c r="K251" s="36">
        <v>530</v>
      </c>
      <c r="L251" s="36">
        <v>530</v>
      </c>
      <c r="M251" s="39">
        <v>540</v>
      </c>
      <c r="N251" s="39">
        <v>560</v>
      </c>
      <c r="O251" s="40">
        <v>610</v>
      </c>
      <c r="P251" s="111"/>
      <c r="Q251" s="111"/>
      <c r="R251" s="111"/>
      <c r="S251" s="111"/>
      <c r="T251" s="35">
        <v>57130</v>
      </c>
      <c r="U251" s="36">
        <v>58490</v>
      </c>
      <c r="V251" s="36">
        <v>59240</v>
      </c>
      <c r="W251" s="36">
        <v>59700</v>
      </c>
      <c r="X251" s="36">
        <v>60260</v>
      </c>
      <c r="Y251" s="36">
        <v>55860</v>
      </c>
      <c r="Z251" s="36">
        <v>55150</v>
      </c>
      <c r="AA251" s="36">
        <v>55790</v>
      </c>
      <c r="AB251" s="37">
        <v>56400</v>
      </c>
      <c r="AC251" s="37">
        <v>58870</v>
      </c>
      <c r="AD251" s="77">
        <v>64290</v>
      </c>
      <c r="AE251" s="111"/>
      <c r="AF251" s="4">
        <f>E251/E$539</f>
        <v>1.0888888888888888</v>
      </c>
      <c r="AG251" s="4">
        <f>F251/E$539</f>
        <v>1.1333333333333333</v>
      </c>
      <c r="AH251" s="4">
        <f>G251/E$539</f>
        <v>1.1555555555555554</v>
      </c>
      <c r="AI251" s="4">
        <f>H251/E$539</f>
        <v>1.1555555555555554</v>
      </c>
      <c r="AJ251" s="4">
        <f>I251/E$539</f>
        <v>1.1777777777777778</v>
      </c>
      <c r="AK251" s="4">
        <f>J251/E$539</f>
        <v>1.1777777777777778</v>
      </c>
      <c r="AL251" s="4">
        <f>K251/E$539</f>
        <v>1.1777777777777778</v>
      </c>
      <c r="AM251" s="4">
        <f>L251/E$539</f>
        <v>1.1777777777777778</v>
      </c>
      <c r="AN251" s="4">
        <f>M251/E$539</f>
        <v>1.2</v>
      </c>
      <c r="AO251" s="4">
        <f>N251/E$539</f>
        <v>1.2444444444444445</v>
      </c>
      <c r="AP251" s="4">
        <f>O251/E$539</f>
        <v>1.3555555555555556</v>
      </c>
      <c r="AQ251" s="256"/>
      <c r="AR251" s="256"/>
      <c r="AS251" s="256"/>
      <c r="AT251" s="256"/>
      <c r="AU251" s="256"/>
      <c r="AV251" s="256"/>
      <c r="AW251" s="256"/>
      <c r="AX251" s="256"/>
      <c r="AY251" s="256"/>
      <c r="AZ251" s="256"/>
      <c r="BA251" s="256"/>
      <c r="BC251" s="3"/>
      <c r="BE251" s="3">
        <f>E251*保育人数!$K$6/保育人数!$K$34</f>
        <v>510.79718089271734</v>
      </c>
      <c r="BF251" s="3">
        <f>F251*保育人数!$K$6/保育人数!$K$34</f>
        <v>531.64604541895073</v>
      </c>
      <c r="BG251" s="3">
        <f>G251*保育人数!$K$6/保育人数!$K$34</f>
        <v>542.07047768206735</v>
      </c>
      <c r="BH251" s="3">
        <f>H251*保育人数!$K$6/保育人数!$K$34</f>
        <v>542.07047768206735</v>
      </c>
      <c r="BI251" s="3">
        <f>I251*保育人数!$K$6/保育人数!$K$34</f>
        <v>552.49490994518408</v>
      </c>
      <c r="BJ251" s="3">
        <f>J251*保育人数!$K$6/保育人数!$K$34</f>
        <v>552.49490994518408</v>
      </c>
      <c r="BK251" s="3">
        <f>K251*保育人数!$K$6/保育人数!$K$34</f>
        <v>552.49490994518408</v>
      </c>
      <c r="BL251" s="3">
        <f>L251*保育人数!$K$6/保育人数!$K$34</f>
        <v>552.49490994518408</v>
      </c>
      <c r="BM251" s="3">
        <f>M251*保育人数!$K$6/保育人数!$K$34</f>
        <v>562.91934220830069</v>
      </c>
      <c r="BN251" s="3">
        <f>N251*保育人数!$K$6/保育人数!$K$34</f>
        <v>583.76820673453415</v>
      </c>
      <c r="BO251" s="3">
        <f>O251*保育人数!$K$6/保育人数!$K$34</f>
        <v>635.89036805011744</v>
      </c>
      <c r="BP251" s="3">
        <f t="shared" ref="BP251:BP253" si="153">AVERAGE(BE251:BO251)</f>
        <v>556.28561258631737</v>
      </c>
      <c r="BQ251" s="216"/>
      <c r="BR251" s="3"/>
      <c r="BU251" s="3">
        <f>U251*保育人数!$K$6/保育人数!$K$34</f>
        <v>60972.504306969466</v>
      </c>
      <c r="BV251" s="3">
        <f>V251*保育人数!$K$6/保育人数!$K$34</f>
        <v>61754.336726703215</v>
      </c>
      <c r="BW251" s="3">
        <f>W251*保育人数!$K$6/保育人数!$K$34</f>
        <v>62233.86061080658</v>
      </c>
      <c r="BX251" s="3">
        <f>X251*保育人数!$K$6/保育人数!$K$34</f>
        <v>62817.628817541117</v>
      </c>
      <c r="BY251" s="3">
        <f>Y251*保育人数!$K$6/保育人数!$K$34</f>
        <v>58230.878621769778</v>
      </c>
      <c r="BZ251" s="3">
        <f>Z251*保育人数!$K$6/保育人数!$K$34</f>
        <v>57490.743931088495</v>
      </c>
      <c r="CA251" s="3">
        <f>AA251*保育人数!$K$6/保育人数!$K$34</f>
        <v>58157.907595927958</v>
      </c>
      <c r="CB251" s="3">
        <f>AB251*保育人数!$K$6/保育人数!$K$34</f>
        <v>58793.797963978075</v>
      </c>
      <c r="CC251" s="3">
        <f>AC251*保育人数!$K$6/保育人数!$K$34</f>
        <v>61368.632732967897</v>
      </c>
      <c r="CD251" s="3">
        <f>AD251*保育人数!$K$6/保育人数!$K$34</f>
        <v>67018.675019577131</v>
      </c>
      <c r="CE251" s="3">
        <f>AE251*保育人数!$K$6/保育人数!$K$34</f>
        <v>0</v>
      </c>
      <c r="CF251" s="3">
        <f t="shared" ref="CF251:CF253" si="154">AVERAGE(BU251:CE251)</f>
        <v>55348.996938848162</v>
      </c>
      <c r="CG251" s="216"/>
      <c r="CH251" s="3"/>
      <c r="CI251" s="4"/>
    </row>
    <row r="252" spans="1:87" ht="19">
      <c r="A252" s="32" t="s">
        <v>81</v>
      </c>
      <c r="B252" s="76" t="s">
        <v>141</v>
      </c>
      <c r="C252" s="257" t="s">
        <v>160</v>
      </c>
      <c r="D252" s="34" t="s">
        <v>161</v>
      </c>
      <c r="E252" s="38">
        <v>980</v>
      </c>
      <c r="F252" s="36">
        <v>1000</v>
      </c>
      <c r="G252" s="36">
        <v>1020</v>
      </c>
      <c r="H252" s="36">
        <v>1030</v>
      </c>
      <c r="I252" s="36">
        <v>1040</v>
      </c>
      <c r="J252" s="36">
        <v>1040</v>
      </c>
      <c r="K252" s="36">
        <v>1020</v>
      </c>
      <c r="L252" s="36">
        <v>1030</v>
      </c>
      <c r="M252" s="39">
        <v>1050</v>
      </c>
      <c r="N252" s="39">
        <v>1100</v>
      </c>
      <c r="O252" s="40">
        <v>1210</v>
      </c>
      <c r="P252" s="111"/>
      <c r="Q252" s="111"/>
      <c r="R252" s="111"/>
      <c r="S252" s="111"/>
      <c r="T252" s="35">
        <v>108760</v>
      </c>
      <c r="U252" s="36">
        <v>111490</v>
      </c>
      <c r="V252" s="36">
        <v>112860</v>
      </c>
      <c r="W252" s="36">
        <v>113790</v>
      </c>
      <c r="X252" s="36">
        <v>114900</v>
      </c>
      <c r="Y252" s="36">
        <v>115070</v>
      </c>
      <c r="Z252" s="36">
        <v>113780</v>
      </c>
      <c r="AA252" s="36">
        <v>115120</v>
      </c>
      <c r="AB252" s="37">
        <v>116380</v>
      </c>
      <c r="AC252" s="37">
        <v>121530</v>
      </c>
      <c r="AD252" s="77">
        <v>132700</v>
      </c>
      <c r="AE252" s="111"/>
      <c r="AF252" s="4">
        <f>E252/E$540</f>
        <v>1.101123595505618</v>
      </c>
      <c r="AG252" s="4">
        <f>F252/E$540</f>
        <v>1.1235955056179776</v>
      </c>
      <c r="AH252" s="4">
        <f>G252/E$540</f>
        <v>1.146067415730337</v>
      </c>
      <c r="AI252" s="4">
        <f>H252/E$540</f>
        <v>1.1573033707865168</v>
      </c>
      <c r="AJ252" s="4">
        <f>I252/E$540</f>
        <v>1.1685393258426966</v>
      </c>
      <c r="AK252" s="4">
        <f>J252/E$540</f>
        <v>1.1685393258426966</v>
      </c>
      <c r="AL252" s="4">
        <f>K252/E$540</f>
        <v>1.146067415730337</v>
      </c>
      <c r="AM252" s="4">
        <f>L252/E$540</f>
        <v>1.1573033707865168</v>
      </c>
      <c r="AN252" s="4">
        <f>M252/E$540</f>
        <v>1.1797752808988764</v>
      </c>
      <c r="AO252" s="4">
        <f>N252/E$540</f>
        <v>1.2359550561797752</v>
      </c>
      <c r="AP252" s="4">
        <f>O252/E$540</f>
        <v>1.3595505617977528</v>
      </c>
      <c r="AQ252" s="256"/>
      <c r="AR252" s="256"/>
      <c r="AS252" s="256"/>
      <c r="AT252" s="256"/>
      <c r="AU252" s="256"/>
      <c r="AV252" s="256"/>
      <c r="AW252" s="256"/>
      <c r="AX252" s="256"/>
      <c r="AY252" s="256"/>
      <c r="AZ252" s="256"/>
      <c r="BA252" s="256"/>
      <c r="BC252" s="3"/>
      <c r="BE252" s="3">
        <f>E252*(保育人数!$K$4+保育人数!$K$5)/保育人数!$K$34</f>
        <v>1532.3915426781521</v>
      </c>
      <c r="BF252" s="3">
        <f>F252*(保育人数!$K$4+保育人数!$K$5)/保育人数!$K$34</f>
        <v>1563.6648394675021</v>
      </c>
      <c r="BG252" s="3">
        <f>G252*(保育人数!$K$4+保育人数!$K$5)/保育人数!$K$34</f>
        <v>1594.938136256852</v>
      </c>
      <c r="BH252" s="3">
        <f>H252*(保育人数!$K$4+保育人数!$K$5)/保育人数!$K$34</f>
        <v>1610.5747846515271</v>
      </c>
      <c r="BI252" s="3">
        <f>I252*(保育人数!$K$4+保育人数!$K$5)/保育人数!$K$34</f>
        <v>1626.211433046202</v>
      </c>
      <c r="BJ252" s="3">
        <f>J252*(保育人数!$K$4+保育人数!$K$5)/保育人数!$K$34</f>
        <v>1626.211433046202</v>
      </c>
      <c r="BK252" s="3">
        <f>K252*(保育人数!$K$4+保育人数!$K$5)/保育人数!$K$34</f>
        <v>1594.938136256852</v>
      </c>
      <c r="BL252" s="3">
        <f>L252*(保育人数!$K$4+保育人数!$K$5)/保育人数!$K$34</f>
        <v>1610.5747846515271</v>
      </c>
      <c r="BM252" s="3">
        <f>M252*(保育人数!$K$4+保育人数!$K$5)/保育人数!$K$34</f>
        <v>1641.8480814408772</v>
      </c>
      <c r="BN252" s="3">
        <f>N252*(保育人数!$K$4+保育人数!$K$5)/保育人数!$K$34</f>
        <v>1720.0313234142523</v>
      </c>
      <c r="BO252" s="3">
        <f>O252*(保育人数!$K$4+保育人数!$K$5)/保育人数!$K$34</f>
        <v>1892.0344557556775</v>
      </c>
      <c r="BP252" s="3">
        <f t="shared" si="153"/>
        <v>1637.5835409696024</v>
      </c>
      <c r="BQ252" s="216"/>
      <c r="BR252" s="3"/>
      <c r="BU252" s="3">
        <f>U252*(保育人数!$K$4+保育人数!$K$5)/保育人数!$K$34</f>
        <v>174332.99295223181</v>
      </c>
      <c r="BV252" s="3">
        <f>V252*(保育人数!$K$4+保育人数!$K$5)/保育人数!$K$34</f>
        <v>176475.21378230228</v>
      </c>
      <c r="BW252" s="3">
        <f>W252*(保育人数!$K$4+保育人数!$K$5)/保育人数!$K$34</f>
        <v>177929.42208300706</v>
      </c>
      <c r="BX252" s="3">
        <f>X252*(保育人数!$K$4+保育人数!$K$5)/保育人数!$K$34</f>
        <v>179665.09005481598</v>
      </c>
      <c r="BY252" s="3">
        <f>Y252*(保育人数!$K$4+保育人数!$K$5)/保育人数!$K$34</f>
        <v>179930.91307752545</v>
      </c>
      <c r="BZ252" s="3">
        <f>Z252*(保育人数!$K$4+保育人数!$K$5)/保育人数!$K$34</f>
        <v>177913.78543461239</v>
      </c>
      <c r="CA252" s="3">
        <f>AA252*(保育人数!$K$4+保育人数!$K$5)/保育人数!$K$34</f>
        <v>180009.09631949884</v>
      </c>
      <c r="CB252" s="3">
        <f>AB252*(保育人数!$K$4+保育人数!$K$5)/保育人数!$K$34</f>
        <v>181979.31401722788</v>
      </c>
      <c r="CC252" s="3">
        <f>AC252*(保育人数!$K$4+保育人数!$K$5)/保育人数!$K$34</f>
        <v>190032.18794048551</v>
      </c>
      <c r="CD252" s="3">
        <f>AD252*(保育人数!$K$4+保育人数!$K$5)/保育人数!$K$34</f>
        <v>207498.32419733753</v>
      </c>
      <c r="CE252" s="3">
        <f>AE252*(保育人数!$K$4+保育人数!$K$5)/保育人数!$K$34</f>
        <v>0</v>
      </c>
      <c r="CF252" s="3">
        <f t="shared" si="154"/>
        <v>165978.75816900408</v>
      </c>
      <c r="CG252" s="216"/>
      <c r="CH252" s="3"/>
      <c r="CI252" s="4"/>
    </row>
    <row r="253" spans="1:87" ht="19">
      <c r="A253" s="32" t="s">
        <v>81</v>
      </c>
      <c r="B253" s="76" t="s">
        <v>141</v>
      </c>
      <c r="C253" s="257"/>
      <c r="D253" s="34" t="s">
        <v>162</v>
      </c>
      <c r="E253" s="38">
        <v>1670</v>
      </c>
      <c r="F253" s="36">
        <v>1720</v>
      </c>
      <c r="G253" s="36">
        <v>1740</v>
      </c>
      <c r="H253" s="36">
        <v>1750</v>
      </c>
      <c r="I253" s="36">
        <v>1780</v>
      </c>
      <c r="J253" s="36">
        <v>1780</v>
      </c>
      <c r="K253" s="36">
        <v>1750</v>
      </c>
      <c r="L253" s="36">
        <v>1760</v>
      </c>
      <c r="M253" s="39">
        <v>1790</v>
      </c>
      <c r="N253" s="39">
        <v>1870</v>
      </c>
      <c r="O253" s="40">
        <v>2060</v>
      </c>
      <c r="P253" s="111"/>
      <c r="Q253" s="111"/>
      <c r="R253" s="111"/>
      <c r="S253" s="111"/>
      <c r="T253" s="35">
        <v>177990</v>
      </c>
      <c r="U253" s="36">
        <v>182690</v>
      </c>
      <c r="V253" s="36">
        <v>184790</v>
      </c>
      <c r="W253" s="36">
        <v>186360</v>
      </c>
      <c r="X253" s="36">
        <v>188250</v>
      </c>
      <c r="Y253" s="36">
        <v>188520</v>
      </c>
      <c r="Z253" s="36">
        <v>186190</v>
      </c>
      <c r="AA253" s="36">
        <v>188400</v>
      </c>
      <c r="AB253" s="37">
        <v>190540</v>
      </c>
      <c r="AC253" s="37">
        <v>199240</v>
      </c>
      <c r="AD253" s="77">
        <v>218180</v>
      </c>
      <c r="AE253" s="111"/>
      <c r="AF253" s="4">
        <f>E253/E$541</f>
        <v>1.1059602649006623</v>
      </c>
      <c r="AG253" s="4">
        <f>F253/E$541</f>
        <v>1.1390728476821192</v>
      </c>
      <c r="AH253" s="4">
        <f>G253/E$541</f>
        <v>1.1523178807947019</v>
      </c>
      <c r="AI253" s="4">
        <f>H253/E$541</f>
        <v>1.1589403973509933</v>
      </c>
      <c r="AJ253" s="4">
        <f>I253/E$541</f>
        <v>1.1788079470198676</v>
      </c>
      <c r="AK253" s="4">
        <f>J253/E$541</f>
        <v>1.1788079470198676</v>
      </c>
      <c r="AL253" s="4">
        <f>K253/E$541</f>
        <v>1.1589403973509933</v>
      </c>
      <c r="AM253" s="4">
        <f>L253/E$541</f>
        <v>1.1655629139072847</v>
      </c>
      <c r="AN253" s="4">
        <f>M253/E$541</f>
        <v>1.185430463576159</v>
      </c>
      <c r="AO253" s="4">
        <f>N253/E$541</f>
        <v>1.2384105960264902</v>
      </c>
      <c r="AP253" s="4">
        <f>O253/E$541</f>
        <v>1.3642384105960266</v>
      </c>
      <c r="AQ253" s="256"/>
      <c r="AR253" s="256"/>
      <c r="AS253" s="256"/>
      <c r="AT253" s="256"/>
      <c r="AU253" s="256"/>
      <c r="AV253" s="256"/>
      <c r="AW253" s="256"/>
      <c r="AX253" s="256"/>
      <c r="AY253" s="256"/>
      <c r="AZ253" s="256"/>
      <c r="BA253" s="256"/>
      <c r="BC253" s="3"/>
      <c r="BE253" s="3">
        <f>E253*保育人数!$K$3/保育人数!$K$34</f>
        <v>870.44009397024274</v>
      </c>
      <c r="BF253" s="3">
        <f>F253*保育人数!$K$3/保育人数!$K$34</f>
        <v>896.50117462803451</v>
      </c>
      <c r="BG253" s="3">
        <f>G253*保育人数!$K$3/保育人数!$K$34</f>
        <v>906.92560689115112</v>
      </c>
      <c r="BH253" s="3">
        <f>H253*保育人数!$K$3/保育人数!$K$34</f>
        <v>912.13782302270954</v>
      </c>
      <c r="BI253" s="3">
        <f>I253*保育人数!$K$3/保育人数!$K$34</f>
        <v>927.77447141738458</v>
      </c>
      <c r="BJ253" s="3">
        <f>J253*保育人数!$K$3/保育人数!$K$34</f>
        <v>927.77447141738458</v>
      </c>
      <c r="BK253" s="3">
        <f>K253*保育人数!$K$3/保育人数!$K$34</f>
        <v>912.13782302270954</v>
      </c>
      <c r="BL253" s="3">
        <f>L253*保育人数!$K$3/保育人数!$K$34</f>
        <v>917.35003915426785</v>
      </c>
      <c r="BM253" s="3">
        <f>M253*保育人数!$K$3/保育人数!$K$34</f>
        <v>932.98668754894288</v>
      </c>
      <c r="BN253" s="3">
        <f>N253*保育人数!$K$3/保育人数!$K$34</f>
        <v>974.68441660140957</v>
      </c>
      <c r="BO253" s="3">
        <f>O253*保育人数!$K$3/保育人数!$K$34</f>
        <v>1073.7165231010181</v>
      </c>
      <c r="BP253" s="3">
        <f t="shared" si="153"/>
        <v>932.03901188865939</v>
      </c>
      <c r="BQ253" s="216"/>
      <c r="BR253" s="3"/>
      <c r="BU253" s="3">
        <f>U253*保育人数!$K$3/保育人数!$K$34</f>
        <v>95221.976507439322</v>
      </c>
      <c r="BV253" s="3">
        <f>V253*保育人数!$K$3/保育人数!$K$34</f>
        <v>96316.541895066563</v>
      </c>
      <c r="BW253" s="3">
        <f>W253*保育人数!$K$3/保育人数!$K$34</f>
        <v>97134.85982772123</v>
      </c>
      <c r="BX253" s="3">
        <f>X253*保育人数!$K$3/保育人数!$K$34</f>
        <v>98119.968676585748</v>
      </c>
      <c r="BY253" s="3">
        <f>Y253*保育人数!$K$3/保育人数!$K$34</f>
        <v>98260.698512137824</v>
      </c>
      <c r="BZ253" s="3">
        <f>Z253*保育人数!$K$3/保育人数!$K$34</f>
        <v>97046.252153484733</v>
      </c>
      <c r="CA253" s="3">
        <f>AA253*保育人数!$K$3/保育人数!$K$34</f>
        <v>98198.151918559131</v>
      </c>
      <c r="CB253" s="3">
        <f>AB253*保育人数!$K$3/保育人数!$K$34</f>
        <v>99313.566170712613</v>
      </c>
      <c r="CC253" s="3">
        <f>AC253*保育人数!$K$3/保育人数!$K$34</f>
        <v>103848.19420516837</v>
      </c>
      <c r="CD253" s="3">
        <f>AD253*保育人数!$K$3/保育人数!$K$34</f>
        <v>113720.13155833987</v>
      </c>
      <c r="CE253" s="3">
        <f>AE253*保育人数!$K$3/保育人数!$K$34</f>
        <v>0</v>
      </c>
      <c r="CF253" s="3">
        <f t="shared" si="154"/>
        <v>90652.758311383208</v>
      </c>
      <c r="CG253" s="216"/>
      <c r="CH253" s="3"/>
      <c r="CI253" s="4"/>
    </row>
    <row r="254" spans="1:87" ht="21" customHeight="1">
      <c r="A254" s="32" t="s">
        <v>81</v>
      </c>
      <c r="B254" s="33" t="s">
        <v>170</v>
      </c>
      <c r="C254" s="237" t="s">
        <v>159</v>
      </c>
      <c r="D254" s="34" t="s">
        <v>105</v>
      </c>
      <c r="E254" s="38">
        <v>400</v>
      </c>
      <c r="F254" s="36">
        <v>410</v>
      </c>
      <c r="G254" s="36">
        <v>410</v>
      </c>
      <c r="H254" s="36">
        <v>420</v>
      </c>
      <c r="I254" s="36">
        <v>420</v>
      </c>
      <c r="J254" s="36">
        <v>420</v>
      </c>
      <c r="K254" s="36">
        <v>420</v>
      </c>
      <c r="L254" s="36">
        <v>430</v>
      </c>
      <c r="M254" s="39">
        <v>430</v>
      </c>
      <c r="N254" s="39">
        <v>450</v>
      </c>
      <c r="O254" s="40">
        <v>490</v>
      </c>
      <c r="P254" s="111"/>
      <c r="Q254" s="111"/>
      <c r="R254" s="111"/>
      <c r="S254" s="111"/>
      <c r="T254" s="35">
        <v>46910</v>
      </c>
      <c r="U254" s="36">
        <v>47990</v>
      </c>
      <c r="V254" s="36">
        <v>48630</v>
      </c>
      <c r="W254" s="36">
        <v>49000</v>
      </c>
      <c r="X254" s="36">
        <v>49450</v>
      </c>
      <c r="Y254" s="36">
        <v>45040</v>
      </c>
      <c r="Z254" s="36">
        <v>44470</v>
      </c>
      <c r="AA254" s="36">
        <v>44990</v>
      </c>
      <c r="AB254" s="37">
        <v>45480</v>
      </c>
      <c r="AC254" s="37">
        <v>47430</v>
      </c>
      <c r="AD254" s="77">
        <v>51750</v>
      </c>
      <c r="AE254" s="111"/>
      <c r="AF254" s="4">
        <f>E254/E$542</f>
        <v>1.1111111111111112</v>
      </c>
      <c r="AG254" s="4">
        <f>F254/E$542</f>
        <v>1.1388888888888888</v>
      </c>
      <c r="AH254" s="4">
        <f>G254/E$542</f>
        <v>1.1388888888888888</v>
      </c>
      <c r="AI254" s="4">
        <f>H254/E$542</f>
        <v>1.1666666666666667</v>
      </c>
      <c r="AJ254" s="4">
        <f>I254/E$542</f>
        <v>1.1666666666666667</v>
      </c>
      <c r="AK254" s="4">
        <f>J254/E$542</f>
        <v>1.1666666666666667</v>
      </c>
      <c r="AL254" s="4">
        <f>K254/E$542</f>
        <v>1.1666666666666667</v>
      </c>
      <c r="AM254" s="4">
        <f>L254/E$542</f>
        <v>1.1944444444444444</v>
      </c>
      <c r="AN254" s="4">
        <f>M254/E$542</f>
        <v>1.1944444444444444</v>
      </c>
      <c r="AO254" s="4">
        <f>N254/E$542</f>
        <v>1.25</v>
      </c>
      <c r="AP254" s="4">
        <f>O254/E$542</f>
        <v>1.3611111111111112</v>
      </c>
      <c r="AQ254" s="256"/>
      <c r="AR254" s="256"/>
      <c r="AS254" s="256"/>
      <c r="AT254" s="256"/>
      <c r="AU254" s="256"/>
      <c r="AV254" s="256"/>
      <c r="AW254" s="256"/>
      <c r="AX254" s="256"/>
      <c r="AY254" s="256"/>
      <c r="AZ254" s="256"/>
      <c r="BA254" s="256"/>
      <c r="BC254" s="3"/>
      <c r="BE254" s="3">
        <f>E254*(保育人数!$L$7+保育人数!$L$8)/保育人数!$L$34</f>
        <v>820.1084277969444</v>
      </c>
      <c r="BF254" s="3">
        <f>F254*(保育人数!$L$7+保育人数!$L$8)/保育人数!$L$34</f>
        <v>840.61113849186791</v>
      </c>
      <c r="BG254" s="3">
        <f>G254*(保育人数!$L$7+保育人数!$L$8)/保育人数!$L$34</f>
        <v>840.61113849186791</v>
      </c>
      <c r="BH254" s="3">
        <f>H254*(保育人数!$L$7+保育人数!$L$8)/保育人数!$L$34</f>
        <v>861.11384918679153</v>
      </c>
      <c r="BI254" s="3">
        <f>I254*(保育人数!$L$7+保育人数!$L$8)/保育人数!$L$34</f>
        <v>861.11384918679153</v>
      </c>
      <c r="BJ254" s="3">
        <f>J254*(保育人数!$L$7+保育人数!$L$8)/保育人数!$L$34</f>
        <v>861.11384918679153</v>
      </c>
      <c r="BK254" s="3">
        <f>K254*(保育人数!$L$7+保育人数!$L$8)/保育人数!$L$34</f>
        <v>861.11384918679153</v>
      </c>
      <c r="BL254" s="3">
        <f>L254*(保育人数!$L$7+保育人数!$L$8)/保育人数!$L$34</f>
        <v>881.61655988171515</v>
      </c>
      <c r="BM254" s="3">
        <f>M254*(保育人数!$L$7+保育人数!$L$8)/保育人数!$L$34</f>
        <v>881.61655988171515</v>
      </c>
      <c r="BN254" s="3">
        <f>N254*(保育人数!$L$7+保育人数!$L$8)/保育人数!$L$34</f>
        <v>922.62198127156239</v>
      </c>
      <c r="BO254" s="3">
        <f>O254*(保育人数!$L$7+保育人数!$L$8)/保育人数!$L$34</f>
        <v>1004.6328240512569</v>
      </c>
      <c r="BP254" s="3">
        <f>AVERAGE(BE254:BO254)</f>
        <v>876.02491151037236</v>
      </c>
      <c r="BQ254" s="216">
        <f>SUM(BP254:BP257)</f>
        <v>3838.2006362292218</v>
      </c>
      <c r="BR254" s="3"/>
      <c r="BU254" s="3">
        <f>U254*(保育人数!$L$7+保育人数!$L$8)/保育人数!$L$34</f>
        <v>98392.508624938404</v>
      </c>
      <c r="BV254" s="3">
        <f>V254*(保育人数!$L$7+保育人数!$L$8)/保育人数!$L$34</f>
        <v>99704.682109413508</v>
      </c>
      <c r="BW254" s="3">
        <f>W254*(保育人数!$L$7+保育人数!$L$8)/保育人数!$L$34</f>
        <v>100463.28240512568</v>
      </c>
      <c r="BX254" s="3">
        <f>X254*(保育人数!$L$7+保育人数!$L$8)/保育人数!$L$34</f>
        <v>101385.90438639725</v>
      </c>
      <c r="BY254" s="3">
        <f>Y254*(保育人数!$L$7+保育人数!$L$8)/保育人数!$L$34</f>
        <v>92344.208969935935</v>
      </c>
      <c r="BZ254" s="3">
        <f>Z254*(保育人数!$L$7+保育人数!$L$8)/保育人数!$L$34</f>
        <v>91175.554460325293</v>
      </c>
      <c r="CA254" s="3">
        <f>AA254*(保育人数!$L$7+保育人数!$L$8)/保育人数!$L$34</f>
        <v>92241.695416461313</v>
      </c>
      <c r="CB254" s="3">
        <f>AB254*(保育人数!$L$7+保育人数!$L$8)/保育人数!$L$34</f>
        <v>93246.328240512579</v>
      </c>
      <c r="CC254" s="3">
        <f>AC254*(保育人数!$L$7+保育人数!$L$8)/保育人数!$L$34</f>
        <v>97244.356826022675</v>
      </c>
      <c r="CD254" s="3">
        <f>AD254*(保育人数!$L$7+保育人数!$L$8)/保育人数!$L$34</f>
        <v>106101.52784622967</v>
      </c>
      <c r="CE254" s="3">
        <f>AE254*(保育人数!$L$7+保育人数!$L$8)/保育人数!$L$34</f>
        <v>0</v>
      </c>
      <c r="CF254" s="3">
        <f>AVERAGE(BU254:CE254)</f>
        <v>88390.913571396595</v>
      </c>
      <c r="CG254" s="216">
        <f>ROUNDDOWN(SUM(CF254:CF257)*$CJ$2*12/16,-2)</f>
        <v>202200</v>
      </c>
      <c r="CH254" s="3"/>
      <c r="CI254" s="4"/>
    </row>
    <row r="255" spans="1:87" ht="19">
      <c r="A255" s="32" t="s">
        <v>81</v>
      </c>
      <c r="B255" s="76" t="s">
        <v>142</v>
      </c>
      <c r="C255" s="237"/>
      <c r="D255" s="34" t="s">
        <v>106</v>
      </c>
      <c r="E255" s="38">
        <v>460</v>
      </c>
      <c r="F255" s="36">
        <v>480</v>
      </c>
      <c r="G255" s="36">
        <v>480</v>
      </c>
      <c r="H255" s="36">
        <v>490</v>
      </c>
      <c r="I255" s="36">
        <v>490</v>
      </c>
      <c r="J255" s="36">
        <v>490</v>
      </c>
      <c r="K255" s="36">
        <v>490</v>
      </c>
      <c r="L255" s="36">
        <v>500</v>
      </c>
      <c r="M255" s="39">
        <v>500</v>
      </c>
      <c r="N255" s="39">
        <v>520</v>
      </c>
      <c r="O255" s="40">
        <v>570</v>
      </c>
      <c r="P255" s="111"/>
      <c r="Q255" s="111"/>
      <c r="R255" s="111"/>
      <c r="S255" s="111"/>
      <c r="T255" s="35">
        <v>53830</v>
      </c>
      <c r="U255" s="36">
        <v>55100</v>
      </c>
      <c r="V255" s="36">
        <v>55820</v>
      </c>
      <c r="W255" s="36">
        <v>56250</v>
      </c>
      <c r="X255" s="36">
        <v>56780</v>
      </c>
      <c r="Y255" s="36">
        <v>52380</v>
      </c>
      <c r="Z255" s="36">
        <v>51710</v>
      </c>
      <c r="AA255" s="36">
        <v>52310</v>
      </c>
      <c r="AB255" s="37">
        <v>52890</v>
      </c>
      <c r="AC255" s="37">
        <v>55200</v>
      </c>
      <c r="AD255" s="77">
        <v>60290</v>
      </c>
      <c r="AE255" s="111"/>
      <c r="AF255" s="4">
        <f>E255/E$543</f>
        <v>1.0952380952380953</v>
      </c>
      <c r="AG255" s="4">
        <f>F255/E$543</f>
        <v>1.1428571428571428</v>
      </c>
      <c r="AH255" s="4">
        <f>G255/E$543</f>
        <v>1.1428571428571428</v>
      </c>
      <c r="AI255" s="4">
        <f>H255/E$543</f>
        <v>1.1666666666666667</v>
      </c>
      <c r="AJ255" s="4">
        <f>I255/E$543</f>
        <v>1.1666666666666667</v>
      </c>
      <c r="AK255" s="4">
        <f>J255/E$543</f>
        <v>1.1666666666666667</v>
      </c>
      <c r="AL255" s="4">
        <f>K255/E$543</f>
        <v>1.1666666666666667</v>
      </c>
      <c r="AM255" s="4">
        <f>L255/E$543</f>
        <v>1.1904761904761905</v>
      </c>
      <c r="AN255" s="4">
        <f>M255/E$543</f>
        <v>1.1904761904761905</v>
      </c>
      <c r="AO255" s="4">
        <f>N255/E$543</f>
        <v>1.2380952380952381</v>
      </c>
      <c r="AP255" s="4">
        <f>O255/E$543</f>
        <v>1.3571428571428572</v>
      </c>
      <c r="AQ255" s="256"/>
      <c r="AR255" s="256"/>
      <c r="AS255" s="256"/>
      <c r="AT255" s="256"/>
      <c r="AU255" s="256"/>
      <c r="AV255" s="256"/>
      <c r="AW255" s="256"/>
      <c r="AX255" s="256"/>
      <c r="AY255" s="256"/>
      <c r="AZ255" s="256"/>
      <c r="BA255" s="256"/>
      <c r="BC255" s="3"/>
      <c r="BE255" s="3">
        <f>E255*保育人数!$L$6/保育人数!$L$34</f>
        <v>471.56234598324301</v>
      </c>
      <c r="BF255" s="3">
        <f>F255*保育人数!$L$6/保育人数!$L$34</f>
        <v>492.06505667816663</v>
      </c>
      <c r="BG255" s="3">
        <f>G255*保育人数!$L$6/保育人数!$L$34</f>
        <v>492.06505667816663</v>
      </c>
      <c r="BH255" s="3">
        <f>H255*保育人数!$L$6/保育人数!$L$34</f>
        <v>502.31641202562844</v>
      </c>
      <c r="BI255" s="3">
        <f>I255*保育人数!$L$6/保育人数!$L$34</f>
        <v>502.31641202562844</v>
      </c>
      <c r="BJ255" s="3">
        <f>J255*保育人数!$L$6/保育人数!$L$34</f>
        <v>502.31641202562844</v>
      </c>
      <c r="BK255" s="3">
        <f>K255*保育人数!$L$6/保育人数!$L$34</f>
        <v>502.31641202562844</v>
      </c>
      <c r="BL255" s="3">
        <f>L255*保育人数!$L$6/保育人数!$L$34</f>
        <v>512.56776737309019</v>
      </c>
      <c r="BM255" s="3">
        <f>M255*保育人数!$L$6/保育人数!$L$34</f>
        <v>512.56776737309019</v>
      </c>
      <c r="BN255" s="3">
        <f>N255*保育人数!$L$6/保育人数!$L$34</f>
        <v>533.07047806801381</v>
      </c>
      <c r="BO255" s="3">
        <f>O255*保育人数!$L$6/保育人数!$L$34</f>
        <v>584.32725480532281</v>
      </c>
      <c r="BP255" s="3">
        <f t="shared" ref="BP255:BP257" si="155">AVERAGE(BE255:BO255)</f>
        <v>509.7719431874188</v>
      </c>
      <c r="BQ255" s="216"/>
      <c r="BR255" s="3"/>
      <c r="BU255" s="3">
        <f>U255*保育人数!$L$6/保育人数!$L$34</f>
        <v>56484.967964514544</v>
      </c>
      <c r="BV255" s="3">
        <f>V255*保育人数!$L$6/保育人数!$L$34</f>
        <v>57223.065549531791</v>
      </c>
      <c r="BW255" s="3">
        <f>W255*保育人数!$L$6/保育人数!$L$34</f>
        <v>57663.87382947265</v>
      </c>
      <c r="BX255" s="3">
        <f>X255*保育人数!$L$6/保育人数!$L$34</f>
        <v>58207.195662888123</v>
      </c>
      <c r="BY255" s="3">
        <f>Y255*保育人数!$L$6/保育人数!$L$34</f>
        <v>53696.599310004931</v>
      </c>
      <c r="BZ255" s="3">
        <f>Z255*保育人数!$L$6/保育人数!$L$34</f>
        <v>53009.758501724988</v>
      </c>
      <c r="CA255" s="3">
        <f>AA255*保育人数!$L$6/保育人数!$L$34</f>
        <v>53624.8398225727</v>
      </c>
      <c r="CB255" s="3">
        <f>AB255*保育人数!$L$6/保育人数!$L$34</f>
        <v>54219.418432725484</v>
      </c>
      <c r="CC255" s="3">
        <f>AC255*保育人数!$L$6/保育人数!$L$34</f>
        <v>56587.481517989159</v>
      </c>
      <c r="CD255" s="3">
        <f>AD255*保育人数!$L$6/保育人数!$L$34</f>
        <v>61805.421389847215</v>
      </c>
      <c r="CE255" s="3">
        <f>AE255*保育人数!$L$6/保育人数!$L$34</f>
        <v>0</v>
      </c>
      <c r="CF255" s="3">
        <f t="shared" ref="CF255:CF257" si="156">AVERAGE(BU255:CE255)</f>
        <v>51138.420180115594</v>
      </c>
      <c r="CG255" s="216"/>
      <c r="CH255" s="3"/>
      <c r="CI255" s="4"/>
    </row>
    <row r="256" spans="1:87" ht="19">
      <c r="A256" s="32" t="s">
        <v>81</v>
      </c>
      <c r="B256" s="76" t="s">
        <v>142</v>
      </c>
      <c r="C256" s="257" t="s">
        <v>160</v>
      </c>
      <c r="D256" s="34" t="s">
        <v>161</v>
      </c>
      <c r="E256" s="38">
        <v>950</v>
      </c>
      <c r="F256" s="36">
        <v>970</v>
      </c>
      <c r="G256" s="36">
        <v>980</v>
      </c>
      <c r="H256" s="36">
        <v>1000</v>
      </c>
      <c r="I256" s="36">
        <v>1000</v>
      </c>
      <c r="J256" s="36">
        <v>1000</v>
      </c>
      <c r="K256" s="36">
        <v>980</v>
      </c>
      <c r="L256" s="36">
        <v>1000</v>
      </c>
      <c r="M256" s="39">
        <v>1010</v>
      </c>
      <c r="N256" s="39">
        <v>1060</v>
      </c>
      <c r="O256" s="40">
        <v>1170</v>
      </c>
      <c r="P256" s="111"/>
      <c r="Q256" s="111"/>
      <c r="R256" s="111"/>
      <c r="S256" s="111"/>
      <c r="T256" s="35">
        <v>105460</v>
      </c>
      <c r="U256" s="36">
        <v>108100</v>
      </c>
      <c r="V256" s="36">
        <v>109440</v>
      </c>
      <c r="W256" s="36">
        <v>110340</v>
      </c>
      <c r="X256" s="36">
        <v>111420</v>
      </c>
      <c r="Y256" s="36">
        <v>111590</v>
      </c>
      <c r="Z256" s="36">
        <v>110340</v>
      </c>
      <c r="AA256" s="36">
        <v>111640</v>
      </c>
      <c r="AB256" s="37">
        <v>112870</v>
      </c>
      <c r="AC256" s="37">
        <v>117860</v>
      </c>
      <c r="AD256" s="77">
        <v>128700</v>
      </c>
      <c r="AE256" s="111"/>
      <c r="AF256" s="4">
        <f>E256/E$544</f>
        <v>1.1046511627906976</v>
      </c>
      <c r="AG256" s="4">
        <f>F256/E$544</f>
        <v>1.1279069767441861</v>
      </c>
      <c r="AH256" s="4">
        <f>G256/E$544</f>
        <v>1.1395348837209303</v>
      </c>
      <c r="AI256" s="4">
        <f>H256/E$544</f>
        <v>1.1627906976744187</v>
      </c>
      <c r="AJ256" s="4">
        <f>I256/E$544</f>
        <v>1.1627906976744187</v>
      </c>
      <c r="AK256" s="4">
        <f>J256/E$544</f>
        <v>1.1627906976744187</v>
      </c>
      <c r="AL256" s="4">
        <f>K256/E$544</f>
        <v>1.1395348837209303</v>
      </c>
      <c r="AM256" s="4">
        <f>L256/E$544</f>
        <v>1.1627906976744187</v>
      </c>
      <c r="AN256" s="4">
        <f>M256/E$544</f>
        <v>1.1744186046511629</v>
      </c>
      <c r="AO256" s="4">
        <f>N256/E$544</f>
        <v>1.2325581395348837</v>
      </c>
      <c r="AP256" s="4">
        <f>O256/E$544</f>
        <v>1.3604651162790697</v>
      </c>
      <c r="AQ256" s="256"/>
      <c r="AR256" s="256"/>
      <c r="AS256" s="256"/>
      <c r="AT256" s="256"/>
      <c r="AU256" s="256"/>
      <c r="AV256" s="256"/>
      <c r="AW256" s="256"/>
      <c r="AX256" s="256"/>
      <c r="AY256" s="256"/>
      <c r="AZ256" s="256"/>
      <c r="BA256" s="256"/>
      <c r="BC256" s="3"/>
      <c r="BE256" s="3">
        <f>E256*(保育人数!$L$4+保育人数!$L$5)/保育人数!$L$34</f>
        <v>1460.818137013307</v>
      </c>
      <c r="BF256" s="3">
        <f>F256*(保育人数!$L$4+保育人数!$L$5)/保育人数!$L$34</f>
        <v>1491.5722030556926</v>
      </c>
      <c r="BG256" s="3">
        <f>G256*(保育人数!$L$4+保育人数!$L$5)/保育人数!$L$34</f>
        <v>1506.9492360768852</v>
      </c>
      <c r="BH256" s="3">
        <f>H256*(保育人数!$L$4+保育人数!$L$5)/保育人数!$L$34</f>
        <v>1537.7033021192706</v>
      </c>
      <c r="BI256" s="3">
        <f>I256*(保育人数!$L$4+保育人数!$L$5)/保育人数!$L$34</f>
        <v>1537.7033021192706</v>
      </c>
      <c r="BJ256" s="3">
        <f>J256*(保育人数!$L$4+保育人数!$L$5)/保育人数!$L$34</f>
        <v>1537.7033021192706</v>
      </c>
      <c r="BK256" s="3">
        <f>K256*(保育人数!$L$4+保育人数!$L$5)/保育人数!$L$34</f>
        <v>1506.9492360768852</v>
      </c>
      <c r="BL256" s="3">
        <f>L256*(保育人数!$L$4+保育人数!$L$5)/保育人数!$L$34</f>
        <v>1537.7033021192706</v>
      </c>
      <c r="BM256" s="3">
        <f>M256*(保育人数!$L$4+保育人数!$L$5)/保育人数!$L$34</f>
        <v>1553.0803351404634</v>
      </c>
      <c r="BN256" s="3">
        <f>N256*(保育人数!$L$4+保育人数!$L$5)/保育人数!$L$34</f>
        <v>1629.9655002464269</v>
      </c>
      <c r="BO256" s="3">
        <f>O256*(保育人数!$L$4+保育人数!$L$5)/保育人数!$L$34</f>
        <v>1799.1128634795466</v>
      </c>
      <c r="BP256" s="3">
        <f t="shared" si="155"/>
        <v>1554.478247233299</v>
      </c>
      <c r="BQ256" s="216"/>
      <c r="BR256" s="3"/>
      <c r="BU256" s="3">
        <f>U256*(保育人数!$L$4+保育人数!$L$5)/保育人数!$L$34</f>
        <v>166225.72695909315</v>
      </c>
      <c r="BV256" s="3">
        <f>V256*(保育人数!$L$4+保育人数!$L$5)/保育人数!$L$34</f>
        <v>168286.24938393297</v>
      </c>
      <c r="BW256" s="3">
        <f>W256*(保育人数!$L$4+保育人数!$L$5)/保育人数!$L$34</f>
        <v>169670.18235584031</v>
      </c>
      <c r="BX256" s="3">
        <f>X256*(保育人数!$L$4+保育人数!$L$5)/保育人数!$L$34</f>
        <v>171330.90192212912</v>
      </c>
      <c r="BY256" s="3">
        <f>Y256*(保育人数!$L$4+保育人数!$L$5)/保育人数!$L$34</f>
        <v>171592.31148348941</v>
      </c>
      <c r="BZ256" s="3">
        <f>Z256*(保育人数!$L$4+保育人数!$L$5)/保育人数!$L$34</f>
        <v>169670.18235584031</v>
      </c>
      <c r="CA256" s="3">
        <f>AA256*(保育人数!$L$4+保育人数!$L$5)/保育人数!$L$34</f>
        <v>171669.19664859539</v>
      </c>
      <c r="CB256" s="3">
        <f>AB256*(保育人数!$L$4+保育人数!$L$5)/保育人数!$L$34</f>
        <v>173560.57171020209</v>
      </c>
      <c r="CC256" s="3">
        <f>AC256*(保育人数!$L$4+保育人数!$L$5)/保育人数!$L$34</f>
        <v>181233.71118777723</v>
      </c>
      <c r="CD256" s="3">
        <f>AD256*(保育人数!$L$4+保育人数!$L$5)/保育人数!$L$34</f>
        <v>197902.41498275014</v>
      </c>
      <c r="CE256" s="3">
        <f>AE256*(保育人数!$L$4+保育人数!$L$5)/保育人数!$L$34</f>
        <v>0</v>
      </c>
      <c r="CF256" s="3">
        <f t="shared" si="156"/>
        <v>158285.58627178639</v>
      </c>
      <c r="CG256" s="216"/>
      <c r="CH256" s="3"/>
      <c r="CI256" s="4"/>
    </row>
    <row r="257" spans="1:87" ht="19">
      <c r="A257" s="32" t="s">
        <v>81</v>
      </c>
      <c r="B257" s="76" t="s">
        <v>142</v>
      </c>
      <c r="C257" s="257"/>
      <c r="D257" s="34" t="s">
        <v>162</v>
      </c>
      <c r="E257" s="38">
        <v>1640</v>
      </c>
      <c r="F257" s="36">
        <v>1690</v>
      </c>
      <c r="G257" s="36">
        <v>1700</v>
      </c>
      <c r="H257" s="36">
        <v>1720</v>
      </c>
      <c r="I257" s="36">
        <v>1740</v>
      </c>
      <c r="J257" s="36">
        <v>1740</v>
      </c>
      <c r="K257" s="36">
        <v>1710</v>
      </c>
      <c r="L257" s="36">
        <v>1730</v>
      </c>
      <c r="M257" s="39">
        <v>1750</v>
      </c>
      <c r="N257" s="39">
        <v>1830</v>
      </c>
      <c r="O257" s="40">
        <v>2020</v>
      </c>
      <c r="P257" s="111"/>
      <c r="Q257" s="111"/>
      <c r="R257" s="111"/>
      <c r="S257" s="111"/>
      <c r="T257" s="35">
        <v>174690</v>
      </c>
      <c r="U257" s="36">
        <v>179300</v>
      </c>
      <c r="V257" s="36">
        <v>181370</v>
      </c>
      <c r="W257" s="36">
        <v>182910</v>
      </c>
      <c r="X257" s="36">
        <v>184770</v>
      </c>
      <c r="Y257" s="36">
        <v>185040</v>
      </c>
      <c r="Z257" s="36">
        <v>182750</v>
      </c>
      <c r="AA257" s="36">
        <v>184920</v>
      </c>
      <c r="AB257" s="37">
        <v>187030</v>
      </c>
      <c r="AC257" s="37">
        <v>195570</v>
      </c>
      <c r="AD257" s="77">
        <v>214180</v>
      </c>
      <c r="AE257" s="111"/>
      <c r="AF257" s="4">
        <f>E257/E$545</f>
        <v>1.1081081081081081</v>
      </c>
      <c r="AG257" s="4">
        <f>F257/E$545</f>
        <v>1.1418918918918919</v>
      </c>
      <c r="AH257" s="4">
        <f>G257/E$545</f>
        <v>1.1486486486486487</v>
      </c>
      <c r="AI257" s="4">
        <f>H257/E$545</f>
        <v>1.1621621621621621</v>
      </c>
      <c r="AJ257" s="4">
        <f>I257/E$545</f>
        <v>1.1756756756756757</v>
      </c>
      <c r="AK257" s="4">
        <f>J257/E$545</f>
        <v>1.1756756756756757</v>
      </c>
      <c r="AL257" s="4">
        <f>K257/E$545</f>
        <v>1.1554054054054055</v>
      </c>
      <c r="AM257" s="4">
        <f>L257/E$545</f>
        <v>1.1689189189189189</v>
      </c>
      <c r="AN257" s="4">
        <f>M257/E$545</f>
        <v>1.1824324324324325</v>
      </c>
      <c r="AO257" s="4">
        <f>N257/E$545</f>
        <v>1.2364864864864864</v>
      </c>
      <c r="AP257" s="4">
        <f>O257/E$545</f>
        <v>1.3648648648648649</v>
      </c>
      <c r="AQ257" s="256"/>
      <c r="AR257" s="256"/>
      <c r="AS257" s="256"/>
      <c r="AT257" s="256"/>
      <c r="AU257" s="256"/>
      <c r="AV257" s="256"/>
      <c r="AW257" s="256"/>
      <c r="AX257" s="256"/>
      <c r="AY257" s="256"/>
      <c r="AZ257" s="256"/>
      <c r="BA257" s="256"/>
      <c r="BC257" s="3"/>
      <c r="BE257" s="3">
        <f>E257*保育人数!$L$3/保育人数!$L$34</f>
        <v>840.61113849186791</v>
      </c>
      <c r="BF257" s="3">
        <f>F257*保育人数!$L$3/保育人数!$L$34</f>
        <v>866.23952686052246</v>
      </c>
      <c r="BG257" s="3">
        <f>G257*保育人数!$L$3/保育人数!$L$34</f>
        <v>871.36520453425339</v>
      </c>
      <c r="BH257" s="3">
        <f>H257*保育人数!$L$3/保育人数!$L$34</f>
        <v>881.61655988171515</v>
      </c>
      <c r="BI257" s="3">
        <f>I257*保育人数!$L$3/保育人数!$L$34</f>
        <v>891.86791522917702</v>
      </c>
      <c r="BJ257" s="3">
        <f>J257*保育人数!$L$3/保育人数!$L$34</f>
        <v>891.86791522917702</v>
      </c>
      <c r="BK257" s="3">
        <f>K257*保育人数!$L$3/保育人数!$L$34</f>
        <v>876.49088220798433</v>
      </c>
      <c r="BL257" s="3">
        <f>L257*保育人数!$L$3/保育人数!$L$34</f>
        <v>886.74223755544608</v>
      </c>
      <c r="BM257" s="3">
        <f>M257*保育人数!$L$3/保育人数!$L$34</f>
        <v>896.99359290290784</v>
      </c>
      <c r="BN257" s="3">
        <f>N257*保育人数!$L$3/保育人数!$L$34</f>
        <v>937.99901429275508</v>
      </c>
      <c r="BO257" s="3">
        <f>O257*保育人数!$L$3/保育人数!$L$34</f>
        <v>1035.3868900936423</v>
      </c>
      <c r="BP257" s="3">
        <f t="shared" si="155"/>
        <v>897.92553429813188</v>
      </c>
      <c r="BQ257" s="216"/>
      <c r="BR257" s="3"/>
      <c r="BU257" s="3">
        <f>U257*保育人数!$L$3/保育人数!$L$34</f>
        <v>91903.400689995076</v>
      </c>
      <c r="BV257" s="3">
        <f>V257*保育人数!$L$3/保育人数!$L$34</f>
        <v>92964.415968457368</v>
      </c>
      <c r="BW257" s="3">
        <f>W257*保育人数!$L$3/保育人数!$L$34</f>
        <v>93753.770330211933</v>
      </c>
      <c r="BX257" s="3">
        <f>X257*保育人数!$L$3/保育人数!$L$34</f>
        <v>94707.146377525874</v>
      </c>
      <c r="BY257" s="3">
        <f>Y257*保育人数!$L$3/保育人数!$L$34</f>
        <v>94845.539674716609</v>
      </c>
      <c r="BZ257" s="3">
        <f>Z257*保育人数!$L$3/保育人数!$L$34</f>
        <v>93671.759487432239</v>
      </c>
      <c r="CA257" s="3">
        <f>AA257*保育人数!$L$3/保育人数!$L$34</f>
        <v>94784.031542631841</v>
      </c>
      <c r="CB257" s="3">
        <f>AB257*保育人数!$L$3/保育人数!$L$34</f>
        <v>95865.54953178906</v>
      </c>
      <c r="CC257" s="3">
        <f>AC257*保育人数!$L$3/保育人数!$L$34</f>
        <v>100242.87826515526</v>
      </c>
      <c r="CD257" s="3">
        <f>AD257*保育人数!$L$3/保育人数!$L$34</f>
        <v>109781.76441596846</v>
      </c>
      <c r="CE257" s="3">
        <f>AE257*保育人数!$L$3/保育人数!$L$34</f>
        <v>0</v>
      </c>
      <c r="CF257" s="3">
        <f t="shared" si="156"/>
        <v>87501.841480353047</v>
      </c>
      <c r="CG257" s="216"/>
      <c r="CH257" s="3"/>
      <c r="CI257" s="4"/>
    </row>
    <row r="258" spans="1:87" ht="21" customHeight="1">
      <c r="A258" s="32" t="s">
        <v>81</v>
      </c>
      <c r="B258" s="33" t="s">
        <v>171</v>
      </c>
      <c r="C258" s="237" t="s">
        <v>159</v>
      </c>
      <c r="D258" s="34" t="s">
        <v>105</v>
      </c>
      <c r="E258" s="38">
        <v>340</v>
      </c>
      <c r="F258" s="36">
        <v>350</v>
      </c>
      <c r="G258" s="36">
        <v>350</v>
      </c>
      <c r="H258" s="36">
        <v>360</v>
      </c>
      <c r="I258" s="36">
        <v>360</v>
      </c>
      <c r="J258" s="36">
        <v>360</v>
      </c>
      <c r="K258" s="36">
        <v>360</v>
      </c>
      <c r="L258" s="36">
        <v>370</v>
      </c>
      <c r="M258" s="39">
        <v>370</v>
      </c>
      <c r="N258" s="39">
        <v>390</v>
      </c>
      <c r="O258" s="40">
        <v>420</v>
      </c>
      <c r="P258" s="111"/>
      <c r="Q258" s="111"/>
      <c r="R258" s="111"/>
      <c r="S258" s="111"/>
      <c r="T258" s="35">
        <v>41300</v>
      </c>
      <c r="U258" s="36">
        <v>42190</v>
      </c>
      <c r="V258" s="36">
        <v>42750</v>
      </c>
      <c r="W258" s="36">
        <v>43070</v>
      </c>
      <c r="X258" s="36">
        <v>43440</v>
      </c>
      <c r="Y258" s="36">
        <v>39020</v>
      </c>
      <c r="Z258" s="36">
        <v>38560</v>
      </c>
      <c r="AA258" s="36">
        <v>38990</v>
      </c>
      <c r="AB258" s="37">
        <v>39400</v>
      </c>
      <c r="AC258" s="37">
        <v>41020</v>
      </c>
      <c r="AD258" s="77">
        <v>44640</v>
      </c>
      <c r="AE258" s="111"/>
      <c r="AF258" s="4">
        <f>E258/E$546</f>
        <v>1.096774193548387</v>
      </c>
      <c r="AG258" s="4">
        <f>F258/E$546</f>
        <v>1.1290322580645162</v>
      </c>
      <c r="AH258" s="4">
        <f>G258/E$546</f>
        <v>1.1290322580645162</v>
      </c>
      <c r="AI258" s="4">
        <f>H258/E$546</f>
        <v>1.1612903225806452</v>
      </c>
      <c r="AJ258" s="4">
        <f>I258/E$546</f>
        <v>1.1612903225806452</v>
      </c>
      <c r="AK258" s="4">
        <f>J258/E$546</f>
        <v>1.1612903225806452</v>
      </c>
      <c r="AL258" s="4">
        <f>K258/E$546</f>
        <v>1.1612903225806452</v>
      </c>
      <c r="AM258" s="4">
        <f>L258/E$546</f>
        <v>1.1935483870967742</v>
      </c>
      <c r="AN258" s="4">
        <f>M258/E$546</f>
        <v>1.1935483870967742</v>
      </c>
      <c r="AO258" s="4">
        <f>N258/E$546</f>
        <v>1.2580645161290323</v>
      </c>
      <c r="AP258" s="4">
        <f>O258/E$546</f>
        <v>1.3548387096774193</v>
      </c>
      <c r="AQ258" s="256"/>
      <c r="AR258" s="256"/>
      <c r="AS258" s="256"/>
      <c r="AT258" s="256"/>
      <c r="AU258" s="256"/>
      <c r="AV258" s="256"/>
      <c r="AW258" s="256"/>
      <c r="AX258" s="256"/>
      <c r="AY258" s="256"/>
      <c r="AZ258" s="256"/>
      <c r="BA258" s="256"/>
      <c r="BC258" s="3"/>
      <c r="BE258" s="3">
        <f>E258*(保育人数!$M$7+保育人数!$M$8)/保育人数!$M$34</f>
        <v>773.17079837100619</v>
      </c>
      <c r="BF258" s="3">
        <f>F258*(保育人数!$M$7+保育人数!$M$8)/保育人数!$M$34</f>
        <v>795.91111597015333</v>
      </c>
      <c r="BG258" s="3">
        <f>G258*(保育人数!$M$7+保育人数!$M$8)/保育人数!$M$34</f>
        <v>795.91111597015333</v>
      </c>
      <c r="BH258" s="3">
        <f>H258*(保育人数!$M$7+保育人数!$M$8)/保育人数!$M$34</f>
        <v>818.65143356930059</v>
      </c>
      <c r="BI258" s="3">
        <f>I258*(保育人数!$M$7+保育人数!$M$8)/保育人数!$M$34</f>
        <v>818.65143356930059</v>
      </c>
      <c r="BJ258" s="3">
        <f>J258*(保育人数!$M$7+保育人数!$M$8)/保育人数!$M$34</f>
        <v>818.65143356930059</v>
      </c>
      <c r="BK258" s="3">
        <f>K258*(保育人数!$M$7+保育人数!$M$8)/保育人数!$M$34</f>
        <v>818.65143356930059</v>
      </c>
      <c r="BL258" s="3">
        <f>L258*(保育人数!$M$7+保育人数!$M$8)/保育人数!$M$34</f>
        <v>841.39175116844785</v>
      </c>
      <c r="BM258" s="3">
        <f>M258*(保育人数!$M$7+保育人数!$M$8)/保育人数!$M$34</f>
        <v>841.39175116844785</v>
      </c>
      <c r="BN258" s="3">
        <f>N258*(保育人数!$M$7+保育人数!$M$8)/保育人数!$M$34</f>
        <v>886.87238636674238</v>
      </c>
      <c r="BO258" s="3">
        <f>O258*(保育人数!$M$7+保育人数!$M$8)/保育人数!$M$34</f>
        <v>955.09333916418404</v>
      </c>
      <c r="BP258" s="3">
        <f>AVERAGE(BE258:BO258)</f>
        <v>833.12254476875796</v>
      </c>
      <c r="BQ258" s="216">
        <f>SUM(BP258:BP261)</f>
        <v>3912.8851032532671</v>
      </c>
      <c r="BR258" s="3"/>
      <c r="BU258" s="3">
        <f>U258*(保育人数!$M$7+保育人数!$M$8)/保育人数!$M$34</f>
        <v>95941.399950802195</v>
      </c>
      <c r="BV258" s="3">
        <f>V258*(保育人数!$M$7+保育人数!$M$8)/保育人数!$M$34</f>
        <v>97214.857736354446</v>
      </c>
      <c r="BW258" s="3">
        <f>W258*(保育人数!$M$7+保育人数!$M$8)/保育人数!$M$34</f>
        <v>97942.547899527155</v>
      </c>
      <c r="BX258" s="3">
        <f>X258*(保育人数!$M$7+保育人数!$M$8)/保育人数!$M$34</f>
        <v>98783.939650695611</v>
      </c>
      <c r="BY258" s="3">
        <f>Y258*(保育人数!$M$7+保育人数!$M$8)/保育人数!$M$34</f>
        <v>88732.719271872527</v>
      </c>
      <c r="BZ258" s="3">
        <f>Z258*(保育人数!$M$7+保育人数!$M$8)/保育人数!$M$34</f>
        <v>87686.664662311756</v>
      </c>
      <c r="CA258" s="3">
        <f>AA258*(保育人数!$M$7+保育人数!$M$8)/保育人数!$M$34</f>
        <v>88664.498319075079</v>
      </c>
      <c r="CB258" s="3">
        <f>AB258*(保育人数!$M$7+保育人数!$M$8)/保育人数!$M$34</f>
        <v>89596.851340640118</v>
      </c>
      <c r="CC258" s="3">
        <f>AC258*(保育人数!$M$7+保育人数!$M$8)/保育人数!$M$34</f>
        <v>93280.782791701975</v>
      </c>
      <c r="CD258" s="3">
        <f>AD258*(保育人数!$M$7+保育人数!$M$8)/保育人数!$M$34</f>
        <v>101512.77776259328</v>
      </c>
      <c r="CE258" s="3">
        <f>AE258*(保育人数!$M$7+保育人数!$M$8)/保育人数!$M$34</f>
        <v>0</v>
      </c>
      <c r="CF258" s="3">
        <f>AVERAGE(BU258:CE258)</f>
        <v>85396.094489597643</v>
      </c>
      <c r="CG258" s="216">
        <f>ROUNDDOWN(SUM(CF258:CF261)*$CJ$2*12/16,-2)</f>
        <v>207700</v>
      </c>
      <c r="CH258" s="3"/>
      <c r="CI258" s="4"/>
    </row>
    <row r="259" spans="1:87" ht="19">
      <c r="A259" s="32" t="s">
        <v>81</v>
      </c>
      <c r="B259" s="76" t="s">
        <v>143</v>
      </c>
      <c r="C259" s="237"/>
      <c r="D259" s="34" t="s">
        <v>106</v>
      </c>
      <c r="E259" s="38">
        <v>400</v>
      </c>
      <c r="F259" s="36">
        <v>420</v>
      </c>
      <c r="G259" s="36">
        <v>420</v>
      </c>
      <c r="H259" s="36">
        <v>430</v>
      </c>
      <c r="I259" s="36">
        <v>430</v>
      </c>
      <c r="J259" s="36">
        <v>430</v>
      </c>
      <c r="K259" s="36">
        <v>430</v>
      </c>
      <c r="L259" s="36">
        <v>440</v>
      </c>
      <c r="M259" s="39">
        <v>440</v>
      </c>
      <c r="N259" s="39">
        <v>460</v>
      </c>
      <c r="O259" s="40">
        <v>500</v>
      </c>
      <c r="P259" s="111"/>
      <c r="Q259" s="111"/>
      <c r="R259" s="111"/>
      <c r="S259" s="111"/>
      <c r="T259" s="35">
        <v>48220</v>
      </c>
      <c r="U259" s="36">
        <v>49300</v>
      </c>
      <c r="V259" s="36">
        <v>49940</v>
      </c>
      <c r="W259" s="36">
        <v>50320</v>
      </c>
      <c r="X259" s="36">
        <v>50770</v>
      </c>
      <c r="Y259" s="36">
        <v>46360</v>
      </c>
      <c r="Z259" s="36">
        <v>45800</v>
      </c>
      <c r="AA259" s="36">
        <v>46310</v>
      </c>
      <c r="AB259" s="37">
        <v>46810</v>
      </c>
      <c r="AC259" s="37">
        <v>48790</v>
      </c>
      <c r="AD259" s="77">
        <v>53180</v>
      </c>
      <c r="AE259" s="111"/>
      <c r="AF259" s="4">
        <f>E259/E$547</f>
        <v>1.0810810810810811</v>
      </c>
      <c r="AG259" s="4">
        <f>F259/E$547</f>
        <v>1.1351351351351351</v>
      </c>
      <c r="AH259" s="4">
        <f>G259/E$547</f>
        <v>1.1351351351351351</v>
      </c>
      <c r="AI259" s="4">
        <f>H259/E$547</f>
        <v>1.1621621621621621</v>
      </c>
      <c r="AJ259" s="4">
        <f>I259/E$547</f>
        <v>1.1621621621621621</v>
      </c>
      <c r="AK259" s="4">
        <f>J259/E$547</f>
        <v>1.1621621621621621</v>
      </c>
      <c r="AL259" s="4">
        <f>K259/E$547</f>
        <v>1.1621621621621621</v>
      </c>
      <c r="AM259" s="4">
        <f>L259/E$547</f>
        <v>1.1891891891891893</v>
      </c>
      <c r="AN259" s="4">
        <f>M259/E$547</f>
        <v>1.1891891891891893</v>
      </c>
      <c r="AO259" s="4">
        <f>N259/E$547</f>
        <v>1.2432432432432432</v>
      </c>
      <c r="AP259" s="4">
        <f>O259/E$547</f>
        <v>1.3513513513513513</v>
      </c>
      <c r="AQ259" s="256"/>
      <c r="AR259" s="256"/>
      <c r="AS259" s="256"/>
      <c r="AT259" s="256"/>
      <c r="AU259" s="256"/>
      <c r="AV259" s="256"/>
      <c r="AW259" s="256"/>
      <c r="AX259" s="256"/>
      <c r="AY259" s="256"/>
      <c r="AZ259" s="256"/>
      <c r="BA259" s="256"/>
      <c r="BC259" s="3"/>
      <c r="BE259" s="3">
        <f>E259*保育人数!$M$6/保育人数!$M$34</f>
        <v>454.80635198294476</v>
      </c>
      <c r="BF259" s="3">
        <f>F259*保育人数!$M$6/保育人数!$M$34</f>
        <v>477.54666958209202</v>
      </c>
      <c r="BG259" s="3">
        <f>G259*保育人数!$M$6/保育人数!$M$34</f>
        <v>477.54666958209202</v>
      </c>
      <c r="BH259" s="3">
        <f>H259*保育人数!$M$6/保育人数!$M$34</f>
        <v>488.91682838166565</v>
      </c>
      <c r="BI259" s="3">
        <f>I259*保育人数!$M$6/保育人数!$M$34</f>
        <v>488.91682838166565</v>
      </c>
      <c r="BJ259" s="3">
        <f>J259*保育人数!$M$6/保育人数!$M$34</f>
        <v>488.91682838166565</v>
      </c>
      <c r="BK259" s="3">
        <f>K259*保育人数!$M$6/保育人数!$M$34</f>
        <v>488.91682838166565</v>
      </c>
      <c r="BL259" s="3">
        <f>L259*保育人数!$M$6/保育人数!$M$34</f>
        <v>500.28698718123928</v>
      </c>
      <c r="BM259" s="3">
        <f>M259*保育人数!$M$6/保育人数!$M$34</f>
        <v>500.28698718123928</v>
      </c>
      <c r="BN259" s="3">
        <f>N259*保育人数!$M$6/保育人数!$M$34</f>
        <v>523.02730478038654</v>
      </c>
      <c r="BO259" s="3">
        <f>O259*保育人数!$M$6/保育人数!$M$34</f>
        <v>568.50793997868095</v>
      </c>
      <c r="BP259" s="3">
        <f t="shared" ref="BP259:BP261" si="157">AVERAGE(BE259:BO259)</f>
        <v>496.15238398139428</v>
      </c>
      <c r="BQ259" s="216"/>
      <c r="BR259" s="3"/>
      <c r="BU259" s="3">
        <f>U259*保育人数!$M$6/保育人数!$M$34</f>
        <v>56054.882881897945</v>
      </c>
      <c r="BV259" s="3">
        <f>V259*保育人数!$M$6/保育人数!$M$34</f>
        <v>56782.573045070654</v>
      </c>
      <c r="BW259" s="3">
        <f>W259*保育人数!$M$6/保育人数!$M$34</f>
        <v>57214.639079454457</v>
      </c>
      <c r="BX259" s="3">
        <f>X259*保育人数!$M$6/保育人数!$M$34</f>
        <v>57726.296225435268</v>
      </c>
      <c r="BY259" s="3">
        <f>Y259*保育人数!$M$6/保育人数!$M$34</f>
        <v>52712.056194823301</v>
      </c>
      <c r="BZ259" s="3">
        <f>Z259*保育人数!$M$6/保育人数!$M$34</f>
        <v>52075.327302047175</v>
      </c>
      <c r="CA259" s="3">
        <f>AA259*保育人数!$M$6/保育人数!$M$34</f>
        <v>52655.205400825434</v>
      </c>
      <c r="CB259" s="3">
        <f>AB259*保育人数!$M$6/保育人数!$M$34</f>
        <v>53223.713340804112</v>
      </c>
      <c r="CC259" s="3">
        <f>AC259*保育人数!$M$6/保育人数!$M$34</f>
        <v>55475.004783119693</v>
      </c>
      <c r="CD259" s="3">
        <f>AD259*保育人数!$M$6/保育人数!$M$34</f>
        <v>60466.504496132511</v>
      </c>
      <c r="CE259" s="3">
        <f>AE259*保育人数!$M$6/保育人数!$M$34</f>
        <v>0</v>
      </c>
      <c r="CF259" s="3">
        <f t="shared" ref="CF259:CF261" si="158">AVERAGE(BU259:CE259)</f>
        <v>50398.745704510045</v>
      </c>
      <c r="CG259" s="216"/>
      <c r="CH259" s="3"/>
      <c r="CI259" s="4"/>
    </row>
    <row r="260" spans="1:87" ht="19">
      <c r="A260" s="32" t="s">
        <v>81</v>
      </c>
      <c r="B260" s="76" t="s">
        <v>143</v>
      </c>
      <c r="C260" s="257" t="s">
        <v>160</v>
      </c>
      <c r="D260" s="34" t="s">
        <v>161</v>
      </c>
      <c r="E260" s="38">
        <v>890</v>
      </c>
      <c r="F260" s="36">
        <v>910</v>
      </c>
      <c r="G260" s="36">
        <v>920</v>
      </c>
      <c r="H260" s="36">
        <v>940</v>
      </c>
      <c r="I260" s="36">
        <v>940</v>
      </c>
      <c r="J260" s="36">
        <v>940</v>
      </c>
      <c r="K260" s="36">
        <v>930</v>
      </c>
      <c r="L260" s="36">
        <v>940</v>
      </c>
      <c r="M260" s="39">
        <v>950</v>
      </c>
      <c r="N260" s="39">
        <v>1000</v>
      </c>
      <c r="O260" s="40">
        <v>1100</v>
      </c>
      <c r="P260" s="111"/>
      <c r="Q260" s="111"/>
      <c r="R260" s="111"/>
      <c r="S260" s="111"/>
      <c r="T260" s="35">
        <v>99850</v>
      </c>
      <c r="U260" s="36">
        <v>102300</v>
      </c>
      <c r="V260" s="36">
        <v>103560</v>
      </c>
      <c r="W260" s="36">
        <v>104410</v>
      </c>
      <c r="X260" s="36">
        <v>105410</v>
      </c>
      <c r="Y260" s="36">
        <v>105570</v>
      </c>
      <c r="Z260" s="36">
        <v>104430</v>
      </c>
      <c r="AA260" s="36">
        <v>105640</v>
      </c>
      <c r="AB260" s="37">
        <v>106790</v>
      </c>
      <c r="AC260" s="37">
        <v>111450</v>
      </c>
      <c r="AD260" s="77">
        <v>121590</v>
      </c>
      <c r="AE260" s="111"/>
      <c r="AF260" s="4">
        <f>E260/E$548</f>
        <v>1.0987654320987654</v>
      </c>
      <c r="AG260" s="4">
        <f>F260/E$548</f>
        <v>1.1234567901234569</v>
      </c>
      <c r="AH260" s="4">
        <f>G260/E$548</f>
        <v>1.1358024691358024</v>
      </c>
      <c r="AI260" s="4">
        <f>H260/E$548</f>
        <v>1.1604938271604939</v>
      </c>
      <c r="AJ260" s="4">
        <f>I260/E$548</f>
        <v>1.1604938271604939</v>
      </c>
      <c r="AK260" s="4">
        <f>J260/E$548</f>
        <v>1.1604938271604939</v>
      </c>
      <c r="AL260" s="4">
        <f>K260/E$548</f>
        <v>1.1481481481481481</v>
      </c>
      <c r="AM260" s="4">
        <f>L260/E$548</f>
        <v>1.1604938271604939</v>
      </c>
      <c r="AN260" s="4">
        <f>M260/E$548</f>
        <v>1.1728395061728396</v>
      </c>
      <c r="AO260" s="4">
        <f>N260/E$548</f>
        <v>1.2345679012345678</v>
      </c>
      <c r="AP260" s="4">
        <f>O260/E$548</f>
        <v>1.3580246913580247</v>
      </c>
      <c r="AQ260" s="256"/>
      <c r="AR260" s="256"/>
      <c r="AS260" s="256"/>
      <c r="AT260" s="256"/>
      <c r="AU260" s="256"/>
      <c r="AV260" s="256"/>
      <c r="AW260" s="256"/>
      <c r="AX260" s="256"/>
      <c r="AY260" s="256"/>
      <c r="AZ260" s="256"/>
      <c r="BA260" s="256"/>
      <c r="BC260" s="3"/>
      <c r="BE260" s="3">
        <f>E260*(保育人数!$M$4+保育人数!$M$5)/保育人数!$M$34</f>
        <v>1517.9161997430783</v>
      </c>
      <c r="BF260" s="3">
        <f>F260*(保育人数!$M$4+保育人数!$M$5)/保育人数!$M$34</f>
        <v>1552.026676141799</v>
      </c>
      <c r="BG260" s="3">
        <f>G260*(保育人数!$M$4+保育人数!$M$5)/保育人数!$M$34</f>
        <v>1569.0819143411595</v>
      </c>
      <c r="BH260" s="3">
        <f>H260*(保育人数!$M$4+保育人数!$M$5)/保育人数!$M$34</f>
        <v>1603.1923907398805</v>
      </c>
      <c r="BI260" s="3">
        <f>I260*(保育人数!$M$4+保育人数!$M$5)/保育人数!$M$34</f>
        <v>1603.1923907398805</v>
      </c>
      <c r="BJ260" s="3">
        <f>J260*(保育人数!$M$4+保育人数!$M$5)/保育人数!$M$34</f>
        <v>1603.1923907398805</v>
      </c>
      <c r="BK260" s="3">
        <f>K260*(保育人数!$M$4+保育人数!$M$5)/保育人数!$M$34</f>
        <v>1586.13715254052</v>
      </c>
      <c r="BL260" s="3">
        <f>L260*(保育人数!$M$4+保育人数!$M$5)/保育人数!$M$34</f>
        <v>1603.1923907398805</v>
      </c>
      <c r="BM260" s="3">
        <f>M260*(保育人数!$M$4+保育人数!$M$5)/保育人数!$M$34</f>
        <v>1620.2476289392407</v>
      </c>
      <c r="BN260" s="3">
        <f>N260*(保育人数!$M$4+保育人数!$M$5)/保育人数!$M$34</f>
        <v>1705.5238199360429</v>
      </c>
      <c r="BO260" s="3">
        <f>O260*(保育人数!$M$4+保育人数!$M$5)/保育人数!$M$34</f>
        <v>1876.0762019296471</v>
      </c>
      <c r="BP260" s="3">
        <f t="shared" si="157"/>
        <v>1621.7981051391828</v>
      </c>
      <c r="BQ260" s="216"/>
      <c r="BR260" s="3"/>
      <c r="BU260" s="3">
        <f>U260*(保育人数!$M$4+保育人数!$M$5)/保育人数!$M$34</f>
        <v>174475.0867794572</v>
      </c>
      <c r="BV260" s="3">
        <f>V260*(保育人数!$M$4+保育人数!$M$5)/保育人数!$M$34</f>
        <v>176624.04679257661</v>
      </c>
      <c r="BW260" s="3">
        <f>W260*(保育人数!$M$4+保育人数!$M$5)/保育人数!$M$34</f>
        <v>178073.74203952224</v>
      </c>
      <c r="BX260" s="3">
        <f>X260*(保育人数!$M$4+保育人数!$M$5)/保育人数!$M$34</f>
        <v>179779.26585945828</v>
      </c>
      <c r="BY260" s="3">
        <f>Y260*(保育人数!$M$4+保育人数!$M$5)/保育人数!$M$34</f>
        <v>180052.14967064804</v>
      </c>
      <c r="BZ260" s="3">
        <f>Z260*(保育人数!$M$4+保育人数!$M$5)/保育人数!$M$34</f>
        <v>178107.85251592097</v>
      </c>
      <c r="CA260" s="3">
        <f>AA260*(保育人数!$M$4+保育人数!$M$5)/保育人数!$M$34</f>
        <v>180171.53633804357</v>
      </c>
      <c r="CB260" s="3">
        <f>AB260*(保育人数!$M$4+保育人数!$M$5)/保育人数!$M$34</f>
        <v>182132.88873097004</v>
      </c>
      <c r="CC260" s="3">
        <f>AC260*(保育人数!$M$4+保育人数!$M$5)/保育人数!$M$34</f>
        <v>190080.62973187197</v>
      </c>
      <c r="CD260" s="3">
        <f>AD260*(保育人数!$M$4+保育人数!$M$5)/保育人数!$M$34</f>
        <v>207374.64126602345</v>
      </c>
      <c r="CE260" s="3">
        <f>AE260*(保育人数!$M$4+保育人数!$M$5)/保育人数!$M$34</f>
        <v>0</v>
      </c>
      <c r="CF260" s="3">
        <f t="shared" si="158"/>
        <v>166079.25815677203</v>
      </c>
      <c r="CG260" s="216"/>
      <c r="CH260" s="3"/>
      <c r="CI260" s="4"/>
    </row>
    <row r="261" spans="1:87" ht="19">
      <c r="A261" s="32" t="s">
        <v>81</v>
      </c>
      <c r="B261" s="76" t="s">
        <v>143</v>
      </c>
      <c r="C261" s="257"/>
      <c r="D261" s="34" t="s">
        <v>162</v>
      </c>
      <c r="E261" s="38">
        <v>1580</v>
      </c>
      <c r="F261" s="36">
        <v>1630</v>
      </c>
      <c r="G261" s="36">
        <v>1640</v>
      </c>
      <c r="H261" s="36">
        <v>1660</v>
      </c>
      <c r="I261" s="36">
        <v>1680</v>
      </c>
      <c r="J261" s="36">
        <v>1680</v>
      </c>
      <c r="K261" s="36">
        <v>1660</v>
      </c>
      <c r="L261" s="36">
        <v>1670</v>
      </c>
      <c r="M261" s="39">
        <v>1690</v>
      </c>
      <c r="N261" s="39">
        <v>1770</v>
      </c>
      <c r="O261" s="40">
        <v>1950</v>
      </c>
      <c r="P261" s="111"/>
      <c r="Q261" s="111"/>
      <c r="R261" s="111"/>
      <c r="S261" s="111"/>
      <c r="T261" s="35">
        <v>169080</v>
      </c>
      <c r="U261" s="36">
        <v>173500</v>
      </c>
      <c r="V261" s="36">
        <v>175490</v>
      </c>
      <c r="W261" s="36">
        <v>176980</v>
      </c>
      <c r="X261" s="36">
        <v>178760</v>
      </c>
      <c r="Y261" s="36">
        <v>179020</v>
      </c>
      <c r="Z261" s="36">
        <v>176840</v>
      </c>
      <c r="AA261" s="36">
        <v>178920</v>
      </c>
      <c r="AB261" s="37">
        <v>180950</v>
      </c>
      <c r="AC261" s="37">
        <v>189160</v>
      </c>
      <c r="AD261" s="77">
        <v>207070</v>
      </c>
      <c r="AE261" s="111"/>
      <c r="AF261" s="4">
        <f>E261/E$549</f>
        <v>1.1048951048951048</v>
      </c>
      <c r="AG261" s="4">
        <f>F261/E$549</f>
        <v>1.1398601398601398</v>
      </c>
      <c r="AH261" s="4">
        <f>G261/E$549</f>
        <v>1.1468531468531469</v>
      </c>
      <c r="AI261" s="4">
        <f>H261/E$549</f>
        <v>1.1608391608391608</v>
      </c>
      <c r="AJ261" s="4">
        <f>I261/E$549</f>
        <v>1.1748251748251748</v>
      </c>
      <c r="AK261" s="4">
        <f>J261/E$549</f>
        <v>1.1748251748251748</v>
      </c>
      <c r="AL261" s="4">
        <f>K261/E$549</f>
        <v>1.1608391608391608</v>
      </c>
      <c r="AM261" s="4">
        <f>L261/E$549</f>
        <v>1.1678321678321679</v>
      </c>
      <c r="AN261" s="4">
        <f>M261/E$549</f>
        <v>1.1818181818181819</v>
      </c>
      <c r="AO261" s="4">
        <f>N261/E$549</f>
        <v>1.2377622377622377</v>
      </c>
      <c r="AP261" s="4">
        <f>O261/E$549</f>
        <v>1.3636363636363635</v>
      </c>
      <c r="AQ261" s="256"/>
      <c r="AR261" s="256"/>
      <c r="AS261" s="256"/>
      <c r="AT261" s="256"/>
      <c r="AU261" s="256"/>
      <c r="AV261" s="256"/>
      <c r="AW261" s="256"/>
      <c r="AX261" s="256"/>
      <c r="AY261" s="256"/>
      <c r="AZ261" s="256"/>
      <c r="BA261" s="256"/>
      <c r="BC261" s="3"/>
      <c r="BE261" s="3">
        <f>E261*保育人数!$M$3/保育人数!$M$34</f>
        <v>898.24254516631595</v>
      </c>
      <c r="BF261" s="3">
        <f>F261*保育人数!$M$3/保育人数!$M$34</f>
        <v>926.66794216525</v>
      </c>
      <c r="BG261" s="3">
        <f>G261*保育人数!$M$3/保育人数!$M$34</f>
        <v>932.35302156503678</v>
      </c>
      <c r="BH261" s="3">
        <f>H261*保育人数!$M$3/保育人数!$M$34</f>
        <v>943.72318036461047</v>
      </c>
      <c r="BI261" s="3">
        <f>I261*保育人数!$M$3/保育人数!$M$34</f>
        <v>955.09333916418404</v>
      </c>
      <c r="BJ261" s="3">
        <f>J261*保育人数!$M$3/保育人数!$M$34</f>
        <v>955.09333916418404</v>
      </c>
      <c r="BK261" s="3">
        <f>K261*保育人数!$M$3/保育人数!$M$34</f>
        <v>943.72318036461047</v>
      </c>
      <c r="BL261" s="3">
        <f>L261*保育人数!$M$3/保育人数!$M$34</f>
        <v>949.40825976439726</v>
      </c>
      <c r="BM261" s="3">
        <f>M261*保育人数!$M$3/保育人数!$M$34</f>
        <v>960.77841856397083</v>
      </c>
      <c r="BN261" s="3">
        <f>N261*保育人数!$M$3/保育人数!$M$34</f>
        <v>1006.2590537622654</v>
      </c>
      <c r="BO261" s="3">
        <f>O261*保育人数!$M$3/保育人数!$M$34</f>
        <v>1108.5904829584279</v>
      </c>
      <c r="BP261" s="3">
        <f t="shared" si="157"/>
        <v>961.8120693639321</v>
      </c>
      <c r="BQ261" s="216"/>
      <c r="BR261" s="3"/>
      <c r="BU261" s="3">
        <f>U261*保育人数!$M$3/保育人数!$M$34</f>
        <v>98636.127586301154</v>
      </c>
      <c r="BV261" s="3">
        <f>V261*保育人数!$M$3/保育人数!$M$34</f>
        <v>99767.458386858721</v>
      </c>
      <c r="BW261" s="3">
        <f>W261*保育人数!$M$3/保育人数!$M$34</f>
        <v>100614.53521742696</v>
      </c>
      <c r="BX261" s="3">
        <f>X261*保育人数!$M$3/保育人数!$M$34</f>
        <v>101626.47935058901</v>
      </c>
      <c r="BY261" s="3">
        <f>Y261*保育人数!$M$3/保育人数!$M$34</f>
        <v>101774.29141498347</v>
      </c>
      <c r="BZ261" s="3">
        <f>Z261*保育人数!$M$3/保育人数!$M$34</f>
        <v>100534.94410582994</v>
      </c>
      <c r="CA261" s="3">
        <f>AA261*保育人数!$M$3/保育人数!$M$34</f>
        <v>101717.4406209856</v>
      </c>
      <c r="CB261" s="3">
        <f>AB261*保育人数!$M$3/保育人数!$M$34</f>
        <v>102871.51173914233</v>
      </c>
      <c r="CC261" s="3">
        <f>AC261*保育人数!$M$3/保育人数!$M$34</f>
        <v>107538.96192636729</v>
      </c>
      <c r="CD261" s="3">
        <f>AD261*保育人数!$M$3/保育人数!$M$34</f>
        <v>117720.93913138547</v>
      </c>
      <c r="CE261" s="3">
        <f>AE261*保育人数!$M$3/保育人数!$M$34</f>
        <v>0</v>
      </c>
      <c r="CF261" s="3">
        <f t="shared" si="158"/>
        <v>93891.153589079069</v>
      </c>
      <c r="CG261" s="216"/>
      <c r="CH261" s="3"/>
      <c r="CI261" s="4"/>
    </row>
    <row r="262" spans="1:87" ht="21" customHeight="1">
      <c r="A262" s="32" t="s">
        <v>81</v>
      </c>
      <c r="B262" s="33" t="s">
        <v>172</v>
      </c>
      <c r="C262" s="237" t="s">
        <v>159</v>
      </c>
      <c r="D262" s="34" t="s">
        <v>105</v>
      </c>
      <c r="E262" s="38">
        <v>320</v>
      </c>
      <c r="F262" s="36">
        <v>330</v>
      </c>
      <c r="G262" s="36">
        <v>330</v>
      </c>
      <c r="H262" s="36">
        <v>340</v>
      </c>
      <c r="I262" s="36">
        <v>340</v>
      </c>
      <c r="J262" s="36">
        <v>340</v>
      </c>
      <c r="K262" s="36">
        <v>340</v>
      </c>
      <c r="L262" s="36">
        <v>350</v>
      </c>
      <c r="M262" s="39">
        <v>350</v>
      </c>
      <c r="N262" s="39">
        <v>370</v>
      </c>
      <c r="O262" s="40">
        <v>400</v>
      </c>
      <c r="P262" s="111"/>
      <c r="Q262" s="111"/>
      <c r="R262" s="111"/>
      <c r="S262" s="111"/>
      <c r="T262" s="35">
        <v>39440</v>
      </c>
      <c r="U262" s="36">
        <v>40290</v>
      </c>
      <c r="V262" s="36">
        <v>40840</v>
      </c>
      <c r="W262" s="36">
        <v>41140</v>
      </c>
      <c r="X262" s="36">
        <v>41500</v>
      </c>
      <c r="Y262" s="36">
        <v>37070</v>
      </c>
      <c r="Z262" s="36">
        <v>36640</v>
      </c>
      <c r="AA262" s="36">
        <v>37050</v>
      </c>
      <c r="AB262" s="37">
        <v>37430</v>
      </c>
      <c r="AC262" s="37">
        <v>38980</v>
      </c>
      <c r="AD262" s="77">
        <v>42420</v>
      </c>
      <c r="AE262" s="111"/>
      <c r="AF262" s="4">
        <f>E262/E$550</f>
        <v>1.0666666666666667</v>
      </c>
      <c r="AG262" s="4">
        <f>F262/E$550</f>
        <v>1.1000000000000001</v>
      </c>
      <c r="AH262" s="4">
        <f>G262/E$550</f>
        <v>1.1000000000000001</v>
      </c>
      <c r="AI262" s="4">
        <f>H262/E$550</f>
        <v>1.1333333333333333</v>
      </c>
      <c r="AJ262" s="4">
        <f>I262/E$550</f>
        <v>1.1333333333333333</v>
      </c>
      <c r="AK262" s="4">
        <f>J262/E$550</f>
        <v>1.1333333333333333</v>
      </c>
      <c r="AL262" s="4">
        <f>K262/E$550</f>
        <v>1.1333333333333333</v>
      </c>
      <c r="AM262" s="4">
        <f>L262/E$550</f>
        <v>1.1666666666666667</v>
      </c>
      <c r="AN262" s="4">
        <f>M262/E$550</f>
        <v>1.1666666666666667</v>
      </c>
      <c r="AO262" s="4">
        <f>N262/E$550</f>
        <v>1.2333333333333334</v>
      </c>
      <c r="AP262" s="4">
        <f>O262/E$550</f>
        <v>1.3333333333333333</v>
      </c>
      <c r="AQ262" s="256"/>
      <c r="AR262" s="256"/>
      <c r="AS262" s="256"/>
      <c r="AT262" s="256"/>
      <c r="AU262" s="256"/>
      <c r="AV262" s="256"/>
      <c r="AW262" s="256"/>
      <c r="AX262" s="256"/>
      <c r="AY262" s="256"/>
      <c r="AZ262" s="256"/>
      <c r="BA262" s="256"/>
      <c r="BC262" s="3"/>
      <c r="BE262" s="3">
        <f>E262*(保育人数!$N$7+保育人数!$N$8)/保育人数!$N$34</f>
        <v>753.01861565360491</v>
      </c>
      <c r="BF262" s="3">
        <f>F262*(保育人数!$N$7+保育人数!$N$8)/保育人数!$N$34</f>
        <v>776.55044739278003</v>
      </c>
      <c r="BG262" s="3">
        <f>G262*(保育人数!$N$7+保育人数!$N$8)/保育人数!$N$34</f>
        <v>776.55044739278003</v>
      </c>
      <c r="BH262" s="3">
        <f>H262*(保育人数!$N$7+保育人数!$N$8)/保育人数!$N$34</f>
        <v>800.08227913195526</v>
      </c>
      <c r="BI262" s="3">
        <f>I262*(保育人数!$N$7+保育人数!$N$8)/保育人数!$N$34</f>
        <v>800.08227913195526</v>
      </c>
      <c r="BJ262" s="3">
        <f>J262*(保育人数!$N$7+保育人数!$N$8)/保育人数!$N$34</f>
        <v>800.08227913195526</v>
      </c>
      <c r="BK262" s="3">
        <f>K262*(保育人数!$N$7+保育人数!$N$8)/保育人数!$N$34</f>
        <v>800.08227913195526</v>
      </c>
      <c r="BL262" s="3">
        <f>L262*(保育人数!$N$7+保育人数!$N$8)/保育人数!$N$34</f>
        <v>823.61411087113038</v>
      </c>
      <c r="BM262" s="3">
        <f>M262*(保育人数!$N$7+保育人数!$N$8)/保育人数!$N$34</f>
        <v>823.61411087113038</v>
      </c>
      <c r="BN262" s="3">
        <f>N262*(保育人数!$N$7+保育人数!$N$8)/保育人数!$N$34</f>
        <v>870.67777434948061</v>
      </c>
      <c r="BO262" s="3">
        <f>O262*(保育人数!$N$7+保育人数!$N$8)/保育人数!$N$34</f>
        <v>941.27326956700608</v>
      </c>
      <c r="BP262" s="3">
        <f>AVERAGE(BE262:BO262)</f>
        <v>815.05708114779384</v>
      </c>
      <c r="BQ262" s="216">
        <f>SUM(BP262:BP265)</f>
        <v>3929.281086084542</v>
      </c>
      <c r="BR262" s="3"/>
      <c r="BU262" s="3">
        <f>U262*(保育人数!$N$7+保育人数!$N$8)/保育人数!$N$34</f>
        <v>94809.75007713669</v>
      </c>
      <c r="BV262" s="3">
        <f>V262*(保育人数!$N$7+保育人数!$N$8)/保育人数!$N$34</f>
        <v>96104.00082279132</v>
      </c>
      <c r="BW262" s="3">
        <f>W262*(保育人数!$N$7+保育人数!$N$8)/保育人数!$N$34</f>
        <v>96809.955774966584</v>
      </c>
      <c r="BX262" s="3">
        <f>X262*(保育人数!$N$7+保育人数!$N$8)/保育人数!$N$34</f>
        <v>97657.101717576879</v>
      </c>
      <c r="BY262" s="3">
        <f>Y262*(保育人数!$N$7+保育人数!$N$8)/保育人数!$N$34</f>
        <v>87232.500257122287</v>
      </c>
      <c r="BZ262" s="3">
        <f>Z262*(保育人数!$N$7+保育人数!$N$8)/保育人数!$N$34</f>
        <v>86220.631492337765</v>
      </c>
      <c r="CA262" s="3">
        <f>AA262*(保育人数!$N$7+保育人数!$N$8)/保育人数!$N$34</f>
        <v>87185.436593643943</v>
      </c>
      <c r="CB262" s="3">
        <f>AB262*(保育人数!$N$7+保育人数!$N$8)/保育人数!$N$34</f>
        <v>88079.646199732597</v>
      </c>
      <c r="CC262" s="3">
        <f>AC262*(保育人数!$N$7+保育人数!$N$8)/保育人数!$N$34</f>
        <v>91727.080119304752</v>
      </c>
      <c r="CD262" s="3">
        <f>AD262*(保育人数!$N$7+保育人数!$N$8)/保育人数!$N$34</f>
        <v>99822.030237580999</v>
      </c>
      <c r="CE262" s="3">
        <f>AE262*(保育人数!$N$7+保育人数!$N$8)/保育人数!$N$34</f>
        <v>0</v>
      </c>
      <c r="CF262" s="3">
        <f>AVERAGE(BU262:CE262)</f>
        <v>84149.830299290348</v>
      </c>
      <c r="CG262" s="216">
        <f>ROUNDDOWN(SUM(CF262:CF265)*$CJ$2*12/16,-2)</f>
        <v>209400</v>
      </c>
      <c r="CH262" s="3"/>
      <c r="CI262" s="4"/>
    </row>
    <row r="263" spans="1:87" ht="19">
      <c r="A263" s="32" t="s">
        <v>81</v>
      </c>
      <c r="B263" s="76" t="s">
        <v>144</v>
      </c>
      <c r="C263" s="237"/>
      <c r="D263" s="34" t="s">
        <v>106</v>
      </c>
      <c r="E263" s="38">
        <v>380</v>
      </c>
      <c r="F263" s="36">
        <v>400</v>
      </c>
      <c r="G263" s="36">
        <v>400</v>
      </c>
      <c r="H263" s="36">
        <v>410</v>
      </c>
      <c r="I263" s="36">
        <v>410</v>
      </c>
      <c r="J263" s="36">
        <v>410</v>
      </c>
      <c r="K263" s="36">
        <v>410</v>
      </c>
      <c r="L263" s="36">
        <v>420</v>
      </c>
      <c r="M263" s="39">
        <v>420</v>
      </c>
      <c r="N263" s="39">
        <v>440</v>
      </c>
      <c r="O263" s="40">
        <v>480</v>
      </c>
      <c r="P263" s="111"/>
      <c r="Q263" s="111"/>
      <c r="R263" s="111"/>
      <c r="S263" s="111"/>
      <c r="T263" s="35">
        <v>46360</v>
      </c>
      <c r="U263" s="36">
        <v>47400</v>
      </c>
      <c r="V263" s="36">
        <v>48030</v>
      </c>
      <c r="W263" s="36">
        <v>48390</v>
      </c>
      <c r="X263" s="36">
        <v>48830</v>
      </c>
      <c r="Y263" s="36">
        <v>44410</v>
      </c>
      <c r="Z263" s="36">
        <v>43880</v>
      </c>
      <c r="AA263" s="36">
        <v>44370</v>
      </c>
      <c r="AB263" s="37">
        <v>44840</v>
      </c>
      <c r="AC263" s="37">
        <v>46750</v>
      </c>
      <c r="AD263" s="77">
        <v>50960</v>
      </c>
      <c r="AE263" s="111"/>
      <c r="AF263" s="4">
        <f>E263/E$551</f>
        <v>1.0555555555555556</v>
      </c>
      <c r="AG263" s="4">
        <f>F263/E$551</f>
        <v>1.1111111111111112</v>
      </c>
      <c r="AH263" s="4">
        <f>G263/E$551</f>
        <v>1.1111111111111112</v>
      </c>
      <c r="AI263" s="4">
        <f>H263/E$551</f>
        <v>1.1388888888888888</v>
      </c>
      <c r="AJ263" s="4">
        <f>I263/E$551</f>
        <v>1.1388888888888888</v>
      </c>
      <c r="AK263" s="4">
        <f>J263/E$551</f>
        <v>1.1388888888888888</v>
      </c>
      <c r="AL263" s="4">
        <f>K263/E$551</f>
        <v>1.1388888888888888</v>
      </c>
      <c r="AM263" s="4">
        <f>L263/E$551</f>
        <v>1.1666666666666667</v>
      </c>
      <c r="AN263" s="4">
        <f>M263/E$551</f>
        <v>1.1666666666666667</v>
      </c>
      <c r="AO263" s="4">
        <f>N263/E$551</f>
        <v>1.2222222222222223</v>
      </c>
      <c r="AP263" s="4">
        <f>O263/E$551</f>
        <v>1.3333333333333333</v>
      </c>
      <c r="AQ263" s="256"/>
      <c r="AR263" s="256"/>
      <c r="AS263" s="256"/>
      <c r="AT263" s="256"/>
      <c r="AU263" s="256"/>
      <c r="AV263" s="256"/>
      <c r="AW263" s="256"/>
      <c r="AX263" s="256"/>
      <c r="AY263" s="256"/>
      <c r="AZ263" s="256"/>
      <c r="BA263" s="256"/>
      <c r="BC263" s="3"/>
      <c r="BE263" s="3">
        <f>E263*保育人数!$N$6/保育人数!$N$34</f>
        <v>447.10480304432792</v>
      </c>
      <c r="BF263" s="3">
        <f>F263*保育人数!$N$6/保育人数!$N$34</f>
        <v>470.63663478350304</v>
      </c>
      <c r="BG263" s="3">
        <f>G263*保育人数!$N$6/保育人数!$N$34</f>
        <v>470.63663478350304</v>
      </c>
      <c r="BH263" s="3">
        <f>H263*保育人数!$N$6/保育人数!$N$34</f>
        <v>482.40255065309066</v>
      </c>
      <c r="BI263" s="3">
        <f>I263*保育人数!$N$6/保育人数!$N$34</f>
        <v>482.40255065309066</v>
      </c>
      <c r="BJ263" s="3">
        <f>J263*保育人数!$N$6/保育人数!$N$34</f>
        <v>482.40255065309066</v>
      </c>
      <c r="BK263" s="3">
        <f>K263*保育人数!$N$6/保育人数!$N$34</f>
        <v>482.40255065309066</v>
      </c>
      <c r="BL263" s="3">
        <f>L263*保育人数!$N$6/保育人数!$N$34</f>
        <v>494.16846652267822</v>
      </c>
      <c r="BM263" s="3">
        <f>M263*保育人数!$N$6/保育人数!$N$34</f>
        <v>494.16846652267822</v>
      </c>
      <c r="BN263" s="3">
        <f>N263*保育人数!$N$6/保育人数!$N$34</f>
        <v>517.70029826185339</v>
      </c>
      <c r="BO263" s="3">
        <f>O263*保育人数!$N$6/保育人数!$N$34</f>
        <v>564.76396174020363</v>
      </c>
      <c r="BP263" s="3">
        <f t="shared" ref="BP263:BP265" si="159">AVERAGE(BE263:BO263)</f>
        <v>489.88995166101</v>
      </c>
      <c r="BQ263" s="216"/>
      <c r="BR263" s="3"/>
      <c r="BU263" s="3">
        <f>U263*保育人数!$N$6/保育人数!$N$34</f>
        <v>55770.441221845111</v>
      </c>
      <c r="BV263" s="3">
        <f>V263*保育人数!$N$6/保育人数!$N$34</f>
        <v>56511.693921629128</v>
      </c>
      <c r="BW263" s="3">
        <f>W263*保育人数!$N$6/保育人数!$N$34</f>
        <v>56935.266892934284</v>
      </c>
      <c r="BX263" s="3">
        <f>X263*保育人数!$N$6/保育人数!$N$34</f>
        <v>57452.967191196134</v>
      </c>
      <c r="BY263" s="3">
        <f>Y263*保育人数!$N$6/保育人数!$N$34</f>
        <v>52252.432376838427</v>
      </c>
      <c r="BZ263" s="3">
        <f>Z263*保育人数!$N$6/保育人数!$N$34</f>
        <v>51628.838835750284</v>
      </c>
      <c r="CA263" s="3">
        <f>AA263*保育人数!$N$6/保育人数!$N$34</f>
        <v>52205.368713360076</v>
      </c>
      <c r="CB263" s="3">
        <f>AB263*保育人数!$N$6/保育人数!$N$34</f>
        <v>52758.366759230696</v>
      </c>
      <c r="CC263" s="3">
        <f>AC263*保育人数!$N$6/保育人数!$N$34</f>
        <v>55005.656690321921</v>
      </c>
      <c r="CD263" s="3">
        <f>AD263*保育人数!$N$6/保育人数!$N$34</f>
        <v>59959.107271418288</v>
      </c>
      <c r="CE263" s="3">
        <f>AE263*保育人数!$N$6/保育人数!$N$34</f>
        <v>0</v>
      </c>
      <c r="CF263" s="3">
        <f t="shared" ref="CF263:CF265" si="160">AVERAGE(BU263:CE263)</f>
        <v>50043.649079502211</v>
      </c>
      <c r="CG263" s="216"/>
      <c r="CH263" s="3"/>
      <c r="CI263" s="4"/>
    </row>
    <row r="264" spans="1:87" ht="19">
      <c r="A264" s="32" t="s">
        <v>81</v>
      </c>
      <c r="B264" s="76" t="s">
        <v>144</v>
      </c>
      <c r="C264" s="257" t="s">
        <v>160</v>
      </c>
      <c r="D264" s="34" t="s">
        <v>161</v>
      </c>
      <c r="E264" s="38">
        <v>870</v>
      </c>
      <c r="F264" s="36">
        <v>890</v>
      </c>
      <c r="G264" s="36">
        <v>900</v>
      </c>
      <c r="H264" s="36">
        <v>920</v>
      </c>
      <c r="I264" s="36">
        <v>920</v>
      </c>
      <c r="J264" s="36">
        <v>920</v>
      </c>
      <c r="K264" s="36">
        <v>910</v>
      </c>
      <c r="L264" s="36">
        <v>920</v>
      </c>
      <c r="M264" s="39">
        <v>930</v>
      </c>
      <c r="N264" s="39">
        <v>980</v>
      </c>
      <c r="O264" s="40">
        <v>1070</v>
      </c>
      <c r="P264" s="111"/>
      <c r="Q264" s="111"/>
      <c r="R264" s="111"/>
      <c r="S264" s="111"/>
      <c r="T264" s="35">
        <v>97990</v>
      </c>
      <c r="U264" s="36">
        <v>100400</v>
      </c>
      <c r="V264" s="36">
        <v>101650</v>
      </c>
      <c r="W264" s="36">
        <v>102480</v>
      </c>
      <c r="X264" s="36">
        <v>103470</v>
      </c>
      <c r="Y264" s="36">
        <v>103620</v>
      </c>
      <c r="Z264" s="36">
        <v>102510</v>
      </c>
      <c r="AA264" s="36">
        <v>103700</v>
      </c>
      <c r="AB264" s="37">
        <v>104820</v>
      </c>
      <c r="AC264" s="37">
        <v>109410</v>
      </c>
      <c r="AD264" s="77">
        <v>119370</v>
      </c>
      <c r="AE264" s="111"/>
      <c r="AF264" s="4">
        <f>E264/E$552</f>
        <v>1.0874999999999999</v>
      </c>
      <c r="AG264" s="4">
        <f>F264/E$552</f>
        <v>1.1125</v>
      </c>
      <c r="AH264" s="4">
        <f>G264/E$552</f>
        <v>1.125</v>
      </c>
      <c r="AI264" s="4">
        <f>H264/E$552</f>
        <v>1.1499999999999999</v>
      </c>
      <c r="AJ264" s="4">
        <f>I264/E$552</f>
        <v>1.1499999999999999</v>
      </c>
      <c r="AK264" s="4">
        <f>J264/E$552</f>
        <v>1.1499999999999999</v>
      </c>
      <c r="AL264" s="4">
        <f>K264/E$552</f>
        <v>1.1375</v>
      </c>
      <c r="AM264" s="4">
        <f>L264/E$552</f>
        <v>1.1499999999999999</v>
      </c>
      <c r="AN264" s="4">
        <f>M264/E$552</f>
        <v>1.1625000000000001</v>
      </c>
      <c r="AO264" s="4">
        <f>N264/E$552</f>
        <v>1.2250000000000001</v>
      </c>
      <c r="AP264" s="4">
        <f>O264/E$552</f>
        <v>1.3374999999999999</v>
      </c>
      <c r="AQ264" s="256"/>
      <c r="AR264" s="256"/>
      <c r="AS264" s="256"/>
      <c r="AT264" s="256"/>
      <c r="AU264" s="256"/>
      <c r="AV264" s="256"/>
      <c r="AW264" s="256"/>
      <c r="AX264" s="256"/>
      <c r="AY264" s="256"/>
      <c r="AZ264" s="256"/>
      <c r="BA264" s="256"/>
      <c r="BC264" s="3"/>
      <c r="BE264" s="3">
        <f>E264*(保育人数!$N$4+保育人数!$N$5)/保育人数!$N$34</f>
        <v>1535.4520209811787</v>
      </c>
      <c r="BF264" s="3">
        <f>F264*(保育人数!$N$4+保育人数!$N$5)/保育人数!$N$34</f>
        <v>1570.7497685899414</v>
      </c>
      <c r="BG264" s="3">
        <f>G264*(保育人数!$N$4+保育人数!$N$5)/保育人数!$N$34</f>
        <v>1588.3986423943229</v>
      </c>
      <c r="BH264" s="3">
        <f>H264*(保育人数!$N$4+保育人数!$N$5)/保育人数!$N$34</f>
        <v>1623.6963900030855</v>
      </c>
      <c r="BI264" s="3">
        <f>I264*(保育人数!$N$4+保育人数!$N$5)/保育人数!$N$34</f>
        <v>1623.6963900030855</v>
      </c>
      <c r="BJ264" s="3">
        <f>J264*(保育人数!$N$4+保育人数!$N$5)/保育人数!$N$34</f>
        <v>1623.6963900030855</v>
      </c>
      <c r="BK264" s="3">
        <f>K264*(保育人数!$N$4+保育人数!$N$5)/保育人数!$N$34</f>
        <v>1606.0475161987042</v>
      </c>
      <c r="BL264" s="3">
        <f>L264*(保育人数!$N$4+保育人数!$N$5)/保育人数!$N$34</f>
        <v>1623.6963900030855</v>
      </c>
      <c r="BM264" s="3">
        <f>M264*(保育人数!$N$4+保育人数!$N$5)/保育人数!$N$34</f>
        <v>1641.3452638074668</v>
      </c>
      <c r="BN264" s="3">
        <f>N264*(保育人数!$N$4+保育人数!$N$5)/保育人数!$N$34</f>
        <v>1729.5896328293738</v>
      </c>
      <c r="BO264" s="3">
        <f>O264*(保育人数!$N$4+保育人数!$N$5)/保育人数!$N$34</f>
        <v>1888.4294970688061</v>
      </c>
      <c r="BP264" s="3">
        <f t="shared" si="159"/>
        <v>1641.3452638074671</v>
      </c>
      <c r="BQ264" s="216"/>
      <c r="BR264" s="3"/>
      <c r="BU264" s="3">
        <f>U264*(保育人数!$N$4+保育人数!$N$5)/保育人数!$N$34</f>
        <v>177194.69299598891</v>
      </c>
      <c r="BV264" s="3">
        <f>V264*(保育人数!$N$4+保育人数!$N$5)/保育人数!$N$34</f>
        <v>179400.80222153658</v>
      </c>
      <c r="BW264" s="3">
        <f>W264*(保育人数!$N$4+保育人数!$N$5)/保育人数!$N$34</f>
        <v>180865.65874730021</v>
      </c>
      <c r="BX264" s="3">
        <f>X264*(保育人数!$N$4+保育人数!$N$5)/保育人数!$N$34</f>
        <v>182612.89725393397</v>
      </c>
      <c r="BY264" s="3">
        <f>Y264*(保育人数!$N$4+保育人数!$N$5)/保育人数!$N$34</f>
        <v>182877.6303609997</v>
      </c>
      <c r="BZ264" s="3">
        <f>Z264*(保育人数!$N$4+保育人数!$N$5)/保育人数!$N$34</f>
        <v>180918.60536871338</v>
      </c>
      <c r="CA264" s="3">
        <f>AA264*(保育人数!$N$4+保育人数!$N$5)/保育人数!$N$34</f>
        <v>183018.82135143474</v>
      </c>
      <c r="CB264" s="3">
        <f>AB264*(保育人数!$N$4+保育人数!$N$5)/保育人数!$N$34</f>
        <v>184995.49521752546</v>
      </c>
      <c r="CC264" s="3">
        <f>AC264*(保育人数!$N$4+保育人数!$N$5)/保育人数!$N$34</f>
        <v>193096.3282937365</v>
      </c>
      <c r="CD264" s="3">
        <f>AD264*(保育人数!$N$4+保育人数!$N$5)/保育人数!$N$34</f>
        <v>210674.60660290034</v>
      </c>
      <c r="CE264" s="3">
        <f>AE264*(保育人数!$N$4+保育人数!$N$5)/保育人数!$N$34</f>
        <v>0</v>
      </c>
      <c r="CF264" s="3">
        <f t="shared" si="160"/>
        <v>168695.95803764273</v>
      </c>
      <c r="CG264" s="216"/>
      <c r="CH264" s="3"/>
      <c r="CI264" s="4"/>
    </row>
    <row r="265" spans="1:87" ht="19">
      <c r="A265" s="32" t="s">
        <v>81</v>
      </c>
      <c r="B265" s="76" t="s">
        <v>144</v>
      </c>
      <c r="C265" s="257"/>
      <c r="D265" s="34" t="s">
        <v>162</v>
      </c>
      <c r="E265" s="38">
        <v>1560</v>
      </c>
      <c r="F265" s="36">
        <v>1610</v>
      </c>
      <c r="G265" s="36">
        <v>1620</v>
      </c>
      <c r="H265" s="36">
        <v>1640</v>
      </c>
      <c r="I265" s="36">
        <v>1660</v>
      </c>
      <c r="J265" s="36">
        <v>1660</v>
      </c>
      <c r="K265" s="36">
        <v>1640</v>
      </c>
      <c r="L265" s="36">
        <v>1650</v>
      </c>
      <c r="M265" s="39">
        <v>1670</v>
      </c>
      <c r="N265" s="39">
        <v>1750</v>
      </c>
      <c r="O265" s="40">
        <v>1920</v>
      </c>
      <c r="P265" s="111"/>
      <c r="Q265" s="111"/>
      <c r="R265" s="111"/>
      <c r="S265" s="111"/>
      <c r="T265" s="35">
        <v>167220</v>
      </c>
      <c r="U265" s="36">
        <v>171600</v>
      </c>
      <c r="V265" s="36">
        <v>173580</v>
      </c>
      <c r="W265" s="36">
        <v>175050</v>
      </c>
      <c r="X265" s="36">
        <v>176820</v>
      </c>
      <c r="Y265" s="36">
        <v>177070</v>
      </c>
      <c r="Z265" s="36">
        <v>174920</v>
      </c>
      <c r="AA265" s="36">
        <v>176980</v>
      </c>
      <c r="AB265" s="37">
        <v>178980</v>
      </c>
      <c r="AC265" s="37">
        <v>187120</v>
      </c>
      <c r="AD265" s="77">
        <v>204850</v>
      </c>
      <c r="AE265" s="111"/>
      <c r="AF265" s="4">
        <f>E265/E$553</f>
        <v>1.0985915492957747</v>
      </c>
      <c r="AG265" s="4">
        <f>F265/E$553</f>
        <v>1.1338028169014085</v>
      </c>
      <c r="AH265" s="4">
        <f>G265/E$553</f>
        <v>1.1408450704225352</v>
      </c>
      <c r="AI265" s="4">
        <f>H265/E$553</f>
        <v>1.1549295774647887</v>
      </c>
      <c r="AJ265" s="4">
        <f>I265/E$553</f>
        <v>1.1690140845070423</v>
      </c>
      <c r="AK265" s="4">
        <f>J265/E$553</f>
        <v>1.1690140845070423</v>
      </c>
      <c r="AL265" s="4">
        <f>K265/E$553</f>
        <v>1.1549295774647887</v>
      </c>
      <c r="AM265" s="4">
        <f>L265/E$553</f>
        <v>1.1619718309859155</v>
      </c>
      <c r="AN265" s="4">
        <f>M265/E$553</f>
        <v>1.176056338028169</v>
      </c>
      <c r="AO265" s="4">
        <f>N265/E$553</f>
        <v>1.232394366197183</v>
      </c>
      <c r="AP265" s="4">
        <f>O265/E$553</f>
        <v>1.352112676056338</v>
      </c>
      <c r="AQ265" s="256"/>
      <c r="AR265" s="256"/>
      <c r="AS265" s="256"/>
      <c r="AT265" s="256"/>
      <c r="AU265" s="256"/>
      <c r="AV265" s="256"/>
      <c r="AW265" s="256"/>
      <c r="AX265" s="256"/>
      <c r="AY265" s="256"/>
      <c r="AZ265" s="256"/>
      <c r="BA265" s="256"/>
      <c r="BC265" s="3"/>
      <c r="BE265" s="3">
        <f>E265*保育人数!$N$3/保育人数!$N$34</f>
        <v>917.74143782783096</v>
      </c>
      <c r="BF265" s="3">
        <f>F265*保育人数!$N$3/保育人数!$N$34</f>
        <v>947.15622750179989</v>
      </c>
      <c r="BG265" s="3">
        <f>G265*保育人数!$N$3/保育人数!$N$34</f>
        <v>953.0391854365937</v>
      </c>
      <c r="BH265" s="3">
        <f>H265*保育人数!$N$3/保育人数!$N$34</f>
        <v>964.80510130618131</v>
      </c>
      <c r="BI265" s="3">
        <f>I265*保育人数!$N$3/保育人数!$N$34</f>
        <v>976.57101717576882</v>
      </c>
      <c r="BJ265" s="3">
        <f>J265*保育人数!$N$3/保育人数!$N$34</f>
        <v>976.57101717576882</v>
      </c>
      <c r="BK265" s="3">
        <f>K265*保育人数!$N$3/保育人数!$N$34</f>
        <v>964.80510130618131</v>
      </c>
      <c r="BL265" s="3">
        <f>L265*保育人数!$N$3/保育人数!$N$34</f>
        <v>970.68805924097512</v>
      </c>
      <c r="BM265" s="3">
        <f>M265*保育人数!$N$3/保育人数!$N$34</f>
        <v>982.45397511056262</v>
      </c>
      <c r="BN265" s="3">
        <f>N265*保育人数!$N$3/保育人数!$N$34</f>
        <v>1029.5176385889129</v>
      </c>
      <c r="BO265" s="3">
        <f>O265*保育人数!$N$3/保育人数!$N$34</f>
        <v>1129.5279234804073</v>
      </c>
      <c r="BP265" s="3">
        <f t="shared" si="159"/>
        <v>982.98878946827131</v>
      </c>
      <c r="BQ265" s="216"/>
      <c r="BR265" s="3"/>
      <c r="BU265" s="3">
        <f>U265*保育人数!$N$3/保育人数!$N$34</f>
        <v>100951.5581610614</v>
      </c>
      <c r="BV265" s="3">
        <f>V265*保育人数!$N$3/保育人数!$N$34</f>
        <v>102116.38383215058</v>
      </c>
      <c r="BW265" s="3">
        <f>W265*保育人数!$N$3/保育人数!$N$34</f>
        <v>102981.17864856527</v>
      </c>
      <c r="BX265" s="3">
        <f>X265*保育人数!$N$3/保育人数!$N$34</f>
        <v>104022.46220302377</v>
      </c>
      <c r="BY265" s="3">
        <f>Y265*保育人数!$N$3/保育人数!$N$34</f>
        <v>104169.53615139361</v>
      </c>
      <c r="BZ265" s="3">
        <f>Z265*保育人数!$N$3/保育人数!$N$34</f>
        <v>102904.70019541295</v>
      </c>
      <c r="CA265" s="3">
        <f>AA265*保育人数!$N$3/保育人数!$N$34</f>
        <v>104116.58952998047</v>
      </c>
      <c r="CB265" s="3">
        <f>AB265*保育人数!$N$3/保育人数!$N$34</f>
        <v>105293.18111693922</v>
      </c>
      <c r="CC265" s="3">
        <f>AC265*保育人数!$N$3/保育人数!$N$34</f>
        <v>110081.90887586137</v>
      </c>
      <c r="CD265" s="3">
        <f>AD265*保育人数!$N$3/保育人数!$N$34</f>
        <v>120512.39329425075</v>
      </c>
      <c r="CE265" s="3">
        <f>AE265*保育人数!$N$3/保育人数!$N$34</f>
        <v>0</v>
      </c>
      <c r="CF265" s="3">
        <f t="shared" si="160"/>
        <v>96104.53563714902</v>
      </c>
      <c r="CG265" s="216"/>
      <c r="CH265" s="3"/>
      <c r="CI265" s="4"/>
    </row>
    <row r="266" spans="1:87" ht="21" customHeight="1">
      <c r="A266" s="32" t="s">
        <v>81</v>
      </c>
      <c r="B266" s="33" t="s">
        <v>173</v>
      </c>
      <c r="C266" s="237" t="s">
        <v>159</v>
      </c>
      <c r="D266" s="34" t="s">
        <v>105</v>
      </c>
      <c r="E266" s="38">
        <v>310</v>
      </c>
      <c r="F266" s="36">
        <v>320</v>
      </c>
      <c r="G266" s="36">
        <v>320</v>
      </c>
      <c r="H266" s="36">
        <v>320</v>
      </c>
      <c r="I266" s="36">
        <v>320</v>
      </c>
      <c r="J266" s="36">
        <v>320</v>
      </c>
      <c r="K266" s="36">
        <v>330</v>
      </c>
      <c r="L266" s="36">
        <v>330</v>
      </c>
      <c r="M266" s="39">
        <v>330</v>
      </c>
      <c r="N266" s="39">
        <v>350</v>
      </c>
      <c r="O266" s="40">
        <v>380</v>
      </c>
      <c r="P266" s="111"/>
      <c r="Q266" s="111"/>
      <c r="R266" s="111"/>
      <c r="S266" s="111"/>
      <c r="T266" s="35">
        <v>37860</v>
      </c>
      <c r="U266" s="36">
        <v>38680</v>
      </c>
      <c r="V266" s="36">
        <v>39210</v>
      </c>
      <c r="W266" s="36">
        <v>39500</v>
      </c>
      <c r="X266" s="36">
        <v>39840</v>
      </c>
      <c r="Y266" s="36">
        <v>35420</v>
      </c>
      <c r="Z266" s="36">
        <v>35000</v>
      </c>
      <c r="AA266" s="36">
        <v>35390</v>
      </c>
      <c r="AB266" s="37">
        <v>35760</v>
      </c>
      <c r="AC266" s="37">
        <v>37240</v>
      </c>
      <c r="AD266" s="77">
        <v>40520</v>
      </c>
      <c r="AE266" s="111"/>
      <c r="AF266" s="4">
        <f>E266/E$554</f>
        <v>1.1071428571428572</v>
      </c>
      <c r="AG266" s="4">
        <f>F266/E$554</f>
        <v>1.1428571428571428</v>
      </c>
      <c r="AH266" s="4">
        <f>G266/E$554</f>
        <v>1.1428571428571428</v>
      </c>
      <c r="AI266" s="4">
        <f>H266/E$554</f>
        <v>1.1428571428571428</v>
      </c>
      <c r="AJ266" s="4">
        <f>I266/E$554</f>
        <v>1.1428571428571428</v>
      </c>
      <c r="AK266" s="4">
        <f>J266/E$554</f>
        <v>1.1428571428571428</v>
      </c>
      <c r="AL266" s="4">
        <f>K266/E$554</f>
        <v>1.1785714285714286</v>
      </c>
      <c r="AM266" s="4">
        <f>L266/E$554</f>
        <v>1.1785714285714286</v>
      </c>
      <c r="AN266" s="4">
        <f>M266/E$554</f>
        <v>1.1785714285714286</v>
      </c>
      <c r="AO266" s="4">
        <f>N266/E$554</f>
        <v>1.25</v>
      </c>
      <c r="AP266" s="4">
        <f>O266/E$554</f>
        <v>1.3571428571428572</v>
      </c>
      <c r="AQ266" s="256"/>
      <c r="AR266" s="256"/>
      <c r="AS266" s="256"/>
      <c r="AT266" s="256"/>
      <c r="AU266" s="256"/>
      <c r="AV266" s="256"/>
      <c r="AW266" s="256"/>
      <c r="AX266" s="256"/>
      <c r="AY266" s="256"/>
      <c r="AZ266" s="256"/>
      <c r="BA266" s="256"/>
      <c r="BC266" s="3"/>
      <c r="BE266" s="3">
        <f>E266*(保育人数!$O$7+保育人数!$O$8)/保育人数!$O$34</f>
        <v>752.46523388116316</v>
      </c>
      <c r="BF266" s="3">
        <f>F266*(保育人数!$O$7+保育人数!$O$8)/保育人数!$O$34</f>
        <v>776.73830594184585</v>
      </c>
      <c r="BG266" s="3">
        <f>G266*(保育人数!$O$7+保育人数!$O$8)/保育人数!$O$34</f>
        <v>776.73830594184585</v>
      </c>
      <c r="BH266" s="3">
        <f>H266*(保育人数!$O$7+保育人数!$O$8)/保育人数!$O$34</f>
        <v>776.73830594184585</v>
      </c>
      <c r="BI266" s="3">
        <f>I266*(保育人数!$O$7+保育人数!$O$8)/保育人数!$O$34</f>
        <v>776.73830594184585</v>
      </c>
      <c r="BJ266" s="3">
        <f>J266*(保育人数!$O$7+保育人数!$O$8)/保育人数!$O$34</f>
        <v>776.73830594184585</v>
      </c>
      <c r="BK266" s="3">
        <f>K266*(保育人数!$O$7+保育人数!$O$8)/保育人数!$O$34</f>
        <v>801.01137800252855</v>
      </c>
      <c r="BL266" s="3">
        <f>L266*(保育人数!$O$7+保育人数!$O$8)/保育人数!$O$34</f>
        <v>801.01137800252855</v>
      </c>
      <c r="BM266" s="3">
        <f>M266*(保育人数!$O$7+保育人数!$O$8)/保育人数!$O$34</f>
        <v>801.01137800252855</v>
      </c>
      <c r="BN266" s="3">
        <f>N266*(保育人数!$O$7+保育人数!$O$8)/保育人数!$O$34</f>
        <v>849.55752212389382</v>
      </c>
      <c r="BO266" s="3">
        <f>O266*(保育人数!$O$7+保育人数!$O$8)/保育人数!$O$34</f>
        <v>922.3767383059419</v>
      </c>
      <c r="BP266" s="3">
        <f>AVERAGE(BE266:BO266)</f>
        <v>801.01137800252843</v>
      </c>
      <c r="BQ266" s="216">
        <f>SUM(BP266:BP269)</f>
        <v>3953.7524422480178</v>
      </c>
      <c r="BR266" s="3"/>
      <c r="BU266" s="3">
        <f>U266*(保育人数!$O$7+保育人数!$O$8)/保育人数!$O$34</f>
        <v>93888.242730720609</v>
      </c>
      <c r="BV266" s="3">
        <f>V266*(保育人数!$O$7+保育人数!$O$8)/保育人数!$O$34</f>
        <v>95174.715549936795</v>
      </c>
      <c r="BW266" s="3">
        <f>W266*(保育人数!$O$7+保育人数!$O$8)/保育人数!$O$34</f>
        <v>95878.634639696596</v>
      </c>
      <c r="BX266" s="3">
        <f>X266*(保育人数!$O$7+保育人数!$O$8)/保育人数!$O$34</f>
        <v>96703.919089759802</v>
      </c>
      <c r="BY266" s="3">
        <f>Y266*(保育人数!$O$7+保育人数!$O$8)/保育人数!$O$34</f>
        <v>85975.221238938058</v>
      </c>
      <c r="BZ266" s="3">
        <f>Z266*(保育人数!$O$7+保育人数!$O$8)/保育人数!$O$34</f>
        <v>84955.752212389387</v>
      </c>
      <c r="CA266" s="3">
        <f>AA266*(保育人数!$O$7+保育人数!$O$8)/保育人数!$O$34</f>
        <v>85902.40202275601</v>
      </c>
      <c r="CB266" s="3">
        <f>AB266*(保育人数!$O$7+保育人数!$O$8)/保育人数!$O$34</f>
        <v>86800.505689001264</v>
      </c>
      <c r="CC266" s="3">
        <f>AC266*(保育人数!$O$7+保育人数!$O$8)/保育人数!$O$34</f>
        <v>90392.920353982307</v>
      </c>
      <c r="CD266" s="3">
        <f>AD266*(保育人数!$O$7+保育人数!$O$8)/保育人数!$O$34</f>
        <v>98354.487989886227</v>
      </c>
      <c r="CE266" s="3">
        <f>AE266*(保育人数!$O$7+保育人数!$O$8)/保育人数!$O$34</f>
        <v>0</v>
      </c>
      <c r="CF266" s="3">
        <f>AVERAGE(BU266:CE266)</f>
        <v>83093.345592460639</v>
      </c>
      <c r="CG266" s="216">
        <f>ROUNDDOWN(SUM(CF266:CF269)*$CJ$2*12/16,-2)</f>
        <v>211200</v>
      </c>
      <c r="CH266" s="3"/>
      <c r="CI266" s="4"/>
    </row>
    <row r="267" spans="1:87" ht="19">
      <c r="A267" s="32" t="s">
        <v>81</v>
      </c>
      <c r="B267" s="76" t="s">
        <v>145</v>
      </c>
      <c r="C267" s="237"/>
      <c r="D267" s="34" t="s">
        <v>106</v>
      </c>
      <c r="E267" s="38">
        <v>370</v>
      </c>
      <c r="F267" s="36">
        <v>390</v>
      </c>
      <c r="G267" s="36">
        <v>390</v>
      </c>
      <c r="H267" s="36">
        <v>390</v>
      </c>
      <c r="I267" s="36">
        <v>390</v>
      </c>
      <c r="J267" s="36">
        <v>390</v>
      </c>
      <c r="K267" s="36">
        <v>400</v>
      </c>
      <c r="L267" s="36">
        <v>400</v>
      </c>
      <c r="M267" s="39">
        <v>400</v>
      </c>
      <c r="N267" s="39">
        <v>420</v>
      </c>
      <c r="O267" s="40">
        <v>460</v>
      </c>
      <c r="P267" s="111"/>
      <c r="Q267" s="111"/>
      <c r="R267" s="111"/>
      <c r="S267" s="111"/>
      <c r="T267" s="35">
        <v>44780</v>
      </c>
      <c r="U267" s="36">
        <v>45790</v>
      </c>
      <c r="V267" s="36">
        <v>46400</v>
      </c>
      <c r="W267" s="36">
        <v>46750</v>
      </c>
      <c r="X267" s="36">
        <v>47170</v>
      </c>
      <c r="Y267" s="36">
        <v>42760</v>
      </c>
      <c r="Z267" s="36">
        <v>42240</v>
      </c>
      <c r="AA267" s="36">
        <v>42710</v>
      </c>
      <c r="AB267" s="37">
        <v>43170</v>
      </c>
      <c r="AC267" s="37">
        <v>45010</v>
      </c>
      <c r="AD267" s="77">
        <v>49060</v>
      </c>
      <c r="AE267" s="111"/>
      <c r="AF267" s="4">
        <f>E267/E$555</f>
        <v>1.088235294117647</v>
      </c>
      <c r="AG267" s="4">
        <f>F267/E$555</f>
        <v>1.1470588235294117</v>
      </c>
      <c r="AH267" s="4">
        <f>G267/E$555</f>
        <v>1.1470588235294117</v>
      </c>
      <c r="AI267" s="4">
        <f>H267/E$555</f>
        <v>1.1470588235294117</v>
      </c>
      <c r="AJ267" s="4">
        <f>I267/E$555</f>
        <v>1.1470588235294117</v>
      </c>
      <c r="AK267" s="4">
        <f>J267/E$555</f>
        <v>1.1470588235294117</v>
      </c>
      <c r="AL267" s="4">
        <f>K267/E$555</f>
        <v>1.1764705882352942</v>
      </c>
      <c r="AM267" s="4">
        <f>L267/E$555</f>
        <v>1.1764705882352942</v>
      </c>
      <c r="AN267" s="4">
        <f>M267/E$555</f>
        <v>1.1764705882352942</v>
      </c>
      <c r="AO267" s="4">
        <f>N267/E$555</f>
        <v>1.2352941176470589</v>
      </c>
      <c r="AP267" s="4">
        <f>O267/E$555</f>
        <v>1.3529411764705883</v>
      </c>
      <c r="AQ267" s="256"/>
      <c r="AR267" s="256"/>
      <c r="AS267" s="256"/>
      <c r="AT267" s="256"/>
      <c r="AU267" s="256"/>
      <c r="AV267" s="256"/>
      <c r="AW267" s="256"/>
      <c r="AX267" s="256"/>
      <c r="AY267" s="256"/>
      <c r="AZ267" s="256"/>
      <c r="BA267" s="256"/>
      <c r="BC267" s="3"/>
      <c r="BE267" s="3">
        <f>E267*保育人数!$O$6/保育人数!$O$34</f>
        <v>449.0518331226296</v>
      </c>
      <c r="BF267" s="3">
        <f>F267*保育人数!$O$6/保育人数!$O$34</f>
        <v>473.3249051833123</v>
      </c>
      <c r="BG267" s="3">
        <f>G267*保育人数!$O$6/保育人数!$O$34</f>
        <v>473.3249051833123</v>
      </c>
      <c r="BH267" s="3">
        <f>H267*保育人数!$O$6/保育人数!$O$34</f>
        <v>473.3249051833123</v>
      </c>
      <c r="BI267" s="3">
        <f>I267*保育人数!$O$6/保育人数!$O$34</f>
        <v>473.3249051833123</v>
      </c>
      <c r="BJ267" s="3">
        <f>J267*保育人数!$O$6/保育人数!$O$34</f>
        <v>473.3249051833123</v>
      </c>
      <c r="BK267" s="3">
        <f>K267*保育人数!$O$6/保育人数!$O$34</f>
        <v>485.46144121365364</v>
      </c>
      <c r="BL267" s="3">
        <f>L267*保育人数!$O$6/保育人数!$O$34</f>
        <v>485.46144121365364</v>
      </c>
      <c r="BM267" s="3">
        <f>M267*保育人数!$O$6/保育人数!$O$34</f>
        <v>485.46144121365364</v>
      </c>
      <c r="BN267" s="3">
        <f>N267*保育人数!$O$6/保育人数!$O$34</f>
        <v>509.73451327433634</v>
      </c>
      <c r="BO267" s="3">
        <f>O267*保育人数!$O$6/保育人数!$O$34</f>
        <v>558.28065739570172</v>
      </c>
      <c r="BP267" s="3">
        <f t="shared" ref="BP267:BP269" si="161">AVERAGE(BE267:BO267)</f>
        <v>485.46144121365359</v>
      </c>
      <c r="BQ267" s="216"/>
      <c r="BR267" s="3"/>
      <c r="BU267" s="3">
        <f>U267*保育人数!$O$6/保育人数!$O$34</f>
        <v>55573.198482933003</v>
      </c>
      <c r="BV267" s="3">
        <f>V267*保育人数!$O$6/保育人数!$O$34</f>
        <v>56313.527180783822</v>
      </c>
      <c r="BW267" s="3">
        <f>W267*保育人数!$O$6/保育人数!$O$34</f>
        <v>56738.305941845771</v>
      </c>
      <c r="BX267" s="3">
        <f>X267*保育人数!$O$6/保育人数!$O$34</f>
        <v>57248.040455120106</v>
      </c>
      <c r="BY267" s="3">
        <f>Y267*保育人数!$O$6/保育人数!$O$34</f>
        <v>51895.828065739574</v>
      </c>
      <c r="BZ267" s="3">
        <f>Z267*保育人数!$O$6/保育人数!$O$34</f>
        <v>51264.728192161827</v>
      </c>
      <c r="CA267" s="3">
        <f>AA267*保育人数!$O$6/保育人数!$O$34</f>
        <v>51835.145385587864</v>
      </c>
      <c r="CB267" s="3">
        <f>AB267*保育人数!$O$6/保育人数!$O$34</f>
        <v>52393.42604298357</v>
      </c>
      <c r="CC267" s="3">
        <f>AC267*保育人数!$O$6/保育人数!$O$34</f>
        <v>54626.548672566372</v>
      </c>
      <c r="CD267" s="3">
        <f>AD267*保育人数!$O$6/保育人数!$O$34</f>
        <v>59541.845764854617</v>
      </c>
      <c r="CE267" s="3">
        <f>AE267*保育人数!$O$6/保育人数!$O$34</f>
        <v>0</v>
      </c>
      <c r="CF267" s="3">
        <f t="shared" ref="CF267:CF269" si="162">AVERAGE(BU267:CE267)</f>
        <v>49766.417653143319</v>
      </c>
      <c r="CG267" s="216"/>
      <c r="CH267" s="3"/>
      <c r="CI267" s="4"/>
    </row>
    <row r="268" spans="1:87" ht="19">
      <c r="A268" s="32" t="s">
        <v>81</v>
      </c>
      <c r="B268" s="76" t="s">
        <v>145</v>
      </c>
      <c r="C268" s="257" t="s">
        <v>160</v>
      </c>
      <c r="D268" s="34" t="s">
        <v>161</v>
      </c>
      <c r="E268" s="38">
        <v>860</v>
      </c>
      <c r="F268" s="36">
        <v>880</v>
      </c>
      <c r="G268" s="36">
        <v>890</v>
      </c>
      <c r="H268" s="36">
        <v>900</v>
      </c>
      <c r="I268" s="36">
        <v>900</v>
      </c>
      <c r="J268" s="36">
        <v>900</v>
      </c>
      <c r="K268" s="36">
        <v>890</v>
      </c>
      <c r="L268" s="36">
        <v>900</v>
      </c>
      <c r="M268" s="39">
        <v>920</v>
      </c>
      <c r="N268" s="39">
        <v>960</v>
      </c>
      <c r="O268" s="40">
        <v>1050</v>
      </c>
      <c r="P268" s="111"/>
      <c r="Q268" s="111"/>
      <c r="R268" s="111"/>
      <c r="S268" s="111"/>
      <c r="T268" s="35">
        <v>96410</v>
      </c>
      <c r="U268" s="36">
        <v>98790</v>
      </c>
      <c r="V268" s="36">
        <v>100020</v>
      </c>
      <c r="W268" s="36">
        <v>100840</v>
      </c>
      <c r="X268" s="36">
        <v>101810</v>
      </c>
      <c r="Y268" s="36">
        <v>101970</v>
      </c>
      <c r="Z268" s="36">
        <v>100870</v>
      </c>
      <c r="AA268" s="36">
        <v>102040</v>
      </c>
      <c r="AB268" s="37">
        <v>103150</v>
      </c>
      <c r="AC268" s="37">
        <v>107670</v>
      </c>
      <c r="AD268" s="77">
        <v>117470</v>
      </c>
      <c r="AE268" s="111"/>
      <c r="AF268" s="4">
        <f>E268/E$556</f>
        <v>1.1025641025641026</v>
      </c>
      <c r="AG268" s="4">
        <f>F268/E$556</f>
        <v>1.1282051282051282</v>
      </c>
      <c r="AH268" s="4">
        <f>G268/E$556</f>
        <v>1.141025641025641</v>
      </c>
      <c r="AI268" s="4">
        <f>H268/E$556</f>
        <v>1.1538461538461537</v>
      </c>
      <c r="AJ268" s="4">
        <f>I268/E$556</f>
        <v>1.1538461538461537</v>
      </c>
      <c r="AK268" s="4">
        <f>J268/E$556</f>
        <v>1.1538461538461537</v>
      </c>
      <c r="AL268" s="4">
        <f>K268/E$556</f>
        <v>1.141025641025641</v>
      </c>
      <c r="AM268" s="4">
        <f>L268/E$556</f>
        <v>1.1538461538461537</v>
      </c>
      <c r="AN268" s="4">
        <f>M268/E$556</f>
        <v>1.1794871794871795</v>
      </c>
      <c r="AO268" s="4">
        <f>N268/E$556</f>
        <v>1.2307692307692308</v>
      </c>
      <c r="AP268" s="4">
        <f>O268/E$556</f>
        <v>1.3461538461538463</v>
      </c>
      <c r="AQ268" s="256"/>
      <c r="AR268" s="256"/>
      <c r="AS268" s="256"/>
      <c r="AT268" s="256"/>
      <c r="AU268" s="256"/>
      <c r="AV268" s="256"/>
      <c r="AW268" s="256"/>
      <c r="AX268" s="256"/>
      <c r="AY268" s="256"/>
      <c r="AZ268" s="256"/>
      <c r="BA268" s="256"/>
      <c r="BC268" s="3"/>
      <c r="BE268" s="3">
        <f>E268*(保育人数!$O$4+保育人数!$O$5)/保育人数!$O$34</f>
        <v>1565.6131479140329</v>
      </c>
      <c r="BF268" s="3">
        <f>F268*(保育人数!$O$4+保育人数!$O$5)/保育人数!$O$34</f>
        <v>1602.0227560050571</v>
      </c>
      <c r="BG268" s="3">
        <f>G268*(保育人数!$O$4+保育人数!$O$5)/保育人数!$O$34</f>
        <v>1620.2275600505691</v>
      </c>
      <c r="BH268" s="3">
        <f>H268*(保育人数!$O$4+保育人数!$O$5)/保育人数!$O$34</f>
        <v>1638.4323640960811</v>
      </c>
      <c r="BI268" s="3">
        <f>I268*(保育人数!$O$4+保育人数!$O$5)/保育人数!$O$34</f>
        <v>1638.4323640960811</v>
      </c>
      <c r="BJ268" s="3">
        <f>J268*(保育人数!$O$4+保育人数!$O$5)/保育人数!$O$34</f>
        <v>1638.4323640960811</v>
      </c>
      <c r="BK268" s="3">
        <f>K268*(保育人数!$O$4+保育人数!$O$5)/保育人数!$O$34</f>
        <v>1620.2275600505691</v>
      </c>
      <c r="BL268" s="3">
        <f>L268*(保育人数!$O$4+保育人数!$O$5)/保育人数!$O$34</f>
        <v>1638.4323640960811</v>
      </c>
      <c r="BM268" s="3">
        <f>M268*(保育人数!$O$4+保育人数!$O$5)/保育人数!$O$34</f>
        <v>1674.8419721871051</v>
      </c>
      <c r="BN268" s="3">
        <f>N268*(保育人数!$O$4+保育人数!$O$5)/保育人数!$O$34</f>
        <v>1747.661188369153</v>
      </c>
      <c r="BO268" s="3">
        <f>O268*(保育人数!$O$4+保育人数!$O$5)/保育人数!$O$34</f>
        <v>1911.5044247787612</v>
      </c>
      <c r="BP268" s="3">
        <f t="shared" si="161"/>
        <v>1663.2570968854159</v>
      </c>
      <c r="BQ268" s="216"/>
      <c r="BR268" s="3"/>
      <c r="BU268" s="3">
        <f>U268*(保育人数!$O$4+保育人数!$O$5)/保育人数!$O$34</f>
        <v>179845.25916561316</v>
      </c>
      <c r="BV268" s="3">
        <f>V268*(保育人数!$O$4+保育人数!$O$5)/保育人数!$O$34</f>
        <v>182084.45006321114</v>
      </c>
      <c r="BW268" s="3">
        <f>W268*(保育人数!$O$4+保育人数!$O$5)/保育人数!$O$34</f>
        <v>183577.24399494313</v>
      </c>
      <c r="BX268" s="3">
        <f>X268*(保育人数!$O$4+保育人数!$O$5)/保育人数!$O$34</f>
        <v>185343.10998735778</v>
      </c>
      <c r="BY268" s="3">
        <f>Y268*(保育人数!$O$4+保育人数!$O$5)/保育人数!$O$34</f>
        <v>185634.38685208597</v>
      </c>
      <c r="BZ268" s="3">
        <f>Z268*(保育人数!$O$4+保育人数!$O$5)/保育人数!$O$34</f>
        <v>183631.85840707965</v>
      </c>
      <c r="CA268" s="3">
        <f>AA268*(保育人数!$O$4+保育人数!$O$5)/保育人数!$O$34</f>
        <v>185761.82048040457</v>
      </c>
      <c r="CB268" s="3">
        <f>AB268*(保育人数!$O$4+保育人数!$O$5)/保育人数!$O$34</f>
        <v>187782.55372945638</v>
      </c>
      <c r="CC268" s="3">
        <f>AC268*(保育人数!$O$4+保育人数!$O$5)/保育人数!$O$34</f>
        <v>196011.12515802783</v>
      </c>
      <c r="CD268" s="3">
        <f>AD268*(保育人数!$O$4+保育人数!$O$5)/保育人数!$O$34</f>
        <v>213851.83312262958</v>
      </c>
      <c r="CE268" s="3">
        <f>AE268*(保育人数!$O$4+保育人数!$O$5)/保育人数!$O$34</f>
        <v>0</v>
      </c>
      <c r="CF268" s="3">
        <f t="shared" si="162"/>
        <v>171229.42190552811</v>
      </c>
      <c r="CG268" s="216"/>
      <c r="CH268" s="3"/>
      <c r="CI268" s="4"/>
    </row>
    <row r="269" spans="1:87" ht="19">
      <c r="A269" s="32" t="s">
        <v>81</v>
      </c>
      <c r="B269" s="76" t="s">
        <v>145</v>
      </c>
      <c r="C269" s="257"/>
      <c r="D269" s="34" t="s">
        <v>162</v>
      </c>
      <c r="E269" s="38">
        <v>1550</v>
      </c>
      <c r="F269" s="36">
        <v>1600</v>
      </c>
      <c r="G269" s="36">
        <v>1610</v>
      </c>
      <c r="H269" s="36">
        <v>1620</v>
      </c>
      <c r="I269" s="36">
        <v>1640</v>
      </c>
      <c r="J269" s="36">
        <v>1640</v>
      </c>
      <c r="K269" s="36">
        <v>1620</v>
      </c>
      <c r="L269" s="36">
        <v>1630</v>
      </c>
      <c r="M269" s="39">
        <v>1660</v>
      </c>
      <c r="N269" s="39">
        <v>1730</v>
      </c>
      <c r="O269" s="40">
        <v>1900</v>
      </c>
      <c r="P269" s="111"/>
      <c r="Q269" s="111"/>
      <c r="R269" s="111"/>
      <c r="S269" s="111"/>
      <c r="T269" s="35">
        <v>165640</v>
      </c>
      <c r="U269" s="36">
        <v>169990</v>
      </c>
      <c r="V269" s="36">
        <v>171950</v>
      </c>
      <c r="W269" s="36">
        <v>173410</v>
      </c>
      <c r="X269" s="36">
        <v>175160</v>
      </c>
      <c r="Y269" s="36">
        <v>175420</v>
      </c>
      <c r="Z269" s="36">
        <v>173280</v>
      </c>
      <c r="AA269" s="36">
        <v>175320</v>
      </c>
      <c r="AB269" s="37">
        <v>177310</v>
      </c>
      <c r="AC269" s="37">
        <v>185380</v>
      </c>
      <c r="AD269" s="77">
        <v>202950</v>
      </c>
      <c r="AE269" s="111"/>
      <c r="AF269" s="4">
        <f>E269/E$557</f>
        <v>1.1071428571428572</v>
      </c>
      <c r="AG269" s="4">
        <f>F269/E$557</f>
        <v>1.1428571428571428</v>
      </c>
      <c r="AH269" s="4">
        <f>G269/E$557</f>
        <v>1.1499999999999999</v>
      </c>
      <c r="AI269" s="4">
        <f>H269/E$557</f>
        <v>1.1571428571428573</v>
      </c>
      <c r="AJ269" s="4">
        <f>I269/E$557</f>
        <v>1.1714285714285715</v>
      </c>
      <c r="AK269" s="4">
        <f>J269/E$557</f>
        <v>1.1714285714285715</v>
      </c>
      <c r="AL269" s="4">
        <f>K269/E$557</f>
        <v>1.1571428571428573</v>
      </c>
      <c r="AM269" s="4">
        <f>L269/E$557</f>
        <v>1.1642857142857144</v>
      </c>
      <c r="AN269" s="4">
        <f>M269/E$557</f>
        <v>1.1857142857142857</v>
      </c>
      <c r="AO269" s="4">
        <f>N269/E$557</f>
        <v>1.2357142857142858</v>
      </c>
      <c r="AP269" s="4">
        <f>O269/E$557</f>
        <v>1.3571428571428572</v>
      </c>
      <c r="AQ269" s="256"/>
      <c r="AR269" s="256"/>
      <c r="AS269" s="256"/>
      <c r="AT269" s="256"/>
      <c r="AU269" s="256"/>
      <c r="AV269" s="256"/>
      <c r="AW269" s="256"/>
      <c r="AX269" s="256"/>
      <c r="AY269" s="256"/>
      <c r="AZ269" s="256"/>
      <c r="BA269" s="256"/>
      <c r="BC269" s="3"/>
      <c r="BE269" s="3">
        <f>E269*保育人数!$O$3/保育人数!$O$34</f>
        <v>940.58154235145389</v>
      </c>
      <c r="BF269" s="3">
        <f>F269*保育人数!$O$3/保育人数!$O$34</f>
        <v>970.92288242730729</v>
      </c>
      <c r="BG269" s="3">
        <f>G269*保育人数!$O$3/保育人数!$O$34</f>
        <v>976.99115044247799</v>
      </c>
      <c r="BH269" s="3">
        <f>H269*保育人数!$O$3/保育人数!$O$34</f>
        <v>983.05941845764858</v>
      </c>
      <c r="BI269" s="3">
        <f>I269*保育人数!$O$3/保育人数!$O$34</f>
        <v>995.19595448798998</v>
      </c>
      <c r="BJ269" s="3">
        <f>J269*保育人数!$O$3/保育人数!$O$34</f>
        <v>995.19595448798998</v>
      </c>
      <c r="BK269" s="3">
        <f>K269*保育人数!$O$3/保育人数!$O$34</f>
        <v>983.05941845764858</v>
      </c>
      <c r="BL269" s="3">
        <f>L269*保育人数!$O$3/保育人数!$O$34</f>
        <v>989.12768647281928</v>
      </c>
      <c r="BM269" s="3">
        <f>M269*保育人数!$O$3/保育人数!$O$34</f>
        <v>1007.3324905183313</v>
      </c>
      <c r="BN269" s="3">
        <f>N269*保育人数!$O$3/保育人数!$O$34</f>
        <v>1049.8103666245261</v>
      </c>
      <c r="BO269" s="3">
        <f>O269*保育人数!$O$3/保育人数!$O$34</f>
        <v>1152.9709228824274</v>
      </c>
      <c r="BP269" s="3">
        <f t="shared" si="161"/>
        <v>1004.0225261464199</v>
      </c>
      <c r="BQ269" s="216"/>
      <c r="BR269" s="3"/>
      <c r="BU269" s="3">
        <f>U269*保育人数!$O$3/保育人数!$O$34</f>
        <v>103154.48798988623</v>
      </c>
      <c r="BV269" s="3">
        <f>V269*保育人数!$O$3/保育人数!$O$34</f>
        <v>104343.86852085967</v>
      </c>
      <c r="BW269" s="3">
        <f>W269*保育人数!$O$3/保育人数!$O$34</f>
        <v>105229.83565107459</v>
      </c>
      <c r="BX269" s="3">
        <f>X269*保育人数!$O$3/保育人数!$O$34</f>
        <v>106291.78255372947</v>
      </c>
      <c r="BY269" s="3">
        <f>Y269*保育人数!$O$3/保育人数!$O$34</f>
        <v>106449.5575221239</v>
      </c>
      <c r="BZ269" s="3">
        <f>Z269*保育人数!$O$3/保育人数!$O$34</f>
        <v>105150.94816687738</v>
      </c>
      <c r="CA269" s="3">
        <f>AA269*保育人数!$O$3/保育人数!$O$34</f>
        <v>106388.8748419722</v>
      </c>
      <c r="CB269" s="3">
        <f>AB269*保育人数!$O$3/保育人数!$O$34</f>
        <v>107596.46017699115</v>
      </c>
      <c r="CC269" s="3">
        <f>AC269*保育人数!$O$3/保育人数!$O$34</f>
        <v>112493.55246523389</v>
      </c>
      <c r="CD269" s="3">
        <f>AD269*保育人数!$O$3/保育人数!$O$34</f>
        <v>123155.49936788875</v>
      </c>
      <c r="CE269" s="3">
        <f>AE269*保育人数!$O$3/保育人数!$O$34</f>
        <v>0</v>
      </c>
      <c r="CF269" s="3">
        <f t="shared" si="162"/>
        <v>98204.987932421558</v>
      </c>
      <c r="CG269" s="216"/>
      <c r="CH269" s="3"/>
      <c r="CI269" s="4"/>
    </row>
    <row r="270" spans="1:87" ht="21" customHeight="1">
      <c r="A270" s="32" t="s">
        <v>81</v>
      </c>
      <c r="B270" s="33" t="s">
        <v>174</v>
      </c>
      <c r="C270" s="237" t="s">
        <v>159</v>
      </c>
      <c r="D270" s="34" t="s">
        <v>105</v>
      </c>
      <c r="E270" s="38">
        <v>290</v>
      </c>
      <c r="F270" s="36">
        <v>300</v>
      </c>
      <c r="G270" s="36">
        <v>300</v>
      </c>
      <c r="H270" s="36">
        <v>310</v>
      </c>
      <c r="I270" s="36">
        <v>310</v>
      </c>
      <c r="J270" s="36">
        <v>310</v>
      </c>
      <c r="K270" s="36">
        <v>310</v>
      </c>
      <c r="L270" s="36">
        <v>320</v>
      </c>
      <c r="M270" s="39">
        <v>320</v>
      </c>
      <c r="N270" s="39">
        <v>330</v>
      </c>
      <c r="O270" s="40">
        <v>360</v>
      </c>
      <c r="P270" s="111"/>
      <c r="Q270" s="111"/>
      <c r="R270" s="111"/>
      <c r="S270" s="111"/>
      <c r="T270" s="35">
        <v>36530</v>
      </c>
      <c r="U270" s="36">
        <v>37310</v>
      </c>
      <c r="V270" s="36">
        <v>37830</v>
      </c>
      <c r="W270" s="36">
        <v>38110</v>
      </c>
      <c r="X270" s="36">
        <v>38440</v>
      </c>
      <c r="Y270" s="36">
        <v>34010</v>
      </c>
      <c r="Z270" s="36">
        <v>33610</v>
      </c>
      <c r="AA270" s="36">
        <v>33990</v>
      </c>
      <c r="AB270" s="37">
        <v>34340</v>
      </c>
      <c r="AC270" s="37">
        <v>35760</v>
      </c>
      <c r="AD270" s="77">
        <v>38920</v>
      </c>
      <c r="AE270" s="111"/>
      <c r="AF270" s="4">
        <f>E270/E$558</f>
        <v>1.0740740740740742</v>
      </c>
      <c r="AG270" s="4">
        <f>F270/E$558</f>
        <v>1.1111111111111112</v>
      </c>
      <c r="AH270" s="4">
        <f>G270/E$558</f>
        <v>1.1111111111111112</v>
      </c>
      <c r="AI270" s="4">
        <f>H270/E$558</f>
        <v>1.1481481481481481</v>
      </c>
      <c r="AJ270" s="4">
        <f>I270/E$558</f>
        <v>1.1481481481481481</v>
      </c>
      <c r="AK270" s="4">
        <f>J270/E$558</f>
        <v>1.1481481481481481</v>
      </c>
      <c r="AL270" s="4">
        <f>K270/E$558</f>
        <v>1.1481481481481481</v>
      </c>
      <c r="AM270" s="4">
        <f>L270/E$558</f>
        <v>1.1851851851851851</v>
      </c>
      <c r="AN270" s="4">
        <f>M270/E$558</f>
        <v>1.1851851851851851</v>
      </c>
      <c r="AO270" s="4">
        <f>N270/E$558</f>
        <v>1.2222222222222223</v>
      </c>
      <c r="AP270" s="4">
        <f>O270/E$558</f>
        <v>1.3333333333333333</v>
      </c>
      <c r="AQ270" s="256"/>
      <c r="AR270" s="256"/>
      <c r="AS270" s="256"/>
      <c r="AT270" s="256"/>
      <c r="AU270" s="256"/>
      <c r="AV270" s="256"/>
      <c r="AW270" s="256"/>
      <c r="AX270" s="256"/>
      <c r="AY270" s="256"/>
      <c r="AZ270" s="256"/>
      <c r="BA270" s="256"/>
      <c r="BC270" s="3"/>
      <c r="BE270" s="3">
        <f>E270*(保育人数!$P$7+保育人数!$P$8)/保育人数!$P$34</f>
        <v>720.17265922762556</v>
      </c>
      <c r="BF270" s="3">
        <f>F270*(保育人数!$P$7+保育人数!$P$8)/保育人数!$P$34</f>
        <v>745.006199200992</v>
      </c>
      <c r="BG270" s="3">
        <f>G270*(保育人数!$P$7+保育人数!$P$8)/保育人数!$P$34</f>
        <v>745.006199200992</v>
      </c>
      <c r="BH270" s="3">
        <f>H270*(保育人数!$P$7+保育人数!$P$8)/保育人数!$P$34</f>
        <v>769.83973917435833</v>
      </c>
      <c r="BI270" s="3">
        <f>I270*(保育人数!$P$7+保育人数!$P$8)/保育人数!$P$34</f>
        <v>769.83973917435833</v>
      </c>
      <c r="BJ270" s="3">
        <f>J270*(保育人数!$P$7+保育人数!$P$8)/保育人数!$P$34</f>
        <v>769.83973917435833</v>
      </c>
      <c r="BK270" s="3">
        <f>K270*(保育人数!$P$7+保育人数!$P$8)/保育人数!$P$34</f>
        <v>769.83973917435833</v>
      </c>
      <c r="BL270" s="3">
        <f>L270*(保育人数!$P$7+保育人数!$P$8)/保育人数!$P$34</f>
        <v>794.67327914772477</v>
      </c>
      <c r="BM270" s="3">
        <f>M270*(保育人数!$P$7+保育人数!$P$8)/保育人数!$P$34</f>
        <v>794.67327914772477</v>
      </c>
      <c r="BN270" s="3">
        <f>N270*(保育人数!$P$7+保育人数!$P$8)/保育人数!$P$34</f>
        <v>819.50681912109121</v>
      </c>
      <c r="BO270" s="3">
        <f>O270*(保育人数!$P$7+保育人数!$P$8)/保育人数!$P$34</f>
        <v>894.00743904119042</v>
      </c>
      <c r="BP270" s="3">
        <f>AVERAGE(BE270:BO270)</f>
        <v>781.1277118895249</v>
      </c>
      <c r="BQ270" s="216">
        <f>SUM(BP270:BP273)</f>
        <v>3953.6124434870826</v>
      </c>
      <c r="BR270" s="3"/>
      <c r="BU270" s="3">
        <f>U270*(保育人数!$P$7+保育人数!$P$8)/保育人数!$P$34</f>
        <v>92653.937640630043</v>
      </c>
      <c r="BV270" s="3">
        <f>V270*(保育人数!$P$7+保育人数!$P$8)/保育人数!$P$34</f>
        <v>93945.281719245089</v>
      </c>
      <c r="BW270" s="3">
        <f>W270*(保育人数!$P$7+保育人数!$P$8)/保育人数!$P$34</f>
        <v>94640.620838499352</v>
      </c>
      <c r="BX270" s="3">
        <f>X270*(保育人数!$P$7+保育人数!$P$8)/保育人数!$P$34</f>
        <v>95460.12765762044</v>
      </c>
      <c r="BY270" s="3">
        <f>Y270*(保育人数!$P$7+保育人数!$P$8)/保育人数!$P$34</f>
        <v>84458.86944941913</v>
      </c>
      <c r="BZ270" s="3">
        <f>Z270*(保育人数!$P$7+保育人数!$P$8)/保育人数!$P$34</f>
        <v>83465.527850484475</v>
      </c>
      <c r="CA270" s="3">
        <f>AA270*(保育人数!$P$7+保育人数!$P$8)/保育人数!$P$34</f>
        <v>84409.20236947239</v>
      </c>
      <c r="CB270" s="3">
        <f>AB270*(保育人数!$P$7+保育人数!$P$8)/保育人数!$P$34</f>
        <v>85278.376268540218</v>
      </c>
      <c r="CC270" s="3">
        <f>AC270*(保育人数!$P$7+保育人数!$P$8)/保育人数!$P$34</f>
        <v>88804.738944758239</v>
      </c>
      <c r="CD270" s="3">
        <f>AD270*(保育人数!$P$7+保育人数!$P$8)/保育人数!$P$34</f>
        <v>96652.137576342022</v>
      </c>
      <c r="CE270" s="3">
        <f>AE270*(保育人数!$P$7+保育人数!$P$8)/保育人数!$P$34</f>
        <v>0</v>
      </c>
      <c r="CF270" s="3">
        <f>AVERAGE(BU270:CE270)</f>
        <v>81797.165483182835</v>
      </c>
      <c r="CG270" s="216">
        <f>ROUNDDOWN(SUM(CF270:CF273)*$CJ$2*12/16,-2)</f>
        <v>211800</v>
      </c>
      <c r="CH270" s="3"/>
      <c r="CI270" s="4"/>
    </row>
    <row r="271" spans="1:87" ht="19">
      <c r="A271" s="32" t="s">
        <v>81</v>
      </c>
      <c r="B271" s="76" t="s">
        <v>146</v>
      </c>
      <c r="C271" s="237"/>
      <c r="D271" s="34" t="s">
        <v>106</v>
      </c>
      <c r="E271" s="38">
        <v>350</v>
      </c>
      <c r="F271" s="36">
        <v>370</v>
      </c>
      <c r="G271" s="36">
        <v>370</v>
      </c>
      <c r="H271" s="36">
        <v>380</v>
      </c>
      <c r="I271" s="36">
        <v>380</v>
      </c>
      <c r="J271" s="36">
        <v>380</v>
      </c>
      <c r="K271" s="36">
        <v>380</v>
      </c>
      <c r="L271" s="36">
        <v>390</v>
      </c>
      <c r="M271" s="39">
        <v>390</v>
      </c>
      <c r="N271" s="39">
        <v>400</v>
      </c>
      <c r="O271" s="40">
        <v>440</v>
      </c>
      <c r="P271" s="111"/>
      <c r="Q271" s="111"/>
      <c r="R271" s="111"/>
      <c r="S271" s="111"/>
      <c r="T271" s="35">
        <v>43450</v>
      </c>
      <c r="U271" s="36">
        <v>44420</v>
      </c>
      <c r="V271" s="36">
        <v>45020</v>
      </c>
      <c r="W271" s="36">
        <v>45360</v>
      </c>
      <c r="X271" s="36">
        <v>45770</v>
      </c>
      <c r="Y271" s="36">
        <v>41350</v>
      </c>
      <c r="Z271" s="36">
        <v>40850</v>
      </c>
      <c r="AA271" s="36">
        <v>41310</v>
      </c>
      <c r="AB271" s="37">
        <v>41750</v>
      </c>
      <c r="AC271" s="37">
        <v>43530</v>
      </c>
      <c r="AD271" s="77">
        <v>47460</v>
      </c>
      <c r="AE271" s="111"/>
      <c r="AF271" s="4">
        <f>E271/E$559</f>
        <v>1.0606060606060606</v>
      </c>
      <c r="AG271" s="4">
        <f>F271/E$559</f>
        <v>1.1212121212121211</v>
      </c>
      <c r="AH271" s="4">
        <f>G271/E$559</f>
        <v>1.1212121212121211</v>
      </c>
      <c r="AI271" s="4">
        <f>H271/E$559</f>
        <v>1.1515151515151516</v>
      </c>
      <c r="AJ271" s="4">
        <f>I271/E$559</f>
        <v>1.1515151515151516</v>
      </c>
      <c r="AK271" s="4">
        <f>J271/E$559</f>
        <v>1.1515151515151516</v>
      </c>
      <c r="AL271" s="4">
        <f>K271/E$559</f>
        <v>1.1515151515151516</v>
      </c>
      <c r="AM271" s="4">
        <f>L271/E$559</f>
        <v>1.1818181818181819</v>
      </c>
      <c r="AN271" s="4">
        <f>M271/E$559</f>
        <v>1.1818181818181819</v>
      </c>
      <c r="AO271" s="4">
        <f>N271/E$559</f>
        <v>1.2121212121212122</v>
      </c>
      <c r="AP271" s="4">
        <f>O271/E$559</f>
        <v>1.3333333333333333</v>
      </c>
      <c r="AQ271" s="256"/>
      <c r="AR271" s="256"/>
      <c r="AS271" s="256"/>
      <c r="AT271" s="256"/>
      <c r="AU271" s="256"/>
      <c r="AV271" s="256"/>
      <c r="AW271" s="256"/>
      <c r="AX271" s="256"/>
      <c r="AY271" s="256"/>
      <c r="AZ271" s="256"/>
      <c r="BA271" s="256"/>
      <c r="BC271" s="3"/>
      <c r="BE271" s="3">
        <f>E271*保育人数!$P$6/保育人数!$P$34</f>
        <v>434.58694953391199</v>
      </c>
      <c r="BF271" s="3">
        <f>F271*保育人数!$P$6/保育人数!$P$34</f>
        <v>459.42048950727838</v>
      </c>
      <c r="BG271" s="3">
        <f>G271*保育人数!$P$6/保育人数!$P$34</f>
        <v>459.42048950727838</v>
      </c>
      <c r="BH271" s="3">
        <f>H271*保育人数!$P$6/保育人数!$P$34</f>
        <v>471.8372594939616</v>
      </c>
      <c r="BI271" s="3">
        <f>I271*保育人数!$P$6/保育人数!$P$34</f>
        <v>471.8372594939616</v>
      </c>
      <c r="BJ271" s="3">
        <f>J271*保育人数!$P$6/保育人数!$P$34</f>
        <v>471.8372594939616</v>
      </c>
      <c r="BK271" s="3">
        <f>K271*保育人数!$P$6/保育人数!$P$34</f>
        <v>471.8372594939616</v>
      </c>
      <c r="BL271" s="3">
        <f>L271*保育人数!$P$6/保育人数!$P$34</f>
        <v>484.25402948064482</v>
      </c>
      <c r="BM271" s="3">
        <f>M271*保育人数!$P$6/保育人数!$P$34</f>
        <v>484.25402948064482</v>
      </c>
      <c r="BN271" s="3">
        <f>N271*保育人数!$P$6/保育人数!$P$34</f>
        <v>496.67079946732798</v>
      </c>
      <c r="BO271" s="3">
        <f>O271*保育人数!$P$6/保育人数!$P$34</f>
        <v>546.33787941406081</v>
      </c>
      <c r="BP271" s="3">
        <f t="shared" ref="BP271:BP273" si="163">AVERAGE(BE271:BO271)</f>
        <v>477.48124585154477</v>
      </c>
      <c r="BQ271" s="216"/>
      <c r="BR271" s="3"/>
      <c r="BU271" s="3">
        <f>U271*保育人数!$P$6/保育人数!$P$34</f>
        <v>55155.29228084677</v>
      </c>
      <c r="BV271" s="3">
        <f>V271*保育人数!$P$6/保育人数!$P$34</f>
        <v>55900.298480047764</v>
      </c>
      <c r="BW271" s="3">
        <f>W271*保育人数!$P$6/保育人数!$P$34</f>
        <v>56322.468659594997</v>
      </c>
      <c r="BX271" s="3">
        <f>X271*保育人数!$P$6/保育人数!$P$34</f>
        <v>56831.556229049005</v>
      </c>
      <c r="BY271" s="3">
        <f>Y271*保育人数!$P$6/保育人数!$P$34</f>
        <v>51343.343894935031</v>
      </c>
      <c r="BZ271" s="3">
        <f>Z271*保育人数!$P$6/保育人数!$P$34</f>
        <v>50722.505395600871</v>
      </c>
      <c r="CA271" s="3">
        <f>AA271*保育人数!$P$6/保育人数!$P$34</f>
        <v>51293.676814988299</v>
      </c>
      <c r="CB271" s="3">
        <f>AB271*保育人数!$P$6/保育人数!$P$34</f>
        <v>51840.014694402358</v>
      </c>
      <c r="CC271" s="3">
        <f>AC271*保育人数!$P$6/保育人数!$P$34</f>
        <v>54050.199752031971</v>
      </c>
      <c r="CD271" s="3">
        <f>AD271*保育人数!$P$6/保育人数!$P$34</f>
        <v>58929.990356798466</v>
      </c>
      <c r="CE271" s="3">
        <f>AE271*保育人数!$P$6/保育人数!$P$34</f>
        <v>0</v>
      </c>
      <c r="CF271" s="3">
        <f t="shared" ref="CF271:CF273" si="164">AVERAGE(BU271:CE271)</f>
        <v>49308.122414390506</v>
      </c>
      <c r="CG271" s="216"/>
      <c r="CH271" s="3"/>
      <c r="CI271" s="4"/>
    </row>
    <row r="272" spans="1:87" ht="19">
      <c r="A272" s="32" t="s">
        <v>81</v>
      </c>
      <c r="B272" s="76" t="s">
        <v>146</v>
      </c>
      <c r="C272" s="257" t="s">
        <v>160</v>
      </c>
      <c r="D272" s="34" t="s">
        <v>161</v>
      </c>
      <c r="E272" s="38">
        <v>840</v>
      </c>
      <c r="F272" s="36">
        <v>860</v>
      </c>
      <c r="G272" s="36">
        <v>870</v>
      </c>
      <c r="H272" s="36">
        <v>890</v>
      </c>
      <c r="I272" s="36">
        <v>890</v>
      </c>
      <c r="J272" s="36">
        <v>890</v>
      </c>
      <c r="K272" s="36">
        <v>880</v>
      </c>
      <c r="L272" s="36">
        <v>890</v>
      </c>
      <c r="M272" s="39">
        <v>900</v>
      </c>
      <c r="N272" s="39">
        <v>950</v>
      </c>
      <c r="O272" s="40">
        <v>1040</v>
      </c>
      <c r="P272" s="111"/>
      <c r="Q272" s="111"/>
      <c r="R272" s="111"/>
      <c r="S272" s="111"/>
      <c r="T272" s="35">
        <v>95080</v>
      </c>
      <c r="U272" s="36">
        <v>97420</v>
      </c>
      <c r="V272" s="36">
        <v>98640</v>
      </c>
      <c r="W272" s="36">
        <v>99450</v>
      </c>
      <c r="X272" s="36">
        <v>100410</v>
      </c>
      <c r="Y272" s="36">
        <v>100560</v>
      </c>
      <c r="Z272" s="36">
        <v>99480</v>
      </c>
      <c r="AA272" s="36">
        <v>100640</v>
      </c>
      <c r="AB272" s="37">
        <v>101730</v>
      </c>
      <c r="AC272" s="37">
        <v>106190</v>
      </c>
      <c r="AD272" s="77">
        <v>115870</v>
      </c>
      <c r="AE272" s="111"/>
      <c r="AF272" s="4">
        <f>E272/E$560</f>
        <v>1.0909090909090908</v>
      </c>
      <c r="AG272" s="4">
        <f>F272/E$560</f>
        <v>1.1168831168831168</v>
      </c>
      <c r="AH272" s="4">
        <f>G272/E$560</f>
        <v>1.1298701298701299</v>
      </c>
      <c r="AI272" s="4">
        <f>H272/E$560</f>
        <v>1.1558441558441559</v>
      </c>
      <c r="AJ272" s="4">
        <f>I272/E$560</f>
        <v>1.1558441558441559</v>
      </c>
      <c r="AK272" s="4">
        <f>J272/E$560</f>
        <v>1.1558441558441559</v>
      </c>
      <c r="AL272" s="4">
        <f>K272/E$560</f>
        <v>1.1428571428571428</v>
      </c>
      <c r="AM272" s="4">
        <f>L272/E$560</f>
        <v>1.1558441558441559</v>
      </c>
      <c r="AN272" s="4">
        <f>M272/E$560</f>
        <v>1.1688311688311688</v>
      </c>
      <c r="AO272" s="4">
        <f>N272/E$560</f>
        <v>1.2337662337662338</v>
      </c>
      <c r="AP272" s="4">
        <f>O272/E$560</f>
        <v>1.3506493506493507</v>
      </c>
      <c r="AQ272" s="256"/>
      <c r="AR272" s="256"/>
      <c r="AS272" s="256"/>
      <c r="AT272" s="256"/>
      <c r="AU272" s="256"/>
      <c r="AV272" s="256"/>
      <c r="AW272" s="256"/>
      <c r="AX272" s="256"/>
      <c r="AY272" s="256"/>
      <c r="AZ272" s="256"/>
      <c r="BA272" s="256"/>
      <c r="BC272" s="3"/>
      <c r="BE272" s="3">
        <f>E272*(保育人数!$P$4+保育人数!$P$5)/保育人数!$P$34</f>
        <v>1564.5130183220831</v>
      </c>
      <c r="BF272" s="3">
        <f>F272*(保育人数!$P$4+保育人数!$P$5)/保育人数!$P$34</f>
        <v>1601.7633282821328</v>
      </c>
      <c r="BG272" s="3">
        <f>G272*(保育人数!$P$4+保育人数!$P$5)/保育人数!$P$34</f>
        <v>1620.3884832621575</v>
      </c>
      <c r="BH272" s="3">
        <f>H272*(保育人数!$P$4+保育人数!$P$5)/保育人数!$P$34</f>
        <v>1657.6387932222071</v>
      </c>
      <c r="BI272" s="3">
        <f>I272*(保育人数!$P$4+保育人数!$P$5)/保育人数!$P$34</f>
        <v>1657.6387932222071</v>
      </c>
      <c r="BJ272" s="3">
        <f>J272*(保育人数!$P$4+保育人数!$P$5)/保育人数!$P$34</f>
        <v>1657.6387932222071</v>
      </c>
      <c r="BK272" s="3">
        <f>K272*(保育人数!$P$4+保育人数!$P$5)/保育人数!$P$34</f>
        <v>1639.0136382421824</v>
      </c>
      <c r="BL272" s="3">
        <f>L272*(保育人数!$P$4+保育人数!$P$5)/保育人数!$P$34</f>
        <v>1657.6387932222071</v>
      </c>
      <c r="BM272" s="3">
        <f>M272*(保育人数!$P$4+保育人数!$P$5)/保育人数!$P$34</f>
        <v>1676.2639482022319</v>
      </c>
      <c r="BN272" s="3">
        <f>N272*(保育人数!$P$4+保育人数!$P$5)/保育人数!$P$34</f>
        <v>1769.3897231023559</v>
      </c>
      <c r="BO272" s="3">
        <f>O272*(保育人数!$P$4+保育人数!$P$5)/保育人数!$P$34</f>
        <v>1937.0161179225793</v>
      </c>
      <c r="BP272" s="3">
        <f t="shared" si="163"/>
        <v>1676.2639482022321</v>
      </c>
      <c r="BQ272" s="216"/>
      <c r="BR272" s="3"/>
      <c r="BU272" s="3">
        <f>U272*(保育人数!$P$4+保育人数!$P$5)/保育人数!$P$34</f>
        <v>181446.2598154016</v>
      </c>
      <c r="BV272" s="3">
        <f>V272*(保育人数!$P$4+保育人数!$P$5)/保育人数!$P$34</f>
        <v>183718.52872296463</v>
      </c>
      <c r="BW272" s="3">
        <f>W272*(保育人数!$P$4+保育人数!$P$5)/保育人数!$P$34</f>
        <v>185227.16627634663</v>
      </c>
      <c r="BX272" s="3">
        <f>X272*(保育人数!$P$4+保育人数!$P$5)/保育人数!$P$34</f>
        <v>187015.18115442901</v>
      </c>
      <c r="BY272" s="3">
        <f>Y272*(保育人数!$P$4+保育人数!$P$5)/保育人数!$P$34</f>
        <v>187294.55847912939</v>
      </c>
      <c r="BZ272" s="3">
        <f>Z272*(保育人数!$P$4+保育人数!$P$5)/保育人数!$P$34</f>
        <v>185283.0417412867</v>
      </c>
      <c r="CA272" s="3">
        <f>AA272*(保育人数!$P$4+保育人数!$P$5)/保育人数!$P$34</f>
        <v>187443.55971896957</v>
      </c>
      <c r="CB272" s="3">
        <f>AB272*(保育人数!$P$4+保育人数!$P$5)/保育人数!$P$34</f>
        <v>189473.70161179229</v>
      </c>
      <c r="CC272" s="3">
        <f>AC272*(保育人数!$P$4+保育人数!$P$5)/保育人数!$P$34</f>
        <v>197780.52073288333</v>
      </c>
      <c r="CD272" s="3">
        <f>AD272*(保育人数!$P$4+保育人数!$P$5)/保育人数!$P$34</f>
        <v>215809.67075354734</v>
      </c>
      <c r="CE272" s="3">
        <f>AE272*(保育人数!$P$4+保育人数!$P$5)/保育人数!$P$34</f>
        <v>0</v>
      </c>
      <c r="CF272" s="3">
        <f t="shared" si="164"/>
        <v>172772.01718243185</v>
      </c>
      <c r="CG272" s="216"/>
      <c r="CH272" s="3"/>
      <c r="CI272" s="4"/>
    </row>
    <row r="273" spans="1:87" ht="19">
      <c r="A273" s="32" t="s">
        <v>81</v>
      </c>
      <c r="B273" s="76" t="s">
        <v>146</v>
      </c>
      <c r="C273" s="257"/>
      <c r="D273" s="34" t="s">
        <v>162</v>
      </c>
      <c r="E273" s="38">
        <v>1530</v>
      </c>
      <c r="F273" s="36">
        <v>1580</v>
      </c>
      <c r="G273" s="36">
        <v>1590</v>
      </c>
      <c r="H273" s="36">
        <v>1610</v>
      </c>
      <c r="I273" s="36">
        <v>1630</v>
      </c>
      <c r="J273" s="36">
        <v>1630</v>
      </c>
      <c r="K273" s="36">
        <v>1610</v>
      </c>
      <c r="L273" s="36">
        <v>1620</v>
      </c>
      <c r="M273" s="39">
        <v>1640</v>
      </c>
      <c r="N273" s="39">
        <v>1720</v>
      </c>
      <c r="O273" s="40">
        <v>1890</v>
      </c>
      <c r="P273" s="111"/>
      <c r="Q273" s="111"/>
      <c r="R273" s="111"/>
      <c r="S273" s="111"/>
      <c r="T273" s="35">
        <v>164310</v>
      </c>
      <c r="U273" s="36">
        <v>168620</v>
      </c>
      <c r="V273" s="36">
        <v>170570</v>
      </c>
      <c r="W273" s="36">
        <v>172020</v>
      </c>
      <c r="X273" s="36">
        <v>173760</v>
      </c>
      <c r="Y273" s="36">
        <v>174010</v>
      </c>
      <c r="Z273" s="36">
        <v>171890</v>
      </c>
      <c r="AA273" s="36">
        <v>173920</v>
      </c>
      <c r="AB273" s="37">
        <v>175890</v>
      </c>
      <c r="AC273" s="37">
        <v>183900</v>
      </c>
      <c r="AD273" s="77">
        <v>201350</v>
      </c>
      <c r="AE273" s="111"/>
      <c r="AF273" s="4">
        <f>E273/E$561</f>
        <v>1.1007194244604317</v>
      </c>
      <c r="AG273" s="4">
        <f>F273/E$561</f>
        <v>1.1366906474820144</v>
      </c>
      <c r="AH273" s="4">
        <f>G273/E$561</f>
        <v>1.1438848920863309</v>
      </c>
      <c r="AI273" s="4">
        <f>H273/E$561</f>
        <v>1.1582733812949639</v>
      </c>
      <c r="AJ273" s="4">
        <f>I273/E$561</f>
        <v>1.1726618705035972</v>
      </c>
      <c r="AK273" s="4">
        <f>J273/E$561</f>
        <v>1.1726618705035972</v>
      </c>
      <c r="AL273" s="4">
        <f>K273/E$561</f>
        <v>1.1582733812949639</v>
      </c>
      <c r="AM273" s="4">
        <f>L273/E$561</f>
        <v>1.1654676258992807</v>
      </c>
      <c r="AN273" s="4">
        <f>M273/E$561</f>
        <v>1.1798561151079137</v>
      </c>
      <c r="AO273" s="4">
        <f>N273/E$561</f>
        <v>1.2374100719424461</v>
      </c>
      <c r="AP273" s="4">
        <f>O273/E$561</f>
        <v>1.3597122302158273</v>
      </c>
      <c r="AQ273" s="256"/>
      <c r="AR273" s="256"/>
      <c r="AS273" s="256"/>
      <c r="AT273" s="256"/>
      <c r="AU273" s="256"/>
      <c r="AV273" s="256"/>
      <c r="AW273" s="256"/>
      <c r="AX273" s="256"/>
      <c r="AY273" s="256"/>
      <c r="AZ273" s="256"/>
      <c r="BA273" s="256"/>
      <c r="BC273" s="3"/>
      <c r="BE273" s="3">
        <f>E273*保育人数!$P$3/保育人数!$P$34</f>
        <v>949.8829039812648</v>
      </c>
      <c r="BF273" s="3">
        <f>F273*保育人数!$P$3/保育人数!$P$34</f>
        <v>980.92482894797274</v>
      </c>
      <c r="BG273" s="3">
        <f>G273*保育人数!$P$3/保育人数!$P$34</f>
        <v>987.13321394131435</v>
      </c>
      <c r="BH273" s="3">
        <f>H273*保育人数!$P$3/保育人数!$P$34</f>
        <v>999.54998392799757</v>
      </c>
      <c r="BI273" s="3">
        <f>I273*保育人数!$P$3/保育人数!$P$34</f>
        <v>1011.9667539146808</v>
      </c>
      <c r="BJ273" s="3">
        <f>J273*保育人数!$P$3/保育人数!$P$34</f>
        <v>1011.9667539146808</v>
      </c>
      <c r="BK273" s="3">
        <f>K273*保育人数!$P$3/保育人数!$P$34</f>
        <v>999.54998392799757</v>
      </c>
      <c r="BL273" s="3">
        <f>L273*保育人数!$P$3/保育人数!$P$34</f>
        <v>1005.7583689213392</v>
      </c>
      <c r="BM273" s="3">
        <f>M273*保育人数!$P$3/保育人数!$P$34</f>
        <v>1018.1751389080224</v>
      </c>
      <c r="BN273" s="3">
        <f>N273*保育人数!$P$3/保育人数!$P$34</f>
        <v>1067.8422188547552</v>
      </c>
      <c r="BO273" s="3">
        <f>O273*保育人数!$P$3/保育人数!$P$34</f>
        <v>1173.3847637415624</v>
      </c>
      <c r="BP273" s="3">
        <f t="shared" si="163"/>
        <v>1018.7395375437808</v>
      </c>
      <c r="BQ273" s="216"/>
      <c r="BR273" s="3"/>
      <c r="BU273" s="3">
        <f>U273*保育人数!$P$3/保育人数!$P$34</f>
        <v>104685.78775772605</v>
      </c>
      <c r="BV273" s="3">
        <f>V273*保育人数!$P$3/保育人数!$P$34</f>
        <v>105896.42283142767</v>
      </c>
      <c r="BW273" s="3">
        <f>W273*保育人数!$P$3/保育人数!$P$34</f>
        <v>106796.6386554622</v>
      </c>
      <c r="BX273" s="3">
        <f>X273*保育人数!$P$3/保育人数!$P$34</f>
        <v>107876.89764430364</v>
      </c>
      <c r="BY273" s="3">
        <f>Y273*保育人数!$P$3/保育人数!$P$34</f>
        <v>108032.10726913718</v>
      </c>
      <c r="BZ273" s="3">
        <f>Z273*保育人数!$P$3/保育人数!$P$34</f>
        <v>106715.92965054876</v>
      </c>
      <c r="CA273" s="3">
        <f>AA273*保育人数!$P$3/保育人数!$P$34</f>
        <v>107976.2318041971</v>
      </c>
      <c r="CB273" s="3">
        <f>AB273*保育人数!$P$3/保育人数!$P$34</f>
        <v>109199.2836478854</v>
      </c>
      <c r="CC273" s="3">
        <f>AC273*保育人数!$P$3/保育人数!$P$34</f>
        <v>114172.20002755203</v>
      </c>
      <c r="CD273" s="3">
        <f>AD273*保育人数!$P$3/保育人数!$P$34</f>
        <v>125005.83184093311</v>
      </c>
      <c r="CE273" s="3">
        <f>AE273*保育人数!$P$3/保育人数!$P$34</f>
        <v>0</v>
      </c>
      <c r="CF273" s="3">
        <f t="shared" si="164"/>
        <v>99668.848284470281</v>
      </c>
      <c r="CG273" s="216"/>
      <c r="CH273" s="3"/>
      <c r="CI273" s="4"/>
    </row>
    <row r="274" spans="1:87" ht="21" customHeight="1">
      <c r="A274" s="32" t="s">
        <v>81</v>
      </c>
      <c r="B274" s="33" t="s">
        <v>175</v>
      </c>
      <c r="C274" s="237" t="s">
        <v>159</v>
      </c>
      <c r="D274" s="34" t="s">
        <v>105</v>
      </c>
      <c r="E274" s="38">
        <v>280</v>
      </c>
      <c r="F274" s="36">
        <v>290</v>
      </c>
      <c r="G274" s="36">
        <v>290</v>
      </c>
      <c r="H274" s="36">
        <v>300</v>
      </c>
      <c r="I274" s="36">
        <v>300</v>
      </c>
      <c r="J274" s="36">
        <v>300</v>
      </c>
      <c r="K274" s="36">
        <v>300</v>
      </c>
      <c r="L274" s="36">
        <v>310</v>
      </c>
      <c r="M274" s="39">
        <v>310</v>
      </c>
      <c r="N274" s="39">
        <v>320</v>
      </c>
      <c r="O274" s="40">
        <v>350</v>
      </c>
      <c r="P274" s="111"/>
      <c r="Q274" s="111"/>
      <c r="R274" s="111"/>
      <c r="S274" s="111"/>
      <c r="T274" s="35">
        <v>35410</v>
      </c>
      <c r="U274" s="36">
        <v>36170</v>
      </c>
      <c r="V274" s="36">
        <v>36670</v>
      </c>
      <c r="W274" s="36">
        <v>36950</v>
      </c>
      <c r="X274" s="36">
        <v>37270</v>
      </c>
      <c r="Y274" s="36">
        <v>32840</v>
      </c>
      <c r="Z274" s="36">
        <v>32460</v>
      </c>
      <c r="AA274" s="36">
        <v>32820</v>
      </c>
      <c r="AB274" s="37">
        <v>33160</v>
      </c>
      <c r="AC274" s="37">
        <v>34540</v>
      </c>
      <c r="AD274" s="77">
        <v>37590</v>
      </c>
      <c r="AE274" s="111"/>
      <c r="AF274" s="4">
        <f>E274/E$562</f>
        <v>1.0769230769230769</v>
      </c>
      <c r="AG274" s="4">
        <f>F274/E$562</f>
        <v>1.1153846153846154</v>
      </c>
      <c r="AH274" s="4">
        <f>G274/E$562</f>
        <v>1.1153846153846154</v>
      </c>
      <c r="AI274" s="4">
        <f>H274/E$562</f>
        <v>1.1538461538461537</v>
      </c>
      <c r="AJ274" s="4">
        <f>I274/E$562</f>
        <v>1.1538461538461537</v>
      </c>
      <c r="AK274" s="4">
        <f>J274/E$562</f>
        <v>1.1538461538461537</v>
      </c>
      <c r="AL274" s="4">
        <f>K274/E$562</f>
        <v>1.1538461538461537</v>
      </c>
      <c r="AM274" s="4">
        <f>L274/E$562</f>
        <v>1.1923076923076923</v>
      </c>
      <c r="AN274" s="4">
        <f>M274/E$562</f>
        <v>1.1923076923076923</v>
      </c>
      <c r="AO274" s="4">
        <f>N274/E$562</f>
        <v>1.2307692307692308</v>
      </c>
      <c r="AP274" s="4">
        <f>O274/E$562</f>
        <v>1.3461538461538463</v>
      </c>
      <c r="AQ274" s="256"/>
      <c r="AR274" s="256"/>
      <c r="AS274" s="256"/>
      <c r="AT274" s="256"/>
      <c r="AU274" s="256"/>
      <c r="AV274" s="256"/>
      <c r="AW274" s="256"/>
      <c r="AX274" s="256"/>
      <c r="AY274" s="256"/>
      <c r="AZ274" s="256"/>
      <c r="BA274" s="256"/>
      <c r="BC274" s="3"/>
      <c r="BE274" s="3">
        <f>E274*(保育人数!$Q$7+保育人数!$Q$8)/保育人数!$Q$34</f>
        <v>712.198104555182</v>
      </c>
      <c r="BF274" s="3">
        <f>F274*(保育人数!$Q$7+保育人数!$Q$8)/保育人数!$Q$34</f>
        <v>737.6337511464385</v>
      </c>
      <c r="BG274" s="3">
        <f>G274*(保育人数!$Q$7+保育人数!$Q$8)/保育人数!$Q$34</f>
        <v>737.6337511464385</v>
      </c>
      <c r="BH274" s="3">
        <f>H274*(保育人数!$Q$7+保育人数!$Q$8)/保育人数!$Q$34</f>
        <v>763.069397737695</v>
      </c>
      <c r="BI274" s="3">
        <f>I274*(保育人数!$Q$7+保育人数!$Q$8)/保育人数!$Q$34</f>
        <v>763.069397737695</v>
      </c>
      <c r="BJ274" s="3">
        <f>J274*(保育人数!$Q$7+保育人数!$Q$8)/保育人数!$Q$34</f>
        <v>763.069397737695</v>
      </c>
      <c r="BK274" s="3">
        <f>K274*(保育人数!$Q$7+保育人数!$Q$8)/保育人数!$Q$34</f>
        <v>763.069397737695</v>
      </c>
      <c r="BL274" s="3">
        <f>L274*(保育人数!$Q$7+保育人数!$Q$8)/保育人数!$Q$34</f>
        <v>788.5050443289515</v>
      </c>
      <c r="BM274" s="3">
        <f>M274*(保育人数!$Q$7+保育人数!$Q$8)/保育人数!$Q$34</f>
        <v>788.5050443289515</v>
      </c>
      <c r="BN274" s="3">
        <f>N274*(保育人数!$Q$7+保育人数!$Q$8)/保育人数!$Q$34</f>
        <v>813.940690920208</v>
      </c>
      <c r="BO274" s="3">
        <f>O274*(保育人数!$Q$7+保育人数!$Q$8)/保育人数!$Q$34</f>
        <v>890.2476306939775</v>
      </c>
      <c r="BP274" s="3">
        <f>AVERAGE(BE274:BO274)</f>
        <v>774.63105527917514</v>
      </c>
      <c r="BQ274" s="216">
        <f>SUM(BP274:BP277)</f>
        <v>3978.9444429004202</v>
      </c>
      <c r="BR274" s="3"/>
      <c r="BU274" s="3">
        <f>U274*(保育人数!$Q$7+保育人数!$Q$8)/保育人数!$Q$34</f>
        <v>92000.733720574761</v>
      </c>
      <c r="BV274" s="3">
        <f>V274*(保育人数!$Q$7+保育人数!$Q$8)/保育人数!$Q$34</f>
        <v>93272.516050137594</v>
      </c>
      <c r="BW274" s="3">
        <f>W274*(保育人数!$Q$7+保育人数!$Q$8)/保育人数!$Q$34</f>
        <v>93984.714154692774</v>
      </c>
      <c r="BX274" s="3">
        <f>X274*(保育人数!$Q$7+保育人数!$Q$8)/保育人数!$Q$34</f>
        <v>94798.654845612982</v>
      </c>
      <c r="BY274" s="3">
        <f>Y274*(保育人数!$Q$7+保育人数!$Q$8)/保育人数!$Q$34</f>
        <v>83530.66340568634</v>
      </c>
      <c r="BZ274" s="3">
        <f>Z274*(保育人数!$Q$7+保育人数!$Q$8)/保育人数!$Q$34</f>
        <v>82564.108835218605</v>
      </c>
      <c r="CA274" s="3">
        <f>AA274*(保育人数!$Q$7+保育人数!$Q$8)/保育人数!$Q$34</f>
        <v>83479.792112503841</v>
      </c>
      <c r="CB274" s="3">
        <f>AB274*(保育人数!$Q$7+保育人数!$Q$8)/保育人数!$Q$34</f>
        <v>84344.604096606548</v>
      </c>
      <c r="CC274" s="3">
        <f>AC274*(保育人数!$Q$7+保育人数!$Q$8)/保育人数!$Q$34</f>
        <v>87854.72332619995</v>
      </c>
      <c r="CD274" s="3">
        <f>AD274*(保育人数!$Q$7+保育人数!$Q$8)/保育人数!$Q$34</f>
        <v>95612.59553653319</v>
      </c>
      <c r="CE274" s="3">
        <f>AE274*(保育人数!$Q$7+保育人数!$Q$8)/保育人数!$Q$34</f>
        <v>0</v>
      </c>
      <c r="CF274" s="3">
        <f>AVERAGE(BU274:CE274)</f>
        <v>81040.282371251509</v>
      </c>
      <c r="CG274" s="216">
        <f>ROUNDDOWN(SUM(CF274:CF277)*$CJ$2*12/16,-2)</f>
        <v>213400</v>
      </c>
      <c r="CH274" s="3"/>
      <c r="CI274" s="4"/>
    </row>
    <row r="275" spans="1:87" ht="19">
      <c r="A275" s="32" t="s">
        <v>81</v>
      </c>
      <c r="B275" s="76" t="s">
        <v>147</v>
      </c>
      <c r="C275" s="237"/>
      <c r="D275" s="34" t="s">
        <v>106</v>
      </c>
      <c r="E275" s="38">
        <v>340</v>
      </c>
      <c r="F275" s="36">
        <v>360</v>
      </c>
      <c r="G275" s="36">
        <v>360</v>
      </c>
      <c r="H275" s="36">
        <v>370</v>
      </c>
      <c r="I275" s="36">
        <v>370</v>
      </c>
      <c r="J275" s="36">
        <v>370</v>
      </c>
      <c r="K275" s="36">
        <v>370</v>
      </c>
      <c r="L275" s="36">
        <v>380</v>
      </c>
      <c r="M275" s="39">
        <v>380</v>
      </c>
      <c r="N275" s="39">
        <v>390</v>
      </c>
      <c r="O275" s="40">
        <v>430</v>
      </c>
      <c r="P275" s="111"/>
      <c r="Q275" s="111"/>
      <c r="R275" s="111"/>
      <c r="S275" s="111"/>
      <c r="T275" s="35">
        <v>42330</v>
      </c>
      <c r="U275" s="36">
        <v>43280</v>
      </c>
      <c r="V275" s="36">
        <v>43860</v>
      </c>
      <c r="W275" s="36">
        <v>44200</v>
      </c>
      <c r="X275" s="36">
        <v>44600</v>
      </c>
      <c r="Y275" s="36">
        <v>40180</v>
      </c>
      <c r="Z275" s="36">
        <v>39700</v>
      </c>
      <c r="AA275" s="36">
        <v>40140</v>
      </c>
      <c r="AB275" s="37">
        <v>40570</v>
      </c>
      <c r="AC275" s="37">
        <v>42310</v>
      </c>
      <c r="AD275" s="77">
        <v>46130</v>
      </c>
      <c r="AE275" s="111"/>
      <c r="AF275" s="4">
        <f>E275/E$563</f>
        <v>1.0625</v>
      </c>
      <c r="AG275" s="4">
        <f>F275/E$563</f>
        <v>1.125</v>
      </c>
      <c r="AH275" s="4">
        <f>G275/E$563</f>
        <v>1.125</v>
      </c>
      <c r="AI275" s="4">
        <f>H275/E$563</f>
        <v>1.15625</v>
      </c>
      <c r="AJ275" s="4">
        <f>I275/E$563</f>
        <v>1.15625</v>
      </c>
      <c r="AK275" s="4">
        <f>J275/E$563</f>
        <v>1.15625</v>
      </c>
      <c r="AL275" s="4">
        <f>K275/E$563</f>
        <v>1.15625</v>
      </c>
      <c r="AM275" s="4">
        <f>L275/E$563</f>
        <v>1.1875</v>
      </c>
      <c r="AN275" s="4">
        <f>M275/E$563</f>
        <v>1.1875</v>
      </c>
      <c r="AO275" s="4">
        <f>N275/E$563</f>
        <v>1.21875</v>
      </c>
      <c r="AP275" s="4">
        <f>O275/E$563</f>
        <v>1.34375</v>
      </c>
      <c r="AQ275" s="256"/>
      <c r="AR275" s="256"/>
      <c r="AS275" s="256"/>
      <c r="AT275" s="256"/>
      <c r="AU275" s="256"/>
      <c r="AV275" s="256"/>
      <c r="AW275" s="256"/>
      <c r="AX275" s="256"/>
      <c r="AY275" s="256"/>
      <c r="AZ275" s="256"/>
      <c r="BA275" s="256"/>
      <c r="BC275" s="3"/>
      <c r="BE275" s="3">
        <f>E275*保育人数!$Q$6/保育人数!$Q$34</f>
        <v>432.4059920513605</v>
      </c>
      <c r="BF275" s="3">
        <f>F275*保育人数!$Q$6/保育人数!$Q$34</f>
        <v>457.841638642617</v>
      </c>
      <c r="BG275" s="3">
        <f>G275*保育人数!$Q$6/保育人数!$Q$34</f>
        <v>457.841638642617</v>
      </c>
      <c r="BH275" s="3">
        <f>H275*保育人数!$Q$6/保育人数!$Q$34</f>
        <v>470.55946193824525</v>
      </c>
      <c r="BI275" s="3">
        <f>I275*保育人数!$Q$6/保育人数!$Q$34</f>
        <v>470.55946193824525</v>
      </c>
      <c r="BJ275" s="3">
        <f>J275*保育人数!$Q$6/保育人数!$Q$34</f>
        <v>470.55946193824525</v>
      </c>
      <c r="BK275" s="3">
        <f>K275*保育人数!$Q$6/保育人数!$Q$34</f>
        <v>470.55946193824525</v>
      </c>
      <c r="BL275" s="3">
        <f>L275*保育人数!$Q$6/保育人数!$Q$34</f>
        <v>483.2772852338735</v>
      </c>
      <c r="BM275" s="3">
        <f>M275*保育人数!$Q$6/保育人数!$Q$34</f>
        <v>483.2772852338735</v>
      </c>
      <c r="BN275" s="3">
        <f>N275*保育人数!$Q$6/保育人数!$Q$34</f>
        <v>495.99510852950175</v>
      </c>
      <c r="BO275" s="3">
        <f>O275*保育人数!$Q$6/保育人数!$Q$34</f>
        <v>546.86640171201475</v>
      </c>
      <c r="BP275" s="3">
        <f t="shared" ref="BP275:BP277" si="165">AVERAGE(BE275:BO275)</f>
        <v>476.34029070898538</v>
      </c>
      <c r="BQ275" s="216"/>
      <c r="BR275" s="3"/>
      <c r="BU275" s="3">
        <f>U275*保育人数!$Q$6/保育人数!$Q$34</f>
        <v>55042.739223479068</v>
      </c>
      <c r="BV275" s="3">
        <f>V275*保育人数!$Q$6/保育人数!$Q$34</f>
        <v>55780.372974625505</v>
      </c>
      <c r="BW275" s="3">
        <f>W275*保育人数!$Q$6/保育人数!$Q$34</f>
        <v>56212.778966676866</v>
      </c>
      <c r="BX275" s="3">
        <f>X275*保育人数!$Q$6/保育人数!$Q$34</f>
        <v>56721.491898501998</v>
      </c>
      <c r="BY275" s="3">
        <f>Y275*保育人数!$Q$6/保育人数!$Q$34</f>
        <v>51100.214001834313</v>
      </c>
      <c r="BZ275" s="3">
        <f>Z275*保育人数!$Q$6/保育人数!$Q$34</f>
        <v>50489.758483644153</v>
      </c>
      <c r="CA275" s="3">
        <f>AA275*保育人数!$Q$6/保育人数!$Q$34</f>
        <v>51049.342708651799</v>
      </c>
      <c r="CB275" s="3">
        <f>AB275*保育人数!$Q$6/保育人数!$Q$34</f>
        <v>51596.209110363809</v>
      </c>
      <c r="CC275" s="3">
        <f>AC275*保育人数!$Q$6/保育人数!$Q$34</f>
        <v>53809.110363803127</v>
      </c>
      <c r="CD275" s="3">
        <f>AD275*保育人数!$Q$6/保育人数!$Q$34</f>
        <v>58667.318862733118</v>
      </c>
      <c r="CE275" s="3">
        <f>AE275*保育人数!$Q$6/保育人数!$Q$34</f>
        <v>0</v>
      </c>
      <c r="CF275" s="3">
        <f t="shared" ref="CF275:CF277" si="166">AVERAGE(BU275:CE275)</f>
        <v>49133.576054028519</v>
      </c>
      <c r="CG275" s="216"/>
      <c r="CH275" s="3"/>
      <c r="CI275" s="4"/>
    </row>
    <row r="276" spans="1:87" ht="19">
      <c r="A276" s="32" t="s">
        <v>81</v>
      </c>
      <c r="B276" s="76" t="s">
        <v>147</v>
      </c>
      <c r="C276" s="257" t="s">
        <v>160</v>
      </c>
      <c r="D276" s="34" t="s">
        <v>161</v>
      </c>
      <c r="E276" s="38">
        <v>830</v>
      </c>
      <c r="F276" s="36">
        <v>850</v>
      </c>
      <c r="G276" s="36">
        <v>860</v>
      </c>
      <c r="H276" s="36">
        <v>880</v>
      </c>
      <c r="I276" s="36">
        <v>880</v>
      </c>
      <c r="J276" s="36">
        <v>880</v>
      </c>
      <c r="K276" s="36">
        <v>860</v>
      </c>
      <c r="L276" s="36">
        <v>880</v>
      </c>
      <c r="M276" s="39">
        <v>890</v>
      </c>
      <c r="N276" s="39">
        <v>930</v>
      </c>
      <c r="O276" s="40">
        <v>1020</v>
      </c>
      <c r="P276" s="111"/>
      <c r="Q276" s="111"/>
      <c r="R276" s="111"/>
      <c r="S276" s="111"/>
      <c r="T276" s="35">
        <v>93960</v>
      </c>
      <c r="U276" s="36">
        <v>96280</v>
      </c>
      <c r="V276" s="36">
        <v>97480</v>
      </c>
      <c r="W276" s="36">
        <v>98290</v>
      </c>
      <c r="X276" s="36">
        <v>99240</v>
      </c>
      <c r="Y276" s="36">
        <v>99390</v>
      </c>
      <c r="Z276" s="36">
        <v>98330</v>
      </c>
      <c r="AA276" s="36">
        <v>99470</v>
      </c>
      <c r="AB276" s="37">
        <v>100550</v>
      </c>
      <c r="AC276" s="37">
        <v>104970</v>
      </c>
      <c r="AD276" s="77">
        <v>114540</v>
      </c>
      <c r="AE276" s="111"/>
      <c r="AF276" s="4">
        <f>E276/E$564</f>
        <v>1.0921052631578947</v>
      </c>
      <c r="AG276" s="4">
        <f>F276/E$564</f>
        <v>1.118421052631579</v>
      </c>
      <c r="AH276" s="4">
        <f>G276/E$564</f>
        <v>1.131578947368421</v>
      </c>
      <c r="AI276" s="4">
        <f>H276/E$564</f>
        <v>1.1578947368421053</v>
      </c>
      <c r="AJ276" s="4">
        <f>I276/E$564</f>
        <v>1.1578947368421053</v>
      </c>
      <c r="AK276" s="4">
        <f>J276/E$564</f>
        <v>1.1578947368421053</v>
      </c>
      <c r="AL276" s="4">
        <f>K276/E$564</f>
        <v>1.131578947368421</v>
      </c>
      <c r="AM276" s="4">
        <f>L276/E$564</f>
        <v>1.1578947368421053</v>
      </c>
      <c r="AN276" s="4">
        <f>M276/E$564</f>
        <v>1.1710526315789473</v>
      </c>
      <c r="AO276" s="4">
        <f>N276/E$564</f>
        <v>1.2236842105263157</v>
      </c>
      <c r="AP276" s="4">
        <f>O276/E$564</f>
        <v>1.3421052631578947</v>
      </c>
      <c r="AQ276" s="256"/>
      <c r="AR276" s="256"/>
      <c r="AS276" s="256"/>
      <c r="AT276" s="256"/>
      <c r="AU276" s="256"/>
      <c r="AV276" s="256"/>
      <c r="AW276" s="256"/>
      <c r="AX276" s="256"/>
      <c r="AY276" s="256"/>
      <c r="AZ276" s="256"/>
      <c r="BA276" s="256"/>
      <c r="BC276" s="3"/>
      <c r="BE276" s="3">
        <f>E276*(保育人数!$Q$4+保育人数!$Q$5)/保育人数!$Q$34</f>
        <v>1583.3690003057172</v>
      </c>
      <c r="BF276" s="3">
        <f>F276*(保育人数!$Q$4+保育人数!$Q$5)/保育人数!$Q$34</f>
        <v>1621.522470192602</v>
      </c>
      <c r="BG276" s="3">
        <f>G276*(保育人数!$Q$4+保育人数!$Q$5)/保育人数!$Q$34</f>
        <v>1640.5992051360442</v>
      </c>
      <c r="BH276" s="3">
        <f>H276*(保育人数!$Q$4+保育人数!$Q$5)/保育人数!$Q$34</f>
        <v>1678.752675022929</v>
      </c>
      <c r="BI276" s="3">
        <f>I276*(保育人数!$Q$4+保育人数!$Q$5)/保育人数!$Q$34</f>
        <v>1678.752675022929</v>
      </c>
      <c r="BJ276" s="3">
        <f>J276*(保育人数!$Q$4+保育人数!$Q$5)/保育人数!$Q$34</f>
        <v>1678.752675022929</v>
      </c>
      <c r="BK276" s="3">
        <f>K276*(保育人数!$Q$4+保育人数!$Q$5)/保育人数!$Q$34</f>
        <v>1640.5992051360442</v>
      </c>
      <c r="BL276" s="3">
        <f>L276*(保育人数!$Q$4+保育人数!$Q$5)/保育人数!$Q$34</f>
        <v>1678.752675022929</v>
      </c>
      <c r="BM276" s="3">
        <f>M276*(保育人数!$Q$4+保育人数!$Q$5)/保育人数!$Q$34</f>
        <v>1697.8294099663715</v>
      </c>
      <c r="BN276" s="3">
        <f>N276*(保育人数!$Q$4+保育人数!$Q$5)/保育人数!$Q$34</f>
        <v>1774.136349740141</v>
      </c>
      <c r="BO276" s="3">
        <f>O276*(保育人数!$Q$4+保育人数!$Q$5)/保育人数!$Q$34</f>
        <v>1945.8269642311222</v>
      </c>
      <c r="BP276" s="3">
        <f t="shared" si="165"/>
        <v>1692.6266640727054</v>
      </c>
      <c r="BQ276" s="216"/>
      <c r="BR276" s="3"/>
      <c r="BU276" s="3">
        <f>U276*(保育人数!$Q$4+保育人数!$Q$5)/保育人数!$Q$34</f>
        <v>183670.8040354632</v>
      </c>
      <c r="BV276" s="3">
        <f>V276*(保育人数!$Q$4+保育人数!$Q$5)/保育人数!$Q$34</f>
        <v>185960.01222867626</v>
      </c>
      <c r="BW276" s="3">
        <f>W276*(保育人数!$Q$4+保育人数!$Q$5)/保育人数!$Q$34</f>
        <v>187505.22775909511</v>
      </c>
      <c r="BX276" s="3">
        <f>X276*(保育人数!$Q$4+保育人数!$Q$5)/保育人数!$Q$34</f>
        <v>189317.51757872212</v>
      </c>
      <c r="BY276" s="3">
        <f>Y276*(保育人数!$Q$4+保育人数!$Q$5)/保育人数!$Q$34</f>
        <v>189603.66860287377</v>
      </c>
      <c r="BZ276" s="3">
        <f>Z276*(保育人数!$Q$4+保育人数!$Q$5)/保育人数!$Q$34</f>
        <v>187581.53469886887</v>
      </c>
      <c r="CA276" s="3">
        <f>AA276*(保育人数!$Q$4+保育人数!$Q$5)/保育人数!$Q$34</f>
        <v>189756.28248242132</v>
      </c>
      <c r="CB276" s="3">
        <f>AB276*(保育人数!$Q$4+保育人数!$Q$5)/保育人数!$Q$34</f>
        <v>191816.56985631309</v>
      </c>
      <c r="CC276" s="3">
        <f>AC276*(保育人数!$Q$4+保育人数!$Q$5)/保育人数!$Q$34</f>
        <v>200248.4867013146</v>
      </c>
      <c r="CD276" s="3">
        <f>AD276*(保育人数!$Q$4+保育人数!$Q$5)/保育人数!$Q$34</f>
        <v>218504.92204218896</v>
      </c>
      <c r="CE276" s="3">
        <f>AE276*(保育人数!$Q$4+保育人数!$Q$5)/保育人数!$Q$34</f>
        <v>0</v>
      </c>
      <c r="CF276" s="3">
        <f t="shared" si="166"/>
        <v>174905.91145326704</v>
      </c>
      <c r="CG276" s="216"/>
      <c r="CH276" s="3"/>
      <c r="CI276" s="4"/>
    </row>
    <row r="277" spans="1:87" ht="19">
      <c r="A277" s="32" t="s">
        <v>81</v>
      </c>
      <c r="B277" s="76" t="s">
        <v>147</v>
      </c>
      <c r="C277" s="257"/>
      <c r="D277" s="34" t="s">
        <v>162</v>
      </c>
      <c r="E277" s="38">
        <v>1520</v>
      </c>
      <c r="F277" s="36">
        <v>1570</v>
      </c>
      <c r="G277" s="36">
        <v>1580</v>
      </c>
      <c r="H277" s="36">
        <v>1600</v>
      </c>
      <c r="I277" s="36">
        <v>1620</v>
      </c>
      <c r="J277" s="36">
        <v>1620</v>
      </c>
      <c r="K277" s="36">
        <v>1590</v>
      </c>
      <c r="L277" s="36">
        <v>1610</v>
      </c>
      <c r="M277" s="39">
        <v>1630</v>
      </c>
      <c r="N277" s="39">
        <v>1700</v>
      </c>
      <c r="O277" s="40">
        <v>1870</v>
      </c>
      <c r="P277" s="111"/>
      <c r="Q277" s="111"/>
      <c r="R277" s="111"/>
      <c r="S277" s="111"/>
      <c r="T277" s="35">
        <v>163190</v>
      </c>
      <c r="U277" s="36">
        <v>167480</v>
      </c>
      <c r="V277" s="36">
        <v>169410</v>
      </c>
      <c r="W277" s="36">
        <v>170860</v>
      </c>
      <c r="X277" s="36">
        <v>172590</v>
      </c>
      <c r="Y277" s="36">
        <v>172840</v>
      </c>
      <c r="Z277" s="36">
        <v>170740</v>
      </c>
      <c r="AA277" s="36">
        <v>172750</v>
      </c>
      <c r="AB277" s="37">
        <v>174710</v>
      </c>
      <c r="AC277" s="37">
        <v>182680</v>
      </c>
      <c r="AD277" s="77">
        <v>200020</v>
      </c>
      <c r="AE277" s="111"/>
      <c r="AF277" s="4">
        <f>E277/E$565</f>
        <v>1.1014492753623188</v>
      </c>
      <c r="AG277" s="4">
        <f>F277/E$565</f>
        <v>1.1376811594202898</v>
      </c>
      <c r="AH277" s="4">
        <f>G277/E$565</f>
        <v>1.144927536231884</v>
      </c>
      <c r="AI277" s="4">
        <f>H277/E$565</f>
        <v>1.1594202898550725</v>
      </c>
      <c r="AJ277" s="4">
        <f>I277/E$565</f>
        <v>1.173913043478261</v>
      </c>
      <c r="AK277" s="4">
        <f>J277/E$565</f>
        <v>1.173913043478261</v>
      </c>
      <c r="AL277" s="4">
        <f>K277/E$565</f>
        <v>1.1521739130434783</v>
      </c>
      <c r="AM277" s="4">
        <f>L277/E$565</f>
        <v>1.1666666666666667</v>
      </c>
      <c r="AN277" s="4">
        <f>M277/E$565</f>
        <v>1.181159420289855</v>
      </c>
      <c r="AO277" s="4">
        <f>N277/E$565</f>
        <v>1.2318840579710144</v>
      </c>
      <c r="AP277" s="4">
        <f>O277/E$565</f>
        <v>1.355072463768116</v>
      </c>
      <c r="AQ277" s="256"/>
      <c r="AR277" s="256"/>
      <c r="AS277" s="256"/>
      <c r="AT277" s="256"/>
      <c r="AU277" s="256"/>
      <c r="AV277" s="256"/>
      <c r="AW277" s="256"/>
      <c r="AX277" s="256"/>
      <c r="AY277" s="256"/>
      <c r="AZ277" s="256"/>
      <c r="BA277" s="256"/>
      <c r="BC277" s="3"/>
      <c r="BE277" s="3">
        <f>E277*保育人数!$Q$3/保育人数!$Q$34</f>
        <v>966.554570467747</v>
      </c>
      <c r="BF277" s="3">
        <f>F277*保育人数!$Q$3/保育人数!$Q$34</f>
        <v>998.34912870681762</v>
      </c>
      <c r="BG277" s="3">
        <f>G277*保育人数!$Q$3/保育人数!$Q$34</f>
        <v>1004.7080403546317</v>
      </c>
      <c r="BH277" s="3">
        <f>H277*保育人数!$Q$3/保育人数!$Q$34</f>
        <v>1017.42586365026</v>
      </c>
      <c r="BI277" s="3">
        <f>I277*保育人数!$Q$3/保育人数!$Q$34</f>
        <v>1030.1436869458882</v>
      </c>
      <c r="BJ277" s="3">
        <f>J277*保育人数!$Q$3/保育人数!$Q$34</f>
        <v>1030.1436869458882</v>
      </c>
      <c r="BK277" s="3">
        <f>K277*保育人数!$Q$3/保育人数!$Q$34</f>
        <v>1011.0669520024459</v>
      </c>
      <c r="BL277" s="3">
        <f>L277*保育人数!$Q$3/保育人数!$Q$34</f>
        <v>1023.7847752980741</v>
      </c>
      <c r="BM277" s="3">
        <f>M277*保育人数!$Q$3/保育人数!$Q$34</f>
        <v>1036.5025985937025</v>
      </c>
      <c r="BN277" s="3">
        <f>N277*保育人数!$Q$3/保育人数!$Q$34</f>
        <v>1081.0149801284012</v>
      </c>
      <c r="BO277" s="3">
        <f>O277*保育人数!$Q$3/保育人数!$Q$34</f>
        <v>1189.1164781412415</v>
      </c>
      <c r="BP277" s="3">
        <f t="shared" si="165"/>
        <v>1035.3464328395544</v>
      </c>
      <c r="BQ277" s="216"/>
      <c r="BR277" s="3"/>
      <c r="BU277" s="3">
        <f>U277*保育人数!$Q$3/保育人数!$Q$34</f>
        <v>106499.05227759096</v>
      </c>
      <c r="BV277" s="3">
        <f>V277*保育人数!$Q$3/保育人数!$Q$34</f>
        <v>107726.32222561909</v>
      </c>
      <c r="BW277" s="3">
        <f>W277*保育人数!$Q$3/保育人数!$Q$34</f>
        <v>108648.36441455214</v>
      </c>
      <c r="BX277" s="3">
        <f>X277*保育人数!$Q$3/保育人数!$Q$34</f>
        <v>109748.45612962398</v>
      </c>
      <c r="BY277" s="3">
        <f>Y277*保育人数!$Q$3/保育人数!$Q$34</f>
        <v>109907.42892081934</v>
      </c>
      <c r="BZ277" s="3">
        <f>Z277*保育人数!$Q$3/保育人数!$Q$34</f>
        <v>108572.05747477837</v>
      </c>
      <c r="CA277" s="3">
        <f>AA277*保育人数!$Q$3/保育人数!$Q$34</f>
        <v>109850.19871598901</v>
      </c>
      <c r="CB277" s="3">
        <f>AB277*保育人数!$Q$3/保育人数!$Q$34</f>
        <v>111096.54539896057</v>
      </c>
      <c r="CC277" s="3">
        <f>AC277*保育人数!$Q$3/保育人数!$Q$34</f>
        <v>116164.59798226843</v>
      </c>
      <c r="CD277" s="3">
        <f>AD277*保育人数!$Q$3/保育人数!$Q$34</f>
        <v>127190.95077957812</v>
      </c>
      <c r="CE277" s="3">
        <f>AE277*保育人数!$Q$3/保育人数!$Q$34</f>
        <v>0</v>
      </c>
      <c r="CF277" s="3">
        <f t="shared" si="166"/>
        <v>101400.36130179818</v>
      </c>
      <c r="CG277" s="216"/>
      <c r="CH277" s="3"/>
      <c r="CI277" s="4"/>
    </row>
    <row r="278" spans="1:87" ht="21" customHeight="1">
      <c r="A278" s="32" t="s">
        <v>81</v>
      </c>
      <c r="B278" s="33" t="s">
        <v>176</v>
      </c>
      <c r="C278" s="237" t="s">
        <v>159</v>
      </c>
      <c r="D278" s="34" t="s">
        <v>105</v>
      </c>
      <c r="E278" s="38">
        <v>270</v>
      </c>
      <c r="F278" s="36">
        <v>280</v>
      </c>
      <c r="G278" s="36">
        <v>280</v>
      </c>
      <c r="H278" s="36">
        <v>290</v>
      </c>
      <c r="I278" s="36">
        <v>290</v>
      </c>
      <c r="J278" s="36">
        <v>290</v>
      </c>
      <c r="K278" s="36">
        <v>290</v>
      </c>
      <c r="L278" s="36">
        <v>290</v>
      </c>
      <c r="M278" s="39">
        <v>300</v>
      </c>
      <c r="N278" s="39">
        <v>310</v>
      </c>
      <c r="O278" s="40">
        <v>340</v>
      </c>
      <c r="P278" s="111"/>
      <c r="Q278" s="111"/>
      <c r="R278" s="111"/>
      <c r="S278" s="111"/>
      <c r="T278" s="35">
        <v>34430</v>
      </c>
      <c r="U278" s="36">
        <v>35150</v>
      </c>
      <c r="V278" s="36">
        <v>35650</v>
      </c>
      <c r="W278" s="36">
        <v>35920</v>
      </c>
      <c r="X278" s="36">
        <v>36230</v>
      </c>
      <c r="Y278" s="36">
        <v>31800</v>
      </c>
      <c r="Z278" s="36">
        <v>31430</v>
      </c>
      <c r="AA278" s="36">
        <v>31780</v>
      </c>
      <c r="AB278" s="37">
        <v>32110</v>
      </c>
      <c r="AC278" s="37">
        <v>33450</v>
      </c>
      <c r="AD278" s="77">
        <v>36400</v>
      </c>
      <c r="AE278" s="111"/>
      <c r="AF278" s="4">
        <f>E278/E$566</f>
        <v>1.08</v>
      </c>
      <c r="AG278" s="4">
        <f>F278/E$566</f>
        <v>1.1200000000000001</v>
      </c>
      <c r="AH278" s="4">
        <f>G278/E$566</f>
        <v>1.1200000000000001</v>
      </c>
      <c r="AI278" s="4">
        <f>H278/E$566</f>
        <v>1.1599999999999999</v>
      </c>
      <c r="AJ278" s="4">
        <f>I278/E$566</f>
        <v>1.1599999999999999</v>
      </c>
      <c r="AK278" s="4">
        <f>J278/E$566</f>
        <v>1.1599999999999999</v>
      </c>
      <c r="AL278" s="4">
        <f>K278/E$566</f>
        <v>1.1599999999999999</v>
      </c>
      <c r="AM278" s="4">
        <f>L278/E$566</f>
        <v>1.1599999999999999</v>
      </c>
      <c r="AN278" s="4">
        <f>M278/E$566</f>
        <v>1.2</v>
      </c>
      <c r="AO278" s="4">
        <f>N278/E$566</f>
        <v>1.24</v>
      </c>
      <c r="AP278" s="4">
        <f>O278/E$566</f>
        <v>1.36</v>
      </c>
      <c r="AQ278" s="256"/>
      <c r="AR278" s="256"/>
      <c r="AS278" s="256"/>
      <c r="AT278" s="256"/>
      <c r="AU278" s="256"/>
      <c r="AV278" s="256"/>
      <c r="AW278" s="256"/>
      <c r="AX278" s="256"/>
      <c r="AY278" s="256"/>
      <c r="AZ278" s="256"/>
      <c r="BA278" s="256"/>
      <c r="BC278" s="3"/>
      <c r="BE278" s="3">
        <f>E278*(保育人数!$R$7+保育人数!$R$8)/保育人数!$R$34</f>
        <v>700.36581310276028</v>
      </c>
      <c r="BF278" s="3">
        <f>F278*(保育人数!$R$7+保育人数!$R$8)/保育人数!$R$34</f>
        <v>726.30528766212183</v>
      </c>
      <c r="BG278" s="3">
        <f>G278*(保育人数!$R$7+保育人数!$R$8)/保育人数!$R$34</f>
        <v>726.30528766212183</v>
      </c>
      <c r="BH278" s="3">
        <f>H278*(保育人数!$R$7+保育人数!$R$8)/保育人数!$R$34</f>
        <v>752.24476222148326</v>
      </c>
      <c r="BI278" s="3">
        <f>I278*(保育人数!$R$7+保育人数!$R$8)/保育人数!$R$34</f>
        <v>752.24476222148326</v>
      </c>
      <c r="BJ278" s="3">
        <f>J278*(保育人数!$R$7+保育人数!$R$8)/保育人数!$R$34</f>
        <v>752.24476222148326</v>
      </c>
      <c r="BK278" s="3">
        <f>K278*(保育人数!$R$7+保育人数!$R$8)/保育人数!$R$34</f>
        <v>752.24476222148326</v>
      </c>
      <c r="BL278" s="3">
        <f>L278*(保育人数!$R$7+保育人数!$R$8)/保育人数!$R$34</f>
        <v>752.24476222148326</v>
      </c>
      <c r="BM278" s="3">
        <f>M278*(保育人数!$R$7+保育人数!$R$8)/保育人数!$R$34</f>
        <v>778.1842367808448</v>
      </c>
      <c r="BN278" s="3">
        <f>N278*(保育人数!$R$7+保育人数!$R$8)/保育人数!$R$34</f>
        <v>804.12371134020623</v>
      </c>
      <c r="BO278" s="3">
        <f>O278*(保育人数!$R$7+保育人数!$R$8)/保育人数!$R$34</f>
        <v>881.94213501829074</v>
      </c>
      <c r="BP278" s="3">
        <f>AVERAGE(BE278:BO278)</f>
        <v>761.67729842488745</v>
      </c>
      <c r="BQ278" s="216">
        <f>SUM(BP278:BP281)</f>
        <v>3989.3732805272548</v>
      </c>
      <c r="BR278" s="3"/>
      <c r="BU278" s="3">
        <f>U278*(保育人数!$R$7+保育人数!$R$8)/保育人数!$R$34</f>
        <v>91177.253076155641</v>
      </c>
      <c r="BV278" s="3">
        <f>V278*(保育人数!$R$7+保育人数!$R$8)/保育人数!$R$34</f>
        <v>92474.226804123726</v>
      </c>
      <c r="BW278" s="3">
        <f>W278*(保育人数!$R$7+保育人数!$R$8)/保育人数!$R$34</f>
        <v>93174.592617226474</v>
      </c>
      <c r="BX278" s="3">
        <f>X278*(保育人数!$R$7+保育人数!$R$8)/保育人数!$R$34</f>
        <v>93978.71632856669</v>
      </c>
      <c r="BY278" s="3">
        <f>Y278*(保育人数!$R$7+保育人数!$R$8)/保育人数!$R$34</f>
        <v>82487.529098769548</v>
      </c>
      <c r="BZ278" s="3">
        <f>Z278*(保育人数!$R$7+保育人数!$R$8)/保育人数!$R$34</f>
        <v>81527.768540073172</v>
      </c>
      <c r="CA278" s="3">
        <f>AA278*(保育人数!$R$7+保育人数!$R$8)/保育人数!$R$34</f>
        <v>82435.650149650828</v>
      </c>
      <c r="CB278" s="3">
        <f>AB278*(保育人数!$R$7+保育人数!$R$8)/保育人数!$R$34</f>
        <v>83291.65281010975</v>
      </c>
      <c r="CC278" s="3">
        <f>AC278*(保育人数!$R$7+保育人数!$R$8)/保育人数!$R$34</f>
        <v>86767.542401064187</v>
      </c>
      <c r="CD278" s="3">
        <f>AD278*(保育人数!$R$7+保育人数!$R$8)/保育人数!$R$34</f>
        <v>94419.687396075838</v>
      </c>
      <c r="CE278" s="3">
        <f>AE278*(保育人数!$R$7+保育人数!$R$8)/保育人数!$R$34</f>
        <v>0</v>
      </c>
      <c r="CF278" s="3">
        <f>AVERAGE(BU278:CE278)</f>
        <v>80157.692656528714</v>
      </c>
      <c r="CG278" s="216">
        <f>ROUNDDOWN(SUM(CF278:CF281)*$CJ$2*12/16,-2)</f>
        <v>214300</v>
      </c>
      <c r="CH278" s="3"/>
      <c r="CI278" s="4"/>
    </row>
    <row r="279" spans="1:87" ht="19">
      <c r="A279" s="32" t="s">
        <v>81</v>
      </c>
      <c r="B279" s="76" t="s">
        <v>148</v>
      </c>
      <c r="C279" s="237"/>
      <c r="D279" s="34" t="s">
        <v>106</v>
      </c>
      <c r="E279" s="38">
        <v>330</v>
      </c>
      <c r="F279" s="36">
        <v>350</v>
      </c>
      <c r="G279" s="36">
        <v>350</v>
      </c>
      <c r="H279" s="36">
        <v>360</v>
      </c>
      <c r="I279" s="36">
        <v>360</v>
      </c>
      <c r="J279" s="36">
        <v>360</v>
      </c>
      <c r="K279" s="36">
        <v>360</v>
      </c>
      <c r="L279" s="36">
        <v>360</v>
      </c>
      <c r="M279" s="39">
        <v>370</v>
      </c>
      <c r="N279" s="39">
        <v>380</v>
      </c>
      <c r="O279" s="40">
        <v>420</v>
      </c>
      <c r="P279" s="111"/>
      <c r="Q279" s="111"/>
      <c r="R279" s="111"/>
      <c r="S279" s="111"/>
      <c r="T279" s="35">
        <v>41350</v>
      </c>
      <c r="U279" s="36">
        <v>42260</v>
      </c>
      <c r="V279" s="36">
        <v>42840</v>
      </c>
      <c r="W279" s="36">
        <v>43170</v>
      </c>
      <c r="X279" s="36">
        <v>43560</v>
      </c>
      <c r="Y279" s="36">
        <v>39140</v>
      </c>
      <c r="Z279" s="36">
        <v>38670</v>
      </c>
      <c r="AA279" s="36">
        <v>39100</v>
      </c>
      <c r="AB279" s="37">
        <v>39520</v>
      </c>
      <c r="AC279" s="37">
        <v>41220</v>
      </c>
      <c r="AD279" s="77">
        <v>44940</v>
      </c>
      <c r="AE279" s="111"/>
      <c r="AF279" s="4">
        <f>E279/E$567</f>
        <v>1.064516129032258</v>
      </c>
      <c r="AG279" s="4">
        <f>F279/E$567</f>
        <v>1.1290322580645162</v>
      </c>
      <c r="AH279" s="4">
        <f>G279/E$567</f>
        <v>1.1290322580645162</v>
      </c>
      <c r="AI279" s="4">
        <f>H279/E$567</f>
        <v>1.1612903225806452</v>
      </c>
      <c r="AJ279" s="4">
        <f>I279/E$567</f>
        <v>1.1612903225806452</v>
      </c>
      <c r="AK279" s="4">
        <f>J279/E$567</f>
        <v>1.1612903225806452</v>
      </c>
      <c r="AL279" s="4">
        <f>K279/E$567</f>
        <v>1.1612903225806452</v>
      </c>
      <c r="AM279" s="4">
        <f>L279/E$567</f>
        <v>1.1612903225806452</v>
      </c>
      <c r="AN279" s="4">
        <f>M279/E$567</f>
        <v>1.1935483870967742</v>
      </c>
      <c r="AO279" s="4">
        <f>N279/E$567</f>
        <v>1.2258064516129032</v>
      </c>
      <c r="AP279" s="4">
        <f>O279/E$567</f>
        <v>1.3548387096774193</v>
      </c>
      <c r="AQ279" s="256"/>
      <c r="AR279" s="256"/>
      <c r="AS279" s="256"/>
      <c r="AT279" s="256"/>
      <c r="AU279" s="256"/>
      <c r="AV279" s="256"/>
      <c r="AW279" s="256"/>
      <c r="AX279" s="256"/>
      <c r="AY279" s="256"/>
      <c r="AZ279" s="256"/>
      <c r="BA279" s="256"/>
      <c r="BC279" s="3"/>
      <c r="BE279" s="3">
        <f>E279*保育人数!$R$6/保育人数!$R$34</f>
        <v>428.0013302294646</v>
      </c>
      <c r="BF279" s="3">
        <f>F279*保育人数!$R$6/保育人数!$R$34</f>
        <v>453.94080478882614</v>
      </c>
      <c r="BG279" s="3">
        <f>G279*保育人数!$R$6/保育人数!$R$34</f>
        <v>453.94080478882614</v>
      </c>
      <c r="BH279" s="3">
        <f>H279*保育人数!$R$6/保育人数!$R$34</f>
        <v>466.91054206850686</v>
      </c>
      <c r="BI279" s="3">
        <f>I279*保育人数!$R$6/保育人数!$R$34</f>
        <v>466.91054206850686</v>
      </c>
      <c r="BJ279" s="3">
        <f>J279*保育人数!$R$6/保育人数!$R$34</f>
        <v>466.91054206850686</v>
      </c>
      <c r="BK279" s="3">
        <f>K279*保育人数!$R$6/保育人数!$R$34</f>
        <v>466.91054206850686</v>
      </c>
      <c r="BL279" s="3">
        <f>L279*保育人数!$R$6/保育人数!$R$34</f>
        <v>466.91054206850686</v>
      </c>
      <c r="BM279" s="3">
        <f>M279*保育人数!$R$6/保育人数!$R$34</f>
        <v>479.88027934818763</v>
      </c>
      <c r="BN279" s="3">
        <f>N279*保育人数!$R$6/保育人数!$R$34</f>
        <v>492.85001662786834</v>
      </c>
      <c r="BO279" s="3">
        <f>O279*保育人数!$R$6/保育人数!$R$34</f>
        <v>544.72896574659137</v>
      </c>
      <c r="BP279" s="3">
        <f t="shared" ref="BP279:BP281" si="167">AVERAGE(BE279:BO279)</f>
        <v>471.62681017020896</v>
      </c>
      <c r="BQ279" s="216"/>
      <c r="BR279" s="3"/>
      <c r="BU279" s="3">
        <f>U279*保育人数!$R$6/保育人数!$R$34</f>
        <v>54810.109743930836</v>
      </c>
      <c r="BV279" s="3">
        <f>V279*保育人数!$R$6/保育人数!$R$34</f>
        <v>55562.354506152318</v>
      </c>
      <c r="BW279" s="3">
        <f>W279*保育人数!$R$6/保育人数!$R$34</f>
        <v>55990.355836381779</v>
      </c>
      <c r="BX279" s="3">
        <f>X279*保育人数!$R$6/保育人数!$R$34</f>
        <v>56496.175590289327</v>
      </c>
      <c r="BY279" s="3">
        <f>Y279*保育人数!$R$6/保育人数!$R$34</f>
        <v>50763.551712670444</v>
      </c>
      <c r="BZ279" s="3">
        <f>Z279*保育人数!$R$6/保育人数!$R$34</f>
        <v>50153.974060525448</v>
      </c>
      <c r="CA279" s="3">
        <f>AA279*保育人数!$R$6/保育人数!$R$34</f>
        <v>50711.672763551716</v>
      </c>
      <c r="CB279" s="3">
        <f>AB279*保育人数!$R$6/保育人数!$R$34</f>
        <v>51256.401729298312</v>
      </c>
      <c r="CC279" s="3">
        <f>AC279*保育人数!$R$6/保育人数!$R$34</f>
        <v>53461.257066844038</v>
      </c>
      <c r="CD279" s="3">
        <f>AD279*保育人数!$R$6/保育人数!$R$34</f>
        <v>58285.999334885273</v>
      </c>
      <c r="CE279" s="3">
        <f>AE279*保育人数!$R$6/保育人数!$R$34</f>
        <v>0</v>
      </c>
      <c r="CF279" s="3">
        <f t="shared" ref="CF279:CF281" si="168">AVERAGE(BU279:CE279)</f>
        <v>48862.895667684497</v>
      </c>
      <c r="CG279" s="216"/>
      <c r="CH279" s="3"/>
      <c r="CI279" s="4"/>
    </row>
    <row r="280" spans="1:87" ht="19">
      <c r="A280" s="32" t="s">
        <v>81</v>
      </c>
      <c r="B280" s="76" t="s">
        <v>148</v>
      </c>
      <c r="C280" s="257" t="s">
        <v>160</v>
      </c>
      <c r="D280" s="34" t="s">
        <v>161</v>
      </c>
      <c r="E280" s="38">
        <v>820</v>
      </c>
      <c r="F280" s="36">
        <v>840</v>
      </c>
      <c r="G280" s="36">
        <v>850</v>
      </c>
      <c r="H280" s="36">
        <v>870</v>
      </c>
      <c r="I280" s="36">
        <v>870</v>
      </c>
      <c r="J280" s="36">
        <v>870</v>
      </c>
      <c r="K280" s="36">
        <v>850</v>
      </c>
      <c r="L280" s="36">
        <v>870</v>
      </c>
      <c r="M280" s="39">
        <v>880</v>
      </c>
      <c r="N280" s="39">
        <v>920</v>
      </c>
      <c r="O280" s="40">
        <v>1010</v>
      </c>
      <c r="P280" s="111"/>
      <c r="Q280" s="111"/>
      <c r="R280" s="111"/>
      <c r="S280" s="111"/>
      <c r="T280" s="35">
        <v>92980</v>
      </c>
      <c r="U280" s="36">
        <v>95260</v>
      </c>
      <c r="V280" s="36">
        <v>96460</v>
      </c>
      <c r="W280" s="36">
        <v>97260</v>
      </c>
      <c r="X280" s="36">
        <v>98200</v>
      </c>
      <c r="Y280" s="36">
        <v>98350</v>
      </c>
      <c r="Z280" s="36">
        <v>97300</v>
      </c>
      <c r="AA280" s="36">
        <v>98430</v>
      </c>
      <c r="AB280" s="37">
        <v>99500</v>
      </c>
      <c r="AC280" s="37">
        <v>103880</v>
      </c>
      <c r="AD280" s="77">
        <v>113350</v>
      </c>
      <c r="AE280" s="111"/>
      <c r="AF280" s="4">
        <f>E280/E$568</f>
        <v>1.0933333333333333</v>
      </c>
      <c r="AG280" s="4">
        <f>F280/E$568</f>
        <v>1.1200000000000001</v>
      </c>
      <c r="AH280" s="4">
        <f>G280/E$568</f>
        <v>1.1333333333333333</v>
      </c>
      <c r="AI280" s="4">
        <f>H280/E$568</f>
        <v>1.1599999999999999</v>
      </c>
      <c r="AJ280" s="4">
        <f>I280/E$568</f>
        <v>1.1599999999999999</v>
      </c>
      <c r="AK280" s="4">
        <f>J280/E$568</f>
        <v>1.1599999999999999</v>
      </c>
      <c r="AL280" s="4">
        <f>K280/E$568</f>
        <v>1.1333333333333333</v>
      </c>
      <c r="AM280" s="4">
        <f>L280/E$568</f>
        <v>1.1599999999999999</v>
      </c>
      <c r="AN280" s="4">
        <f>M280/E$568</f>
        <v>1.1733333333333333</v>
      </c>
      <c r="AO280" s="4">
        <f>N280/E$568</f>
        <v>1.2266666666666666</v>
      </c>
      <c r="AP280" s="4">
        <f>O280/E$568</f>
        <v>1.3466666666666667</v>
      </c>
      <c r="AQ280" s="256"/>
      <c r="AR280" s="256"/>
      <c r="AS280" s="256"/>
      <c r="AT280" s="256"/>
      <c r="AU280" s="256"/>
      <c r="AV280" s="256"/>
      <c r="AW280" s="256"/>
      <c r="AX280" s="256"/>
      <c r="AY280" s="256"/>
      <c r="AZ280" s="256"/>
      <c r="BA280" s="256"/>
      <c r="BC280" s="3"/>
      <c r="BE280" s="3">
        <f>E280*(保育人数!$R$4+保育人数!$R$5)/保育人数!$R$34</f>
        <v>1595.2776854007318</v>
      </c>
      <c r="BF280" s="3">
        <f>F280*(保育人数!$R$4+保育人数!$R$5)/保育人数!$R$34</f>
        <v>1634.186897239774</v>
      </c>
      <c r="BG280" s="3">
        <f>G280*(保育人数!$R$4+保育人数!$R$5)/保育人数!$R$34</f>
        <v>1653.6415031592951</v>
      </c>
      <c r="BH280" s="3">
        <f>H280*(保育人数!$R$4+保育人数!$R$5)/保育人数!$R$34</f>
        <v>1692.5507149983373</v>
      </c>
      <c r="BI280" s="3">
        <f>I280*(保育人数!$R$4+保育人数!$R$5)/保育人数!$R$34</f>
        <v>1692.5507149983373</v>
      </c>
      <c r="BJ280" s="3">
        <f>J280*(保育人数!$R$4+保育人数!$R$5)/保育人数!$R$34</f>
        <v>1692.5507149983373</v>
      </c>
      <c r="BK280" s="3">
        <f>K280*(保育人数!$R$4+保育人数!$R$5)/保育人数!$R$34</f>
        <v>1653.6415031592951</v>
      </c>
      <c r="BL280" s="3">
        <f>L280*(保育人数!$R$4+保育人数!$R$5)/保育人数!$R$34</f>
        <v>1692.5507149983373</v>
      </c>
      <c r="BM280" s="3">
        <f>M280*(保育人数!$R$4+保育人数!$R$5)/保育人数!$R$34</f>
        <v>1712.0053209178584</v>
      </c>
      <c r="BN280" s="3">
        <f>N280*(保育人数!$R$4+保育人数!$R$5)/保育人数!$R$34</f>
        <v>1789.823744595943</v>
      </c>
      <c r="BO280" s="3">
        <f>O280*(保育人数!$R$4+保育人数!$R$5)/保育人数!$R$34</f>
        <v>1964.9151978716332</v>
      </c>
      <c r="BP280" s="3">
        <f t="shared" si="167"/>
        <v>1706.6995193034434</v>
      </c>
      <c r="BQ280" s="216"/>
      <c r="BR280" s="3"/>
      <c r="BU280" s="3">
        <f>U280*(保育人数!$R$4+保育人数!$R$5)/保育人数!$R$34</f>
        <v>185324.57598935819</v>
      </c>
      <c r="BV280" s="3">
        <f>V280*(保育人数!$R$4+保育人数!$R$5)/保育人数!$R$34</f>
        <v>187659.12869970073</v>
      </c>
      <c r="BW280" s="3">
        <f>W280*(保育人数!$R$4+保育人数!$R$5)/保育人数!$R$34</f>
        <v>189215.49717326241</v>
      </c>
      <c r="BX280" s="3">
        <f>X280*(保育人数!$R$4+保育人数!$R$5)/保育人数!$R$34</f>
        <v>191044.23012969739</v>
      </c>
      <c r="BY280" s="3">
        <f>Y280*(保育人数!$R$4+保育人数!$R$5)/保育人数!$R$34</f>
        <v>191336.0492184902</v>
      </c>
      <c r="BZ280" s="3">
        <f>Z280*(保育人数!$R$4+保育人数!$R$5)/保育人数!$R$34</f>
        <v>189293.31559694049</v>
      </c>
      <c r="CA280" s="3">
        <f>AA280*(保育人数!$R$4+保育人数!$R$5)/保育人数!$R$34</f>
        <v>191491.68606584638</v>
      </c>
      <c r="CB280" s="3">
        <f>AB280*(保育人数!$R$4+保育人数!$R$5)/保育人数!$R$34</f>
        <v>193573.32889923514</v>
      </c>
      <c r="CC280" s="3">
        <f>AC280*(保育人数!$R$4+保育人数!$R$5)/保育人数!$R$34</f>
        <v>202094.4462919854</v>
      </c>
      <c r="CD280" s="3">
        <f>AD280*(保育人数!$R$4+保育人数!$R$5)/保育人数!$R$34</f>
        <v>220517.95809777189</v>
      </c>
      <c r="CE280" s="3">
        <f>AE280*(保育人数!$R$4+保育人数!$R$5)/保育人数!$R$34</f>
        <v>0</v>
      </c>
      <c r="CF280" s="3">
        <f t="shared" si="168"/>
        <v>176504.56510566256</v>
      </c>
      <c r="CG280" s="216"/>
      <c r="CH280" s="3"/>
      <c r="CI280" s="4"/>
    </row>
    <row r="281" spans="1:87" ht="19">
      <c r="A281" s="32" t="s">
        <v>81</v>
      </c>
      <c r="B281" s="76" t="s">
        <v>148</v>
      </c>
      <c r="C281" s="257"/>
      <c r="D281" s="34" t="s">
        <v>162</v>
      </c>
      <c r="E281" s="38">
        <v>1510</v>
      </c>
      <c r="F281" s="36">
        <v>1560</v>
      </c>
      <c r="G281" s="36">
        <v>1570</v>
      </c>
      <c r="H281" s="36">
        <v>1590</v>
      </c>
      <c r="I281" s="36">
        <v>1610</v>
      </c>
      <c r="J281" s="36">
        <v>1610</v>
      </c>
      <c r="K281" s="36">
        <v>1580</v>
      </c>
      <c r="L281" s="36">
        <v>1600</v>
      </c>
      <c r="M281" s="39">
        <v>1620</v>
      </c>
      <c r="N281" s="39">
        <v>1690</v>
      </c>
      <c r="O281" s="40">
        <v>1860</v>
      </c>
      <c r="P281" s="111"/>
      <c r="Q281" s="111"/>
      <c r="R281" s="111"/>
      <c r="S281" s="111"/>
      <c r="T281" s="35">
        <v>162210</v>
      </c>
      <c r="U281" s="36">
        <v>166460</v>
      </c>
      <c r="V281" s="36">
        <v>168390</v>
      </c>
      <c r="W281" s="36">
        <v>169830</v>
      </c>
      <c r="X281" s="36">
        <v>171550</v>
      </c>
      <c r="Y281" s="36">
        <v>171800</v>
      </c>
      <c r="Z281" s="36">
        <v>169710</v>
      </c>
      <c r="AA281" s="36">
        <v>171710</v>
      </c>
      <c r="AB281" s="37">
        <v>173660</v>
      </c>
      <c r="AC281" s="37">
        <v>181590</v>
      </c>
      <c r="AD281" s="77">
        <v>198830</v>
      </c>
      <c r="AE281" s="111"/>
      <c r="AF281" s="4">
        <f>E281/E$569</f>
        <v>1.1021897810218979</v>
      </c>
      <c r="AG281" s="4">
        <f>F281/E$569</f>
        <v>1.1386861313868613</v>
      </c>
      <c r="AH281" s="4">
        <f>G281/E$569</f>
        <v>1.1459854014598541</v>
      </c>
      <c r="AI281" s="4">
        <f>H281/E$569</f>
        <v>1.1605839416058394</v>
      </c>
      <c r="AJ281" s="4">
        <f>I281/E$569</f>
        <v>1.1751824817518248</v>
      </c>
      <c r="AK281" s="4">
        <f>J281/E$569</f>
        <v>1.1751824817518248</v>
      </c>
      <c r="AL281" s="4">
        <f>K281/E$569</f>
        <v>1.1532846715328466</v>
      </c>
      <c r="AM281" s="4">
        <f>L281/E$569</f>
        <v>1.167883211678832</v>
      </c>
      <c r="AN281" s="4">
        <f>M281/E$569</f>
        <v>1.1824817518248176</v>
      </c>
      <c r="AO281" s="4">
        <f>N281/E$569</f>
        <v>1.2335766423357664</v>
      </c>
      <c r="AP281" s="4">
        <f>O281/E$569</f>
        <v>1.3576642335766422</v>
      </c>
      <c r="AQ281" s="256"/>
      <c r="AR281" s="256"/>
      <c r="AS281" s="256"/>
      <c r="AT281" s="256"/>
      <c r="AU281" s="256"/>
      <c r="AV281" s="256"/>
      <c r="AW281" s="256"/>
      <c r="AX281" s="256"/>
      <c r="AY281" s="256"/>
      <c r="AZ281" s="256"/>
      <c r="BA281" s="256"/>
      <c r="BC281" s="3"/>
      <c r="BE281" s="3">
        <f>E281*保育人数!$R$3/保育人数!$R$34</f>
        <v>979.21516461589636</v>
      </c>
      <c r="BF281" s="3">
        <f>F281*保育人数!$R$3/保育人数!$R$34</f>
        <v>1011.6395078150982</v>
      </c>
      <c r="BG281" s="3">
        <f>G281*保育人数!$R$3/保育人数!$R$34</f>
        <v>1018.1243764549386</v>
      </c>
      <c r="BH281" s="3">
        <f>H281*保育人数!$R$3/保育人数!$R$34</f>
        <v>1031.0941137346192</v>
      </c>
      <c r="BI281" s="3">
        <f>I281*保育人数!$R$3/保育人数!$R$34</f>
        <v>1044.0638510143001</v>
      </c>
      <c r="BJ281" s="3">
        <f>J281*保育人数!$R$3/保育人数!$R$34</f>
        <v>1044.0638510143001</v>
      </c>
      <c r="BK281" s="3">
        <f>K281*保育人数!$R$3/保育人数!$R$34</f>
        <v>1024.609245094779</v>
      </c>
      <c r="BL281" s="3">
        <f>L281*保育人数!$R$3/保育人数!$R$34</f>
        <v>1037.5789823744597</v>
      </c>
      <c r="BM281" s="3">
        <f>M281*保育人数!$R$3/保育人数!$R$34</f>
        <v>1050.5487196541405</v>
      </c>
      <c r="BN281" s="3">
        <f>N281*保育人数!$R$3/保育人数!$R$34</f>
        <v>1095.942800133023</v>
      </c>
      <c r="BO281" s="3">
        <f>O281*保育人数!$R$3/保育人数!$R$34</f>
        <v>1206.1855670103093</v>
      </c>
      <c r="BP281" s="3">
        <f t="shared" si="167"/>
        <v>1049.3696526287149</v>
      </c>
      <c r="BQ281" s="216"/>
      <c r="BR281" s="3"/>
      <c r="BU281" s="3">
        <f>U281*保育人数!$R$3/保育人数!$R$34</f>
        <v>107947.12337878285</v>
      </c>
      <c r="BV281" s="3">
        <f>V281*保育人数!$R$3/保育人数!$R$34</f>
        <v>109198.70302627204</v>
      </c>
      <c r="BW281" s="3">
        <f>W281*保育人数!$R$3/保育人数!$R$34</f>
        <v>110132.52411040905</v>
      </c>
      <c r="BX281" s="3">
        <f>X281*保育人数!$R$3/保育人数!$R$34</f>
        <v>111247.9215164616</v>
      </c>
      <c r="BY281" s="3">
        <f>Y281*保育人数!$R$3/保育人数!$R$34</f>
        <v>111410.04323245761</v>
      </c>
      <c r="BZ281" s="3">
        <f>Z281*保育人数!$R$3/保育人数!$R$34</f>
        <v>110054.70568673097</v>
      </c>
      <c r="CA281" s="3">
        <f>AA281*保育人数!$R$3/保育人数!$R$34</f>
        <v>111351.67941469904</v>
      </c>
      <c r="CB281" s="3">
        <f>AB281*保育人数!$R$3/保育人数!$R$34</f>
        <v>112616.22879946792</v>
      </c>
      <c r="CC281" s="3">
        <f>AC281*保育人数!$R$3/保育人数!$R$34</f>
        <v>117758.72963086133</v>
      </c>
      <c r="CD281" s="3">
        <f>AD281*保育人数!$R$3/保育人数!$R$34</f>
        <v>128938.64316594614</v>
      </c>
      <c r="CE281" s="3">
        <f>AE281*保育人数!$R$3/保育人数!$R$34</f>
        <v>0</v>
      </c>
      <c r="CF281" s="3">
        <f t="shared" si="168"/>
        <v>102786.93654200806</v>
      </c>
      <c r="CG281" s="216"/>
      <c r="CH281" s="3"/>
      <c r="CI281" s="4"/>
    </row>
    <row r="282" spans="1:87" ht="21" customHeight="1">
      <c r="A282" s="32" t="s">
        <v>81</v>
      </c>
      <c r="B282" s="33" t="s">
        <v>177</v>
      </c>
      <c r="C282" s="237" t="s">
        <v>159</v>
      </c>
      <c r="D282" s="34" t="s">
        <v>105</v>
      </c>
      <c r="E282" s="38">
        <v>270</v>
      </c>
      <c r="F282" s="36">
        <v>280</v>
      </c>
      <c r="G282" s="36">
        <v>280</v>
      </c>
      <c r="H282" s="36">
        <v>280</v>
      </c>
      <c r="I282" s="36">
        <v>290</v>
      </c>
      <c r="J282" s="36">
        <v>290</v>
      </c>
      <c r="K282" s="36">
        <v>290</v>
      </c>
      <c r="L282" s="36">
        <v>290</v>
      </c>
      <c r="M282" s="39">
        <v>300</v>
      </c>
      <c r="N282" s="39">
        <v>310</v>
      </c>
      <c r="O282" s="40">
        <v>340</v>
      </c>
      <c r="P282" s="111"/>
      <c r="Q282" s="111"/>
      <c r="R282" s="111"/>
      <c r="S282" s="111"/>
      <c r="T282" s="35">
        <v>34430</v>
      </c>
      <c r="U282" s="36">
        <v>35130</v>
      </c>
      <c r="V282" s="36">
        <v>35620</v>
      </c>
      <c r="W282" s="36">
        <v>35880</v>
      </c>
      <c r="X282" s="36">
        <v>36180</v>
      </c>
      <c r="Y282" s="36">
        <v>31750</v>
      </c>
      <c r="Z282" s="36">
        <v>31400</v>
      </c>
      <c r="AA282" s="36">
        <v>31740</v>
      </c>
      <c r="AB282" s="37">
        <v>32060</v>
      </c>
      <c r="AC282" s="37">
        <v>33360</v>
      </c>
      <c r="AD282" s="77">
        <v>36270</v>
      </c>
      <c r="AE282" s="111"/>
      <c r="AF282" s="4">
        <f>E282/E$570</f>
        <v>1.08</v>
      </c>
      <c r="AG282" s="4">
        <f>F282/E$570</f>
        <v>1.1200000000000001</v>
      </c>
      <c r="AH282" s="4">
        <f>G282/E$570</f>
        <v>1.1200000000000001</v>
      </c>
      <c r="AI282" s="4">
        <f>H282/E$570</f>
        <v>1.1200000000000001</v>
      </c>
      <c r="AJ282" s="4">
        <f>I282/E$570</f>
        <v>1.1599999999999999</v>
      </c>
      <c r="AK282" s="4">
        <f>J282/E$570</f>
        <v>1.1599999999999999</v>
      </c>
      <c r="AL282" s="4">
        <f>K282/E$570</f>
        <v>1.1599999999999999</v>
      </c>
      <c r="AM282" s="4">
        <f>L282/E$570</f>
        <v>1.1599999999999999</v>
      </c>
      <c r="AN282" s="4">
        <f>M282/E$570</f>
        <v>1.2</v>
      </c>
      <c r="AO282" s="4">
        <f>N282/E$570</f>
        <v>1.24</v>
      </c>
      <c r="AP282" s="4">
        <f>O282/E$570</f>
        <v>1.36</v>
      </c>
      <c r="AQ282" s="256"/>
      <c r="AR282" s="256"/>
      <c r="AS282" s="256"/>
      <c r="AT282" s="256"/>
      <c r="AU282" s="256"/>
      <c r="AV282" s="256"/>
      <c r="AW282" s="256"/>
      <c r="AX282" s="256"/>
      <c r="AY282" s="256"/>
      <c r="AZ282" s="256"/>
      <c r="BA282" s="256"/>
      <c r="BC282" s="3"/>
      <c r="BE282" s="3">
        <f>E282*(保育人数!$S$7+保育人数!$S$8)/保育人数!$S$34</f>
        <v>699.17326434143217</v>
      </c>
      <c r="BF282" s="3">
        <f>F282*(保育人数!$S$7+保育人数!$S$8)/保育人数!$S$34</f>
        <v>725.06857042815182</v>
      </c>
      <c r="BG282" s="3">
        <f>G282*(保育人数!$S$7+保育人数!$S$8)/保育人数!$S$34</f>
        <v>725.06857042815182</v>
      </c>
      <c r="BH282" s="3">
        <f>H282*(保育人数!$S$7+保育人数!$S$8)/保育人数!$S$34</f>
        <v>725.06857042815182</v>
      </c>
      <c r="BI282" s="3">
        <f>I282*(保育人数!$S$7+保育人数!$S$8)/保育人数!$S$34</f>
        <v>750.96387651487157</v>
      </c>
      <c r="BJ282" s="3">
        <f>J282*(保育人数!$S$7+保育人数!$S$8)/保育人数!$S$34</f>
        <v>750.96387651487157</v>
      </c>
      <c r="BK282" s="3">
        <f>K282*(保育人数!$S$7+保育人数!$S$8)/保育人数!$S$34</f>
        <v>750.96387651487157</v>
      </c>
      <c r="BL282" s="3">
        <f>L282*(保育人数!$S$7+保育人数!$S$8)/保育人数!$S$34</f>
        <v>750.96387651487157</v>
      </c>
      <c r="BM282" s="3">
        <f>M282*(保育人数!$S$7+保育人数!$S$8)/保育人数!$S$34</f>
        <v>776.85918260159121</v>
      </c>
      <c r="BN282" s="3">
        <f>N282*(保育人数!$S$7+保育人数!$S$8)/保育人数!$S$34</f>
        <v>802.75448868831097</v>
      </c>
      <c r="BO282" s="3">
        <f>O282*(保育人数!$S$7+保育人数!$S$8)/保育人数!$S$34</f>
        <v>880.44040694847013</v>
      </c>
      <c r="BP282" s="3">
        <f>AVERAGE(BE282:BO282)</f>
        <v>758.02623272034066</v>
      </c>
      <c r="BQ282" s="216">
        <f>SUM(BP282:BP285)</f>
        <v>3976.6950733628428</v>
      </c>
      <c r="BR282" s="3"/>
      <c r="BU282" s="3">
        <f>U282*(保育人数!$S$7+保育人数!$S$8)/保育人数!$S$34</f>
        <v>90970.210282646338</v>
      </c>
      <c r="BV282" s="3">
        <f>V282*(保育人数!$S$7+保育人数!$S$8)/保育人数!$S$34</f>
        <v>92239.080280895607</v>
      </c>
      <c r="BW282" s="3">
        <f>W282*(保育人数!$S$7+保育人数!$S$8)/保育人数!$S$34</f>
        <v>92912.358239150315</v>
      </c>
      <c r="BX282" s="3">
        <f>X282*(保育人数!$S$7+保育人数!$S$8)/保育人数!$S$34</f>
        <v>93689.217421751906</v>
      </c>
      <c r="BY282" s="3">
        <f>Y282*(保育人数!$S$7+保育人数!$S$8)/保育人数!$S$34</f>
        <v>82217.596825335073</v>
      </c>
      <c r="BZ282" s="3">
        <f>Z282*(保育人数!$S$7+保育人数!$S$8)/保育人数!$S$34</f>
        <v>81311.261112299879</v>
      </c>
      <c r="CA282" s="3">
        <f>AA282*(保育人数!$S$7+保育人数!$S$8)/保育人数!$S$34</f>
        <v>82191.701519248352</v>
      </c>
      <c r="CB282" s="3">
        <f>AB282*(保育人数!$S$7+保育人数!$S$8)/保育人数!$S$34</f>
        <v>83020.351314023384</v>
      </c>
      <c r="CC282" s="3">
        <f>AC282*(保育人数!$S$7+保育人数!$S$8)/保育人数!$S$34</f>
        <v>86386.74110529694</v>
      </c>
      <c r="CD282" s="3">
        <f>AD282*(保育人数!$S$7+保育人数!$S$8)/保育人数!$S$34</f>
        <v>93922.275176532377</v>
      </c>
      <c r="CE282" s="3">
        <f>AE282*(保育人数!$S$7+保育人数!$S$8)/保育人数!$S$34</f>
        <v>0</v>
      </c>
      <c r="CF282" s="3">
        <f>AVERAGE(BU282:CE282)</f>
        <v>79896.435752470919</v>
      </c>
      <c r="CG282" s="216">
        <f>ROUNDDOWN(SUM(CF282:CF285)*$CJ$2*12/16,-2)</f>
        <v>213800</v>
      </c>
      <c r="CH282" s="3"/>
      <c r="CI282" s="4"/>
    </row>
    <row r="283" spans="1:87" ht="19">
      <c r="A283" s="32" t="s">
        <v>81</v>
      </c>
      <c r="B283" s="76" t="s">
        <v>149</v>
      </c>
      <c r="C283" s="237"/>
      <c r="D283" s="34" t="s">
        <v>106</v>
      </c>
      <c r="E283" s="38">
        <v>330</v>
      </c>
      <c r="F283" s="36">
        <v>350</v>
      </c>
      <c r="G283" s="36">
        <v>350</v>
      </c>
      <c r="H283" s="36">
        <v>350</v>
      </c>
      <c r="I283" s="36">
        <v>360</v>
      </c>
      <c r="J283" s="36">
        <v>360</v>
      </c>
      <c r="K283" s="36">
        <v>360</v>
      </c>
      <c r="L283" s="36">
        <v>360</v>
      </c>
      <c r="M283" s="39">
        <v>370</v>
      </c>
      <c r="N283" s="39">
        <v>380</v>
      </c>
      <c r="O283" s="40">
        <v>420</v>
      </c>
      <c r="P283" s="111"/>
      <c r="Q283" s="111"/>
      <c r="R283" s="111"/>
      <c r="S283" s="111"/>
      <c r="T283" s="35">
        <v>41350</v>
      </c>
      <c r="U283" s="36">
        <v>42240</v>
      </c>
      <c r="V283" s="36">
        <v>42810</v>
      </c>
      <c r="W283" s="36">
        <v>43130</v>
      </c>
      <c r="X283" s="36">
        <v>43510</v>
      </c>
      <c r="Y283" s="36">
        <v>39090</v>
      </c>
      <c r="Z283" s="36">
        <v>38640</v>
      </c>
      <c r="AA283" s="36">
        <v>39060</v>
      </c>
      <c r="AB283" s="37">
        <v>39470</v>
      </c>
      <c r="AC283" s="37">
        <v>41130</v>
      </c>
      <c r="AD283" s="77">
        <v>44810</v>
      </c>
      <c r="AE283" s="111"/>
      <c r="AF283" s="4">
        <f>E283/E$571</f>
        <v>1.064516129032258</v>
      </c>
      <c r="AG283" s="4">
        <f>F283/E$571</f>
        <v>1.1290322580645162</v>
      </c>
      <c r="AH283" s="4">
        <f>G283/E$571</f>
        <v>1.1290322580645162</v>
      </c>
      <c r="AI283" s="4">
        <f>H283/E$571</f>
        <v>1.1290322580645162</v>
      </c>
      <c r="AJ283" s="4">
        <f>I283/E$571</f>
        <v>1.1612903225806452</v>
      </c>
      <c r="AK283" s="4">
        <f>J283/E$571</f>
        <v>1.1612903225806452</v>
      </c>
      <c r="AL283" s="4">
        <f>K283/E$571</f>
        <v>1.1612903225806452</v>
      </c>
      <c r="AM283" s="4">
        <f>L283/E$571</f>
        <v>1.1612903225806452</v>
      </c>
      <c r="AN283" s="4">
        <f>M283/E$571</f>
        <v>1.1935483870967742</v>
      </c>
      <c r="AO283" s="4">
        <f>N283/E$571</f>
        <v>1.2258064516129032</v>
      </c>
      <c r="AP283" s="4">
        <f>O283/E$571</f>
        <v>1.3548387096774193</v>
      </c>
      <c r="AQ283" s="256"/>
      <c r="AR283" s="256"/>
      <c r="AS283" s="256"/>
      <c r="AT283" s="256"/>
      <c r="AU283" s="256"/>
      <c r="AV283" s="256"/>
      <c r="AW283" s="256"/>
      <c r="AX283" s="256"/>
      <c r="AY283" s="256"/>
      <c r="AZ283" s="256"/>
      <c r="BA283" s="256"/>
      <c r="BC283" s="3"/>
      <c r="BE283" s="3">
        <f>E283*保育人数!$S$6/保育人数!$S$34</f>
        <v>427.27255043087519</v>
      </c>
      <c r="BF283" s="3">
        <f>F283*保育人数!$S$6/保育人数!$S$34</f>
        <v>453.16785651759488</v>
      </c>
      <c r="BG283" s="3">
        <f>G283*保育人数!$S$6/保育人数!$S$34</f>
        <v>453.16785651759488</v>
      </c>
      <c r="BH283" s="3">
        <f>H283*保育人数!$S$6/保育人数!$S$34</f>
        <v>453.16785651759488</v>
      </c>
      <c r="BI283" s="3">
        <f>I283*保育人数!$S$6/保育人数!$S$34</f>
        <v>466.11550956095476</v>
      </c>
      <c r="BJ283" s="3">
        <f>J283*保育人数!$S$6/保育人数!$S$34</f>
        <v>466.11550956095476</v>
      </c>
      <c r="BK283" s="3">
        <f>K283*保育人数!$S$6/保育人数!$S$34</f>
        <v>466.11550956095476</v>
      </c>
      <c r="BL283" s="3">
        <f>L283*保育人数!$S$6/保育人数!$S$34</f>
        <v>466.11550956095476</v>
      </c>
      <c r="BM283" s="3">
        <f>M283*保育人数!$S$6/保育人数!$S$34</f>
        <v>479.06316260431458</v>
      </c>
      <c r="BN283" s="3">
        <f>N283*保育人数!$S$6/保育人数!$S$34</f>
        <v>492.01081564767446</v>
      </c>
      <c r="BO283" s="3">
        <f>O283*保育人数!$S$6/保育人数!$S$34</f>
        <v>543.80142782111386</v>
      </c>
      <c r="BP283" s="3">
        <f t="shared" ref="BP283:BP285" si="169">AVERAGE(BE283:BO283)</f>
        <v>469.64668766368925</v>
      </c>
      <c r="BQ283" s="216"/>
      <c r="BR283" s="3"/>
      <c r="BU283" s="3">
        <f>U283*保育人数!$S$6/保育人数!$S$34</f>
        <v>54690.886455152024</v>
      </c>
      <c r="BV283" s="3">
        <f>V283*保育人数!$S$6/保育人数!$S$34</f>
        <v>55428.902678623534</v>
      </c>
      <c r="BW283" s="3">
        <f>W283*保育人数!$S$6/保育人数!$S$34</f>
        <v>55843.22757601105</v>
      </c>
      <c r="BX283" s="3">
        <f>X283*保育人数!$S$6/保育人数!$S$34</f>
        <v>56335.238391658728</v>
      </c>
      <c r="BY283" s="3">
        <f>Y283*保育人数!$S$6/保育人数!$S$34</f>
        <v>50612.375746493672</v>
      </c>
      <c r="BZ283" s="3">
        <f>Z283*保育人数!$S$6/保育人数!$S$34</f>
        <v>50029.731359542478</v>
      </c>
      <c r="CA283" s="3">
        <f>AA283*保育人数!$S$6/保育人数!$S$34</f>
        <v>50573.532787363591</v>
      </c>
      <c r="CB283" s="3">
        <f>AB283*保育人数!$S$6/保育人数!$S$34</f>
        <v>51104.386562141342</v>
      </c>
      <c r="CC283" s="3">
        <f>AC283*保育人数!$S$6/保育人数!$S$34</f>
        <v>53253.696967339078</v>
      </c>
      <c r="CD283" s="3">
        <f>AD283*保育人数!$S$6/保育人数!$S$34</f>
        <v>58018.433287295506</v>
      </c>
      <c r="CE283" s="3">
        <f>AE283*保育人数!$S$6/保育人数!$S$34</f>
        <v>0</v>
      </c>
      <c r="CF283" s="3">
        <f t="shared" ref="CF283:CF285" si="170">AVERAGE(BU283:CE283)</f>
        <v>48717.310164692812</v>
      </c>
      <c r="CG283" s="216"/>
      <c r="CH283" s="3"/>
      <c r="CI283" s="4"/>
    </row>
    <row r="284" spans="1:87" ht="19">
      <c r="A284" s="32" t="s">
        <v>81</v>
      </c>
      <c r="B284" s="76" t="s">
        <v>149</v>
      </c>
      <c r="C284" s="257" t="s">
        <v>160</v>
      </c>
      <c r="D284" s="34" t="s">
        <v>161</v>
      </c>
      <c r="E284" s="38">
        <v>820</v>
      </c>
      <c r="F284" s="36">
        <v>840</v>
      </c>
      <c r="G284" s="36">
        <v>850</v>
      </c>
      <c r="H284" s="36">
        <v>860</v>
      </c>
      <c r="I284" s="36">
        <v>870</v>
      </c>
      <c r="J284" s="36">
        <v>870</v>
      </c>
      <c r="K284" s="36">
        <v>850</v>
      </c>
      <c r="L284" s="36">
        <v>870</v>
      </c>
      <c r="M284" s="39">
        <v>880</v>
      </c>
      <c r="N284" s="39">
        <v>920</v>
      </c>
      <c r="O284" s="40">
        <v>1010</v>
      </c>
      <c r="P284" s="111"/>
      <c r="Q284" s="111"/>
      <c r="R284" s="111"/>
      <c r="S284" s="111"/>
      <c r="T284" s="35">
        <v>92980</v>
      </c>
      <c r="U284" s="36">
        <v>95240</v>
      </c>
      <c r="V284" s="36">
        <v>96430</v>
      </c>
      <c r="W284" s="36">
        <v>97220</v>
      </c>
      <c r="X284" s="36">
        <v>98150</v>
      </c>
      <c r="Y284" s="36">
        <v>98300</v>
      </c>
      <c r="Z284" s="36">
        <v>97270</v>
      </c>
      <c r="AA284" s="36">
        <v>98390</v>
      </c>
      <c r="AB284" s="37">
        <v>99450</v>
      </c>
      <c r="AC284" s="37">
        <v>103790</v>
      </c>
      <c r="AD284" s="77">
        <v>113220</v>
      </c>
      <c r="AE284" s="111"/>
      <c r="AF284" s="4">
        <f>E284/E$572</f>
        <v>1.0933333333333333</v>
      </c>
      <c r="AG284" s="4">
        <f>F284/E$572</f>
        <v>1.1200000000000001</v>
      </c>
      <c r="AH284" s="4">
        <f>G284/E$572</f>
        <v>1.1333333333333333</v>
      </c>
      <c r="AI284" s="4">
        <f>H284/E$572</f>
        <v>1.1466666666666667</v>
      </c>
      <c r="AJ284" s="4">
        <f>I284/E$572</f>
        <v>1.1599999999999999</v>
      </c>
      <c r="AK284" s="4">
        <f>J284/E$572</f>
        <v>1.1599999999999999</v>
      </c>
      <c r="AL284" s="4">
        <f>K284/E$572</f>
        <v>1.1333333333333333</v>
      </c>
      <c r="AM284" s="4">
        <f>L284/E$572</f>
        <v>1.1599999999999999</v>
      </c>
      <c r="AN284" s="4">
        <f>M284/E$572</f>
        <v>1.1733333333333333</v>
      </c>
      <c r="AO284" s="4">
        <f>N284/E$572</f>
        <v>1.2266666666666666</v>
      </c>
      <c r="AP284" s="4">
        <f>O284/E$572</f>
        <v>1.3466666666666667</v>
      </c>
      <c r="AQ284" s="256"/>
      <c r="AR284" s="256"/>
      <c r="AS284" s="256"/>
      <c r="AT284" s="256"/>
      <c r="AU284" s="256"/>
      <c r="AV284" s="256"/>
      <c r="AW284" s="256"/>
      <c r="AX284" s="256"/>
      <c r="AY284" s="256"/>
      <c r="AZ284" s="256"/>
      <c r="BA284" s="256"/>
      <c r="BC284" s="3"/>
      <c r="BE284" s="3">
        <f>E284*(保育人数!$S$4+保育人数!$S$5)/保育人数!$S$34</f>
        <v>1592.5613243332621</v>
      </c>
      <c r="BF284" s="3">
        <f>F284*(保育人数!$S$4+保育人数!$S$5)/保育人数!$S$34</f>
        <v>1631.4042834633417</v>
      </c>
      <c r="BG284" s="3">
        <f>G284*(保育人数!$S$4+保育人数!$S$5)/保育人数!$S$34</f>
        <v>1650.8257630283815</v>
      </c>
      <c r="BH284" s="3">
        <f>H284*(保育人数!$S$4+保育人数!$S$5)/保育人数!$S$34</f>
        <v>1670.2472425934211</v>
      </c>
      <c r="BI284" s="3">
        <f>I284*(保育人数!$S$4+保育人数!$S$5)/保育人数!$S$34</f>
        <v>1689.6687221584609</v>
      </c>
      <c r="BJ284" s="3">
        <f>J284*(保育人数!$S$4+保育人数!$S$5)/保育人数!$S$34</f>
        <v>1689.6687221584609</v>
      </c>
      <c r="BK284" s="3">
        <f>K284*(保育人数!$S$4+保育人数!$S$5)/保育人数!$S$34</f>
        <v>1650.8257630283815</v>
      </c>
      <c r="BL284" s="3">
        <f>L284*(保育人数!$S$4+保育人数!$S$5)/保育人数!$S$34</f>
        <v>1689.6687221584609</v>
      </c>
      <c r="BM284" s="3">
        <f>M284*(保育人数!$S$4+保育人数!$S$5)/保育人数!$S$34</f>
        <v>1709.0902017235007</v>
      </c>
      <c r="BN284" s="3">
        <f>N284*(保育人数!$S$4+保育人数!$S$5)/保育人数!$S$34</f>
        <v>1786.7761199836598</v>
      </c>
      <c r="BO284" s="3">
        <f>O284*(保育人数!$S$4+保育人数!$S$5)/保育人数!$S$34</f>
        <v>1961.5694360690179</v>
      </c>
      <c r="BP284" s="3">
        <f t="shared" si="169"/>
        <v>1702.0278455180319</v>
      </c>
      <c r="BQ284" s="216"/>
      <c r="BR284" s="3"/>
      <c r="BU284" s="3">
        <f>U284*(保育人数!$S$4+保育人数!$S$5)/保育人数!$S$34</f>
        <v>184970.17137743888</v>
      </c>
      <c r="BV284" s="3">
        <f>V284*(保育人数!$S$4+保育人数!$S$5)/保育人数!$S$34</f>
        <v>187281.32744567862</v>
      </c>
      <c r="BW284" s="3">
        <f>W284*(保育人数!$S$4+保育人数!$S$5)/保育人数!$S$34</f>
        <v>188815.62433131677</v>
      </c>
      <c r="BX284" s="3">
        <f>X284*(保育人数!$S$4+保育人数!$S$5)/保育人数!$S$34</f>
        <v>190621.82193086547</v>
      </c>
      <c r="BY284" s="3">
        <f>Y284*(保育人数!$S$4+保育人数!$S$5)/保育人数!$S$34</f>
        <v>190913.14412434105</v>
      </c>
      <c r="BZ284" s="3">
        <f>Z284*(保育人数!$S$4+保育人数!$S$5)/保育人数!$S$34</f>
        <v>188912.73172914196</v>
      </c>
      <c r="CA284" s="3">
        <f>AA284*(保育人数!$S$4+保育人数!$S$5)/保育人数!$S$34</f>
        <v>191087.93744042641</v>
      </c>
      <c r="CB284" s="3">
        <f>AB284*(保育人数!$S$4+保育人数!$S$5)/保育人数!$S$34</f>
        <v>193146.61427432063</v>
      </c>
      <c r="CC284" s="3">
        <f>AC284*(保育人数!$S$4+保育人数!$S$5)/保育人数!$S$34</f>
        <v>201575.5364055479</v>
      </c>
      <c r="CD284" s="3">
        <f>AD284*(保育人数!$S$4+保育人数!$S$5)/保育人数!$S$34</f>
        <v>219889.9916353804</v>
      </c>
      <c r="CE284" s="3">
        <f>AE284*(保育人数!$S$4+保育人数!$S$5)/保育人数!$S$34</f>
        <v>0</v>
      </c>
      <c r="CF284" s="3">
        <f t="shared" si="170"/>
        <v>176110.44551767802</v>
      </c>
      <c r="CG284" s="216"/>
      <c r="CH284" s="3"/>
      <c r="CI284" s="4"/>
    </row>
    <row r="285" spans="1:87" ht="19">
      <c r="A285" s="32" t="s">
        <v>81</v>
      </c>
      <c r="B285" s="76" t="s">
        <v>149</v>
      </c>
      <c r="C285" s="257"/>
      <c r="D285" s="34" t="s">
        <v>162</v>
      </c>
      <c r="E285" s="38">
        <v>1510</v>
      </c>
      <c r="F285" s="36">
        <v>1560</v>
      </c>
      <c r="G285" s="36">
        <v>1570</v>
      </c>
      <c r="H285" s="36">
        <v>1580</v>
      </c>
      <c r="I285" s="36">
        <v>1610</v>
      </c>
      <c r="J285" s="36">
        <v>1610</v>
      </c>
      <c r="K285" s="36">
        <v>1580</v>
      </c>
      <c r="L285" s="36">
        <v>1600</v>
      </c>
      <c r="M285" s="39">
        <v>1620</v>
      </c>
      <c r="N285" s="39">
        <v>1690</v>
      </c>
      <c r="O285" s="40">
        <v>1860</v>
      </c>
      <c r="P285" s="111"/>
      <c r="Q285" s="111"/>
      <c r="R285" s="111"/>
      <c r="S285" s="111"/>
      <c r="T285" s="35">
        <v>162210</v>
      </c>
      <c r="U285" s="36">
        <v>166440</v>
      </c>
      <c r="V285" s="36">
        <v>168360</v>
      </c>
      <c r="W285" s="36">
        <v>169790</v>
      </c>
      <c r="X285" s="36">
        <v>171500</v>
      </c>
      <c r="Y285" s="36">
        <v>171750</v>
      </c>
      <c r="Z285" s="36">
        <v>169680</v>
      </c>
      <c r="AA285" s="36">
        <v>171670</v>
      </c>
      <c r="AB285" s="37">
        <v>173610</v>
      </c>
      <c r="AC285" s="37">
        <v>181500</v>
      </c>
      <c r="AD285" s="77">
        <v>198700</v>
      </c>
      <c r="AE285" s="111"/>
      <c r="AF285" s="4">
        <f>E285/E$573</f>
        <v>1.1021897810218979</v>
      </c>
      <c r="AG285" s="4">
        <f>F285/E$573</f>
        <v>1.1386861313868613</v>
      </c>
      <c r="AH285" s="4">
        <f>G285/E$573</f>
        <v>1.1459854014598541</v>
      </c>
      <c r="AI285" s="4">
        <f>H285/E$573</f>
        <v>1.1532846715328466</v>
      </c>
      <c r="AJ285" s="4">
        <f>I285/E$573</f>
        <v>1.1751824817518248</v>
      </c>
      <c r="AK285" s="4">
        <f>J285/E$573</f>
        <v>1.1751824817518248</v>
      </c>
      <c r="AL285" s="4">
        <f>K285/E$573</f>
        <v>1.1532846715328466</v>
      </c>
      <c r="AM285" s="4">
        <f>L285/E$573</f>
        <v>1.167883211678832</v>
      </c>
      <c r="AN285" s="4">
        <f>M285/E$573</f>
        <v>1.1824817518248176</v>
      </c>
      <c r="AO285" s="4">
        <f>N285/E$573</f>
        <v>1.2335766423357664</v>
      </c>
      <c r="AP285" s="4">
        <f>O285/E$573</f>
        <v>1.3576642335766422</v>
      </c>
      <c r="AQ285" s="256"/>
      <c r="AR285" s="256"/>
      <c r="AS285" s="256"/>
      <c r="AT285" s="256"/>
      <c r="AU285" s="256"/>
      <c r="AV285" s="256"/>
      <c r="AW285" s="256"/>
      <c r="AX285" s="256"/>
      <c r="AY285" s="256"/>
      <c r="AZ285" s="256"/>
      <c r="BA285" s="256"/>
      <c r="BC285" s="3"/>
      <c r="BE285" s="3">
        <f>E285*保育人数!$S$3/保育人数!$S$34</f>
        <v>977.54780477366899</v>
      </c>
      <c r="BF285" s="3">
        <f>F285*保育人数!$S$3/保育人数!$S$34</f>
        <v>1009.9169373820687</v>
      </c>
      <c r="BG285" s="3">
        <f>G285*保育人数!$S$3/保育人数!$S$34</f>
        <v>1016.3907639037485</v>
      </c>
      <c r="BH285" s="3">
        <f>H285*保育人数!$S$3/保育人数!$S$34</f>
        <v>1022.8645904254284</v>
      </c>
      <c r="BI285" s="3">
        <f>I285*保育人数!$S$3/保育人数!$S$34</f>
        <v>1042.2860699904681</v>
      </c>
      <c r="BJ285" s="3">
        <f>J285*保育人数!$S$3/保育人数!$S$34</f>
        <v>1042.2860699904681</v>
      </c>
      <c r="BK285" s="3">
        <f>K285*保育人数!$S$3/保育人数!$S$34</f>
        <v>1022.8645904254284</v>
      </c>
      <c r="BL285" s="3">
        <f>L285*保育人数!$S$3/保育人数!$S$34</f>
        <v>1035.8122434687884</v>
      </c>
      <c r="BM285" s="3">
        <f>M285*保育人数!$S$3/保育人数!$S$34</f>
        <v>1048.7598965121481</v>
      </c>
      <c r="BN285" s="3">
        <f>N285*保育人数!$S$3/保育人数!$S$34</f>
        <v>1094.0766821639077</v>
      </c>
      <c r="BO285" s="3">
        <f>O285*保育人数!$S$3/保育人数!$S$34</f>
        <v>1204.1317330324664</v>
      </c>
      <c r="BP285" s="3">
        <f t="shared" si="169"/>
        <v>1046.9943074607809</v>
      </c>
      <c r="BQ285" s="216"/>
      <c r="BR285" s="3"/>
      <c r="BU285" s="3">
        <f>U285*保育人数!$S$3/保育人数!$S$34</f>
        <v>107750.3686268407</v>
      </c>
      <c r="BV285" s="3">
        <f>V285*保育人数!$S$3/保育人数!$S$34</f>
        <v>108993.34331900325</v>
      </c>
      <c r="BW285" s="3">
        <f>W285*保育人数!$S$3/保育人数!$S$34</f>
        <v>109919.10051160348</v>
      </c>
      <c r="BX285" s="3">
        <f>X285*保育人数!$S$3/保育人数!$S$34</f>
        <v>111026.12484681075</v>
      </c>
      <c r="BY285" s="3">
        <f>Y285*保育人数!$S$3/保育人数!$S$34</f>
        <v>111187.97050985275</v>
      </c>
      <c r="BZ285" s="3">
        <f>Z285*保育人数!$S$3/保育人数!$S$34</f>
        <v>109847.888419865</v>
      </c>
      <c r="CA285" s="3">
        <f>AA285*保育人数!$S$3/保育人数!$S$34</f>
        <v>111136.17989767931</v>
      </c>
      <c r="CB285" s="3">
        <f>AB285*保育人数!$S$3/保育人数!$S$34</f>
        <v>112392.10224288522</v>
      </c>
      <c r="CC285" s="3">
        <f>AC285*保育人数!$S$3/保育人数!$S$34</f>
        <v>117499.95136849067</v>
      </c>
      <c r="CD285" s="3">
        <f>AD285*保育人数!$S$3/保育人数!$S$34</f>
        <v>128634.93298578015</v>
      </c>
      <c r="CE285" s="3">
        <f>AE285*保育人数!$S$3/保育人数!$S$34</f>
        <v>0</v>
      </c>
      <c r="CF285" s="3">
        <f t="shared" si="170"/>
        <v>102580.72388443738</v>
      </c>
      <c r="CG285" s="216"/>
      <c r="CH285" s="3"/>
      <c r="CI285" s="4"/>
    </row>
    <row r="286" spans="1:87" ht="21" customHeight="1">
      <c r="A286" s="32" t="s">
        <v>81</v>
      </c>
      <c r="B286" s="33" t="s">
        <v>178</v>
      </c>
      <c r="C286" s="237" t="s">
        <v>159</v>
      </c>
      <c r="D286" s="34" t="s">
        <v>105</v>
      </c>
      <c r="E286" s="38">
        <v>260</v>
      </c>
      <c r="F286" s="36">
        <v>270</v>
      </c>
      <c r="G286" s="36">
        <v>270</v>
      </c>
      <c r="H286" s="36">
        <v>280</v>
      </c>
      <c r="I286" s="36">
        <v>280</v>
      </c>
      <c r="J286" s="36">
        <v>280</v>
      </c>
      <c r="K286" s="36">
        <v>280</v>
      </c>
      <c r="L286" s="36">
        <v>290</v>
      </c>
      <c r="M286" s="39">
        <v>290</v>
      </c>
      <c r="N286" s="39">
        <v>300</v>
      </c>
      <c r="O286" s="40">
        <v>330</v>
      </c>
      <c r="P286" s="111"/>
      <c r="Q286" s="111"/>
      <c r="R286" s="111"/>
      <c r="S286" s="111"/>
      <c r="T286" s="35">
        <v>33630</v>
      </c>
      <c r="U286" s="36">
        <v>34320</v>
      </c>
      <c r="V286" s="36">
        <v>34800</v>
      </c>
      <c r="W286" s="36">
        <v>35050</v>
      </c>
      <c r="X286" s="36">
        <v>35350</v>
      </c>
      <c r="Y286" s="36">
        <v>30920</v>
      </c>
      <c r="Z286" s="36">
        <v>30580</v>
      </c>
      <c r="AA286" s="36">
        <v>30910</v>
      </c>
      <c r="AB286" s="37">
        <v>31220</v>
      </c>
      <c r="AC286" s="37">
        <v>32490</v>
      </c>
      <c r="AD286" s="77">
        <v>35320</v>
      </c>
      <c r="AE286" s="111"/>
      <c r="AF286" s="4">
        <f>E286/E$574</f>
        <v>1.0833333333333333</v>
      </c>
      <c r="AG286" s="4">
        <f>F286/E$574</f>
        <v>1.125</v>
      </c>
      <c r="AH286" s="4">
        <f>G286/E$574</f>
        <v>1.125</v>
      </c>
      <c r="AI286" s="4">
        <f>H286/E$574</f>
        <v>1.1666666666666667</v>
      </c>
      <c r="AJ286" s="4">
        <f>I286/E$574</f>
        <v>1.1666666666666667</v>
      </c>
      <c r="AK286" s="4">
        <f>J286/E$574</f>
        <v>1.1666666666666667</v>
      </c>
      <c r="AL286" s="4">
        <f>K286/E$574</f>
        <v>1.1666666666666667</v>
      </c>
      <c r="AM286" s="4">
        <f>L286/E$574</f>
        <v>1.2083333333333333</v>
      </c>
      <c r="AN286" s="4">
        <f>M286/E$574</f>
        <v>1.2083333333333333</v>
      </c>
      <c r="AO286" s="4">
        <f>N286/E$574</f>
        <v>1.25</v>
      </c>
      <c r="AP286" s="4">
        <f>O286/E$574</f>
        <v>1.375</v>
      </c>
      <c r="AQ286" s="256"/>
      <c r="AR286" s="256"/>
      <c r="AS286" s="256"/>
      <c r="AT286" s="256"/>
      <c r="AU286" s="256"/>
      <c r="AV286" s="256"/>
      <c r="AW286" s="256"/>
      <c r="AX286" s="256"/>
      <c r="AY286" s="256"/>
      <c r="AZ286" s="256"/>
      <c r="BA286" s="256"/>
      <c r="BC286" s="3"/>
      <c r="BE286" s="3">
        <f>E286*(保育人数!$T$7+保育人数!$T$8)/保育人数!$T$34</f>
        <v>683.17078154897922</v>
      </c>
      <c r="BF286" s="3">
        <f>F286*(保育人数!$T$7+保育人数!$T$8)/保育人数!$T$34</f>
        <v>709.44658083932461</v>
      </c>
      <c r="BG286" s="3">
        <f>G286*(保育人数!$T$7+保育人数!$T$8)/保育人数!$T$34</f>
        <v>709.44658083932461</v>
      </c>
      <c r="BH286" s="3">
        <f>H286*(保育人数!$T$7+保育人数!$T$8)/保育人数!$T$34</f>
        <v>735.72238012967</v>
      </c>
      <c r="BI286" s="3">
        <f>I286*(保育人数!$T$7+保育人数!$T$8)/保育人数!$T$34</f>
        <v>735.72238012967</v>
      </c>
      <c r="BJ286" s="3">
        <f>J286*(保育人数!$T$7+保育人数!$T$8)/保育人数!$T$34</f>
        <v>735.72238012967</v>
      </c>
      <c r="BK286" s="3">
        <f>K286*(保育人数!$T$7+保育人数!$T$8)/保育人数!$T$34</f>
        <v>735.72238012967</v>
      </c>
      <c r="BL286" s="3">
        <f>L286*(保育人数!$T$7+保育人数!$T$8)/保育人数!$T$34</f>
        <v>761.99817942001528</v>
      </c>
      <c r="BM286" s="3">
        <f>M286*(保育人数!$T$7+保育人数!$T$8)/保育人数!$T$34</f>
        <v>761.99817942001528</v>
      </c>
      <c r="BN286" s="3">
        <f>N286*(保育人数!$T$7+保育人数!$T$8)/保育人数!$T$34</f>
        <v>788.27397871036067</v>
      </c>
      <c r="BO286" s="3">
        <f>O286*(保育人数!$T$7+保育人数!$T$8)/保育人数!$T$34</f>
        <v>867.10137658139672</v>
      </c>
      <c r="BP286" s="3">
        <f>AVERAGE(BE286:BO286)</f>
        <v>747.66592526164504</v>
      </c>
      <c r="BQ286" s="216">
        <f>SUM(BP286:BP289)</f>
        <v>3981.3807697439202</v>
      </c>
      <c r="BR286" s="3"/>
      <c r="BU286" s="3">
        <f>U286*(保育人数!$T$7+保育人数!$T$8)/保育人数!$T$34</f>
        <v>90178.543164465256</v>
      </c>
      <c r="BV286" s="3">
        <f>V286*(保育人数!$T$7+保育人数!$T$8)/保育人数!$T$34</f>
        <v>91439.781530401844</v>
      </c>
      <c r="BW286" s="3">
        <f>W286*(保育人数!$T$7+保育人数!$T$8)/保育人数!$T$34</f>
        <v>92096.676512660473</v>
      </c>
      <c r="BX286" s="3">
        <f>X286*(保育人数!$T$7+保育人数!$T$8)/保育人数!$T$34</f>
        <v>92884.950491370837</v>
      </c>
      <c r="BY286" s="3">
        <f>Y286*(保育人数!$T$7+保育人数!$T$8)/保育人数!$T$34</f>
        <v>81244.771405747844</v>
      </c>
      <c r="BZ286" s="3">
        <f>Z286*(保育人数!$T$7+保育人数!$T$8)/保育人数!$T$34</f>
        <v>80351.394229876096</v>
      </c>
      <c r="CA286" s="3">
        <f>AA286*(保育人数!$T$7+保育人数!$T$8)/保育人数!$T$34</f>
        <v>81218.495606457494</v>
      </c>
      <c r="CB286" s="3">
        <f>AB286*(保育人数!$T$7+保育人数!$T$8)/保育人数!$T$34</f>
        <v>82033.045384458193</v>
      </c>
      <c r="CC286" s="3">
        <f>AC286*(保育人数!$T$7+保育人数!$T$8)/保育人数!$T$34</f>
        <v>85370.071894332053</v>
      </c>
      <c r="CD286" s="3">
        <f>AD286*(保育人数!$T$7+保育人数!$T$8)/保育人数!$T$34</f>
        <v>92806.123093499802</v>
      </c>
      <c r="CE286" s="3">
        <f>AE286*(保育人数!$T$7+保育人数!$T$8)/保育人数!$T$34</f>
        <v>0</v>
      </c>
      <c r="CF286" s="3">
        <f>AVERAGE(BU286:CE286)</f>
        <v>79056.713937569992</v>
      </c>
      <c r="CG286" s="216">
        <f>ROUNDDOWN(SUM(CF286:CF289)*$CJ$2*12/16,-2)</f>
        <v>214300</v>
      </c>
      <c r="CH286" s="3"/>
      <c r="CI286" s="4"/>
    </row>
    <row r="287" spans="1:87" ht="19">
      <c r="A287" s="32" t="s">
        <v>81</v>
      </c>
      <c r="B287" s="76" t="s">
        <v>150</v>
      </c>
      <c r="C287" s="237"/>
      <c r="D287" s="34" t="s">
        <v>106</v>
      </c>
      <c r="E287" s="38">
        <v>320</v>
      </c>
      <c r="F287" s="36">
        <v>340</v>
      </c>
      <c r="G287" s="36">
        <v>340</v>
      </c>
      <c r="H287" s="36">
        <v>350</v>
      </c>
      <c r="I287" s="36">
        <v>350</v>
      </c>
      <c r="J287" s="36">
        <v>350</v>
      </c>
      <c r="K287" s="36">
        <v>350</v>
      </c>
      <c r="L287" s="36">
        <v>360</v>
      </c>
      <c r="M287" s="39">
        <v>360</v>
      </c>
      <c r="N287" s="39">
        <v>370</v>
      </c>
      <c r="O287" s="40">
        <v>410</v>
      </c>
      <c r="P287" s="111"/>
      <c r="Q287" s="111"/>
      <c r="R287" s="111"/>
      <c r="S287" s="111"/>
      <c r="T287" s="35">
        <v>40550</v>
      </c>
      <c r="U287" s="36">
        <v>41430</v>
      </c>
      <c r="V287" s="36">
        <v>41990</v>
      </c>
      <c r="W287" s="36">
        <v>42300</v>
      </c>
      <c r="X287" s="36">
        <v>42680</v>
      </c>
      <c r="Y287" s="36">
        <v>38260</v>
      </c>
      <c r="Z287" s="36">
        <v>37820</v>
      </c>
      <c r="AA287" s="36">
        <v>38230</v>
      </c>
      <c r="AB287" s="37">
        <v>38630</v>
      </c>
      <c r="AC287" s="37">
        <v>40260</v>
      </c>
      <c r="AD287" s="77">
        <v>43860</v>
      </c>
      <c r="AE287" s="111"/>
      <c r="AF287" s="4">
        <f>E287/E$575</f>
        <v>1.0666666666666667</v>
      </c>
      <c r="AG287" s="4">
        <f>F287/E$575</f>
        <v>1.1333333333333333</v>
      </c>
      <c r="AH287" s="4">
        <f>G287/E$575</f>
        <v>1.1333333333333333</v>
      </c>
      <c r="AI287" s="4">
        <f>H287/E$575</f>
        <v>1.1666666666666667</v>
      </c>
      <c r="AJ287" s="4">
        <f>I287/E$575</f>
        <v>1.1666666666666667</v>
      </c>
      <c r="AK287" s="4">
        <f>J287/E$575</f>
        <v>1.1666666666666667</v>
      </c>
      <c r="AL287" s="4">
        <f>K287/E$575</f>
        <v>1.1666666666666667</v>
      </c>
      <c r="AM287" s="4">
        <f>L287/E$575</f>
        <v>1.2</v>
      </c>
      <c r="AN287" s="4">
        <f>M287/E$575</f>
        <v>1.2</v>
      </c>
      <c r="AO287" s="4">
        <f>N287/E$575</f>
        <v>1.2333333333333334</v>
      </c>
      <c r="AP287" s="4">
        <f>O287/E$575</f>
        <v>1.3666666666666667</v>
      </c>
      <c r="AQ287" s="256"/>
      <c r="AR287" s="256"/>
      <c r="AS287" s="256"/>
      <c r="AT287" s="256"/>
      <c r="AU287" s="256"/>
      <c r="AV287" s="256"/>
      <c r="AW287" s="256"/>
      <c r="AX287" s="256"/>
      <c r="AY287" s="256"/>
      <c r="AZ287" s="256"/>
      <c r="BA287" s="256"/>
      <c r="BC287" s="3"/>
      <c r="BE287" s="3">
        <f>E287*保育人数!$T$6/保育人数!$T$34</f>
        <v>420.41278864552567</v>
      </c>
      <c r="BF287" s="3">
        <f>F287*保育人数!$T$6/保育人数!$T$34</f>
        <v>446.68858793587106</v>
      </c>
      <c r="BG287" s="3">
        <f>G287*保育人数!$T$6/保育人数!$T$34</f>
        <v>446.68858793587106</v>
      </c>
      <c r="BH287" s="3">
        <f>H287*保育人数!$T$6/保育人数!$T$34</f>
        <v>459.82648758104369</v>
      </c>
      <c r="BI287" s="3">
        <f>I287*保育人数!$T$6/保育人数!$T$34</f>
        <v>459.82648758104369</v>
      </c>
      <c r="BJ287" s="3">
        <f>J287*保育人数!$T$6/保育人数!$T$34</f>
        <v>459.82648758104369</v>
      </c>
      <c r="BK287" s="3">
        <f>K287*保育人数!$T$6/保育人数!$T$34</f>
        <v>459.82648758104369</v>
      </c>
      <c r="BL287" s="3">
        <f>L287*保育人数!$T$6/保育人数!$T$34</f>
        <v>472.96438722621639</v>
      </c>
      <c r="BM287" s="3">
        <f>M287*保育人数!$T$6/保育人数!$T$34</f>
        <v>472.96438722621639</v>
      </c>
      <c r="BN287" s="3">
        <f>N287*保育人数!$T$6/保育人数!$T$34</f>
        <v>486.10228687138908</v>
      </c>
      <c r="BO287" s="3">
        <f>O287*保育人数!$T$6/保育人数!$T$34</f>
        <v>538.65388545207975</v>
      </c>
      <c r="BP287" s="3">
        <f t="shared" ref="BP287:BP289" si="171">AVERAGE(BE287:BO287)</f>
        <v>465.79826014703127</v>
      </c>
      <c r="BQ287" s="216"/>
      <c r="BR287" s="3"/>
      <c r="BU287" s="3">
        <f>U287*保育人数!$T$6/保育人数!$T$34</f>
        <v>54430.318229950404</v>
      </c>
      <c r="BV287" s="3">
        <f>V287*保育人数!$T$6/保育人数!$T$34</f>
        <v>55166.040610080076</v>
      </c>
      <c r="BW287" s="3">
        <f>W287*保育人数!$T$6/保育人数!$T$34</f>
        <v>55573.315499080425</v>
      </c>
      <c r="BX287" s="3">
        <f>X287*保育人数!$T$6/保育人数!$T$34</f>
        <v>56072.555685596992</v>
      </c>
      <c r="BY287" s="3">
        <f>Y287*保育人数!$T$6/保育人数!$T$34</f>
        <v>50265.604042430663</v>
      </c>
      <c r="BZ287" s="3">
        <f>Z287*保育人数!$T$6/保育人数!$T$34</f>
        <v>49687.536458043069</v>
      </c>
      <c r="CA287" s="3">
        <f>AA287*保育人数!$T$6/保育人数!$T$34</f>
        <v>50226.190343495145</v>
      </c>
      <c r="CB287" s="3">
        <f>AB287*保育人数!$T$6/保育人数!$T$34</f>
        <v>50751.706329302055</v>
      </c>
      <c r="CC287" s="3">
        <f>AC287*保育人数!$T$6/保育人数!$T$34</f>
        <v>52893.183971465201</v>
      </c>
      <c r="CD287" s="3">
        <f>AD287*保育人数!$T$6/保育人数!$T$34</f>
        <v>57622.827843727362</v>
      </c>
      <c r="CE287" s="3">
        <f>AE287*保育人数!$T$6/保育人数!$T$34</f>
        <v>0</v>
      </c>
      <c r="CF287" s="3">
        <f t="shared" ref="CF287:CF289" si="172">AVERAGE(BU287:CE287)</f>
        <v>48426.298092106495</v>
      </c>
      <c r="CG287" s="216"/>
      <c r="CH287" s="3"/>
      <c r="CI287" s="4"/>
    </row>
    <row r="288" spans="1:87" ht="19">
      <c r="A288" s="32" t="s">
        <v>81</v>
      </c>
      <c r="B288" s="76" t="s">
        <v>150</v>
      </c>
      <c r="C288" s="257" t="s">
        <v>160</v>
      </c>
      <c r="D288" s="34" t="s">
        <v>161</v>
      </c>
      <c r="E288" s="38">
        <v>810</v>
      </c>
      <c r="F288" s="36">
        <v>830</v>
      </c>
      <c r="G288" s="36">
        <v>840</v>
      </c>
      <c r="H288" s="36">
        <v>860</v>
      </c>
      <c r="I288" s="36">
        <v>860</v>
      </c>
      <c r="J288" s="36">
        <v>860</v>
      </c>
      <c r="K288" s="36">
        <v>850</v>
      </c>
      <c r="L288" s="36">
        <v>860</v>
      </c>
      <c r="M288" s="39">
        <v>870</v>
      </c>
      <c r="N288" s="39">
        <v>910</v>
      </c>
      <c r="O288" s="40">
        <v>1000</v>
      </c>
      <c r="P288" s="111"/>
      <c r="Q288" s="111"/>
      <c r="R288" s="111"/>
      <c r="S288" s="111"/>
      <c r="T288" s="35">
        <v>92180</v>
      </c>
      <c r="U288" s="36">
        <v>94430</v>
      </c>
      <c r="V288" s="36">
        <v>95610</v>
      </c>
      <c r="W288" s="36">
        <v>96390</v>
      </c>
      <c r="X288" s="36">
        <v>97320</v>
      </c>
      <c r="Y288" s="36">
        <v>97470</v>
      </c>
      <c r="Z288" s="36">
        <v>96450</v>
      </c>
      <c r="AA288" s="36">
        <v>97560</v>
      </c>
      <c r="AB288" s="37">
        <v>98610</v>
      </c>
      <c r="AC288" s="37">
        <v>102920</v>
      </c>
      <c r="AD288" s="77">
        <v>112270</v>
      </c>
      <c r="AE288" s="111"/>
      <c r="AF288" s="4">
        <f>E288/E$576</f>
        <v>1.0945945945945945</v>
      </c>
      <c r="AG288" s="4">
        <f>F288/E$576</f>
        <v>1.1216216216216217</v>
      </c>
      <c r="AH288" s="4">
        <f>G288/E$576</f>
        <v>1.1351351351351351</v>
      </c>
      <c r="AI288" s="4">
        <f>H288/E$576</f>
        <v>1.1621621621621621</v>
      </c>
      <c r="AJ288" s="4">
        <f>I288/E$576</f>
        <v>1.1621621621621621</v>
      </c>
      <c r="AK288" s="4">
        <f>J288/E$576</f>
        <v>1.1621621621621621</v>
      </c>
      <c r="AL288" s="4">
        <f>K288/E$576</f>
        <v>1.1486486486486487</v>
      </c>
      <c r="AM288" s="4">
        <f>L288/E$576</f>
        <v>1.1621621621621621</v>
      </c>
      <c r="AN288" s="4">
        <f>M288/E$576</f>
        <v>1.1756756756756757</v>
      </c>
      <c r="AO288" s="4">
        <f>N288/E$576</f>
        <v>1.2297297297297298</v>
      </c>
      <c r="AP288" s="4">
        <f>O288/E$576</f>
        <v>1.3513513513513513</v>
      </c>
      <c r="AQ288" s="256"/>
      <c r="AR288" s="256"/>
      <c r="AS288" s="256"/>
      <c r="AT288" s="256"/>
      <c r="AU288" s="256"/>
      <c r="AV288" s="256"/>
      <c r="AW288" s="256"/>
      <c r="AX288" s="256"/>
      <c r="AY288" s="256"/>
      <c r="AZ288" s="256"/>
      <c r="BA288" s="256"/>
      <c r="BC288" s="3"/>
      <c r="BE288" s="3">
        <f>E288*(保育人数!$T$4+保育人数!$T$5)/保育人数!$T$34</f>
        <v>1596.2548068884803</v>
      </c>
      <c r="BF288" s="3">
        <f>F288*(保育人数!$T$4+保育人数!$T$5)/保育人数!$T$34</f>
        <v>1635.6685058239984</v>
      </c>
      <c r="BG288" s="3">
        <f>G288*(保育人数!$T$4+保育人数!$T$5)/保育人数!$T$34</f>
        <v>1655.3753552917574</v>
      </c>
      <c r="BH288" s="3">
        <f>H288*(保育人数!$T$4+保育人数!$T$5)/保育人数!$T$34</f>
        <v>1694.7890542272755</v>
      </c>
      <c r="BI288" s="3">
        <f>I288*(保育人数!$T$4+保育人数!$T$5)/保育人数!$T$34</f>
        <v>1694.7890542272755</v>
      </c>
      <c r="BJ288" s="3">
        <f>J288*(保育人数!$T$4+保育人数!$T$5)/保育人数!$T$34</f>
        <v>1694.7890542272755</v>
      </c>
      <c r="BK288" s="3">
        <f>K288*(保育人数!$T$4+保育人数!$T$5)/保育人数!$T$34</f>
        <v>1675.0822047595163</v>
      </c>
      <c r="BL288" s="3">
        <f>L288*(保育人数!$T$4+保育人数!$T$5)/保育人数!$T$34</f>
        <v>1694.7890542272755</v>
      </c>
      <c r="BM288" s="3">
        <f>M288*(保育人数!$T$4+保育人数!$T$5)/保育人数!$T$34</f>
        <v>1714.4959036950345</v>
      </c>
      <c r="BN288" s="3">
        <f>N288*(保育人数!$T$4+保育人数!$T$5)/保育人数!$T$34</f>
        <v>1793.3233015660705</v>
      </c>
      <c r="BO288" s="3">
        <f>O288*(保育人数!$T$4+保育人数!$T$5)/保育人数!$T$34</f>
        <v>1970.6849467759016</v>
      </c>
      <c r="BP288" s="3">
        <f t="shared" si="171"/>
        <v>1710.9128401554422</v>
      </c>
      <c r="BQ288" s="216"/>
      <c r="BR288" s="3"/>
      <c r="BU288" s="3">
        <f>U288*(保育人数!$T$4+保育人数!$T$5)/保育人数!$T$34</f>
        <v>186091.77952404838</v>
      </c>
      <c r="BV288" s="3">
        <f>V288*(保育人数!$T$4+保育人数!$T$5)/保育人数!$T$34</f>
        <v>188417.18776124396</v>
      </c>
      <c r="BW288" s="3">
        <f>W288*(保育人数!$T$4+保育人数!$T$5)/保育人数!$T$34</f>
        <v>189954.32201972915</v>
      </c>
      <c r="BX288" s="3">
        <f>X288*(保育人数!$T$4+保育人数!$T$5)/保育人数!$T$34</f>
        <v>191787.05902023075</v>
      </c>
      <c r="BY288" s="3">
        <f>Y288*(保育人数!$T$4+保育人数!$T$5)/保育人数!$T$34</f>
        <v>192082.66176224712</v>
      </c>
      <c r="BZ288" s="3">
        <f>Z288*(保育人数!$T$4+保育人数!$T$5)/保育人数!$T$34</f>
        <v>190072.56311653572</v>
      </c>
      <c r="CA288" s="3">
        <f>AA288*(保育人数!$T$4+保育人数!$T$5)/保育人数!$T$34</f>
        <v>192260.02340745696</v>
      </c>
      <c r="CB288" s="3">
        <f>AB288*(保育人数!$T$4+保育人数!$T$5)/保育人数!$T$34</f>
        <v>194329.24260157166</v>
      </c>
      <c r="CC288" s="3">
        <f>AC288*(保育人数!$T$4+保育人数!$T$5)/保育人数!$T$34</f>
        <v>202822.89472217581</v>
      </c>
      <c r="CD288" s="3">
        <f>AD288*(保育人数!$T$4+保育人数!$T$5)/保育人数!$T$34</f>
        <v>221248.79897453048</v>
      </c>
      <c r="CE288" s="3">
        <f>AE288*(保育人数!$T$4+保育人数!$T$5)/保育人数!$T$34</f>
        <v>0</v>
      </c>
      <c r="CF288" s="3">
        <f t="shared" si="172"/>
        <v>177187.8666281609</v>
      </c>
      <c r="CG288" s="216"/>
      <c r="CH288" s="3"/>
      <c r="CI288" s="4"/>
    </row>
    <row r="289" spans="1:87" ht="19">
      <c r="A289" s="32" t="s">
        <v>81</v>
      </c>
      <c r="B289" s="76" t="s">
        <v>150</v>
      </c>
      <c r="C289" s="257"/>
      <c r="D289" s="34" t="s">
        <v>162</v>
      </c>
      <c r="E289" s="38">
        <v>1500</v>
      </c>
      <c r="F289" s="36">
        <v>1550</v>
      </c>
      <c r="G289" s="36">
        <v>1560</v>
      </c>
      <c r="H289" s="36">
        <v>1580</v>
      </c>
      <c r="I289" s="36">
        <v>1600</v>
      </c>
      <c r="J289" s="36">
        <v>1600</v>
      </c>
      <c r="K289" s="36">
        <v>1580</v>
      </c>
      <c r="L289" s="36">
        <v>1590</v>
      </c>
      <c r="M289" s="39">
        <v>1610</v>
      </c>
      <c r="N289" s="39">
        <v>1680</v>
      </c>
      <c r="O289" s="40">
        <v>1850</v>
      </c>
      <c r="P289" s="111"/>
      <c r="Q289" s="111"/>
      <c r="R289" s="111"/>
      <c r="S289" s="111"/>
      <c r="T289" s="35">
        <v>161410</v>
      </c>
      <c r="U289" s="36">
        <v>165630</v>
      </c>
      <c r="V289" s="36">
        <v>167540</v>
      </c>
      <c r="W289" s="36">
        <v>168960</v>
      </c>
      <c r="X289" s="36">
        <v>170670</v>
      </c>
      <c r="Y289" s="36">
        <v>170920</v>
      </c>
      <c r="Z289" s="36">
        <v>168860</v>
      </c>
      <c r="AA289" s="36">
        <v>170840</v>
      </c>
      <c r="AB289" s="37">
        <v>172770</v>
      </c>
      <c r="AC289" s="37">
        <v>180630</v>
      </c>
      <c r="AD289" s="77">
        <v>197750</v>
      </c>
      <c r="AE289" s="111"/>
      <c r="AF289" s="4">
        <f>E289/E$577</f>
        <v>1.1029411764705883</v>
      </c>
      <c r="AG289" s="4">
        <f>F289/E$577</f>
        <v>1.1397058823529411</v>
      </c>
      <c r="AH289" s="4">
        <f>G289/E$577</f>
        <v>1.1470588235294117</v>
      </c>
      <c r="AI289" s="4">
        <f>H289/E$577</f>
        <v>1.161764705882353</v>
      </c>
      <c r="AJ289" s="4">
        <f>I289/E$577</f>
        <v>1.1764705882352942</v>
      </c>
      <c r="AK289" s="4">
        <f>J289/E$577</f>
        <v>1.1764705882352942</v>
      </c>
      <c r="AL289" s="4">
        <f>K289/E$577</f>
        <v>1.161764705882353</v>
      </c>
      <c r="AM289" s="4">
        <f>L289/E$577</f>
        <v>1.1691176470588236</v>
      </c>
      <c r="AN289" s="4">
        <f>M289/E$577</f>
        <v>1.1838235294117647</v>
      </c>
      <c r="AO289" s="4">
        <f>N289/E$577</f>
        <v>1.2352941176470589</v>
      </c>
      <c r="AP289" s="4">
        <f>O289/E$577</f>
        <v>1.3602941176470589</v>
      </c>
      <c r="AQ289" s="256"/>
      <c r="AR289" s="256"/>
      <c r="AS289" s="256"/>
      <c r="AT289" s="256"/>
      <c r="AU289" s="256"/>
      <c r="AV289" s="256"/>
      <c r="AW289" s="256"/>
      <c r="AX289" s="256"/>
      <c r="AY289" s="256"/>
      <c r="AZ289" s="256"/>
      <c r="BA289" s="256"/>
      <c r="BC289" s="3"/>
      <c r="BE289" s="3">
        <f>E289*保育人数!$T$3/保育人数!$T$34</f>
        <v>985.3424733879508</v>
      </c>
      <c r="BF289" s="3">
        <f>F289*保育人数!$T$3/保育人数!$T$34</f>
        <v>1018.1872225008825</v>
      </c>
      <c r="BG289" s="3">
        <f>G289*保育人数!$T$3/保育人数!$T$34</f>
        <v>1024.7561723234689</v>
      </c>
      <c r="BH289" s="3">
        <f>H289*保育人数!$T$3/保育人数!$T$34</f>
        <v>1037.8940719686416</v>
      </c>
      <c r="BI289" s="3">
        <f>I289*保育人数!$T$3/保育人数!$T$34</f>
        <v>1051.0319716138142</v>
      </c>
      <c r="BJ289" s="3">
        <f>J289*保育人数!$T$3/保育人数!$T$34</f>
        <v>1051.0319716138142</v>
      </c>
      <c r="BK289" s="3">
        <f>K289*保育人数!$T$3/保育人数!$T$34</f>
        <v>1037.8940719686416</v>
      </c>
      <c r="BL289" s="3">
        <f>L289*保育人数!$T$3/保育人数!$T$34</f>
        <v>1044.4630217912279</v>
      </c>
      <c r="BM289" s="3">
        <f>M289*保育人数!$T$3/保育人数!$T$34</f>
        <v>1057.6009214364005</v>
      </c>
      <c r="BN289" s="3">
        <f>N289*保育人数!$T$3/保育人数!$T$34</f>
        <v>1103.583570194505</v>
      </c>
      <c r="BO289" s="3">
        <f>O289*保育人数!$T$3/保育人数!$T$34</f>
        <v>1215.2557171784727</v>
      </c>
      <c r="BP289" s="3">
        <f t="shared" si="171"/>
        <v>1057.0037441798017</v>
      </c>
      <c r="BQ289" s="216"/>
      <c r="BR289" s="3"/>
      <c r="BU289" s="3">
        <f>U289*保育人数!$T$3/保育人数!$T$34</f>
        <v>108801.51591149752</v>
      </c>
      <c r="BV289" s="3">
        <f>V289*保育人数!$T$3/保育人数!$T$34</f>
        <v>110056.18532761151</v>
      </c>
      <c r="BW289" s="3">
        <f>W289*保育人数!$T$3/保育人数!$T$34</f>
        <v>110988.97620241878</v>
      </c>
      <c r="BX289" s="3">
        <f>X289*保育人数!$T$3/保育人数!$T$34</f>
        <v>112112.26662208105</v>
      </c>
      <c r="BY289" s="3">
        <f>Y289*保育人数!$T$3/保育人数!$T$34</f>
        <v>112276.4903676457</v>
      </c>
      <c r="BZ289" s="3">
        <f>Z289*保育人数!$T$3/保育人数!$T$34</f>
        <v>110923.28670419291</v>
      </c>
      <c r="CA289" s="3">
        <f>AA289*保育人数!$T$3/保育人数!$T$34</f>
        <v>112223.93876906502</v>
      </c>
      <c r="CB289" s="3">
        <f>AB289*保育人数!$T$3/保育人数!$T$34</f>
        <v>113491.74608482418</v>
      </c>
      <c r="CC289" s="3">
        <f>AC289*保育人数!$T$3/保育人数!$T$34</f>
        <v>118654.94064537704</v>
      </c>
      <c r="CD289" s="3">
        <f>AD289*保育人数!$T$3/保育人数!$T$34</f>
        <v>129900.98274164485</v>
      </c>
      <c r="CE289" s="3">
        <f>AE289*保育人数!$T$3/保育人数!$T$34</f>
        <v>0</v>
      </c>
      <c r="CF289" s="3">
        <f t="shared" si="172"/>
        <v>103584.5753978508</v>
      </c>
      <c r="CG289" s="216"/>
      <c r="CH289" s="3"/>
      <c r="CI289" s="4"/>
    </row>
    <row r="290" spans="1:87" ht="19">
      <c r="A290" s="32" t="s">
        <v>81</v>
      </c>
      <c r="B290" s="33" t="s">
        <v>179</v>
      </c>
      <c r="C290" s="237" t="s">
        <v>159</v>
      </c>
      <c r="D290" s="34" t="s">
        <v>105</v>
      </c>
      <c r="E290" s="38">
        <v>260</v>
      </c>
      <c r="F290" s="36">
        <v>260</v>
      </c>
      <c r="G290" s="36">
        <v>270</v>
      </c>
      <c r="H290" s="36">
        <v>270</v>
      </c>
      <c r="I290" s="36">
        <v>270</v>
      </c>
      <c r="J290" s="36">
        <v>270</v>
      </c>
      <c r="K290" s="36">
        <v>280</v>
      </c>
      <c r="L290" s="36">
        <v>280</v>
      </c>
      <c r="M290" s="39">
        <v>280</v>
      </c>
      <c r="N290" s="39">
        <v>290</v>
      </c>
      <c r="O290" s="40">
        <v>320</v>
      </c>
      <c r="P290" s="111"/>
      <c r="Q290" s="111"/>
      <c r="R290" s="111"/>
      <c r="S290" s="111"/>
      <c r="T290" s="35">
        <v>32910</v>
      </c>
      <c r="U290" s="36">
        <v>33580</v>
      </c>
      <c r="V290" s="36">
        <v>34050</v>
      </c>
      <c r="W290" s="36">
        <v>34300</v>
      </c>
      <c r="X290" s="36">
        <v>34590</v>
      </c>
      <c r="Y290" s="36">
        <v>30160</v>
      </c>
      <c r="Z290" s="36">
        <v>29820</v>
      </c>
      <c r="AA290" s="36">
        <v>30150</v>
      </c>
      <c r="AB290" s="37">
        <v>30460</v>
      </c>
      <c r="AC290" s="37">
        <v>31690</v>
      </c>
      <c r="AD290" s="77">
        <v>34460</v>
      </c>
      <c r="AE290" s="111"/>
      <c r="AF290" s="4">
        <f>E290/E$578</f>
        <v>1.0833333333333333</v>
      </c>
      <c r="AG290" s="4">
        <f>F290/E$578</f>
        <v>1.0833333333333333</v>
      </c>
      <c r="AH290" s="4">
        <f>G290/E$578</f>
        <v>1.125</v>
      </c>
      <c r="AI290" s="4">
        <f>H290/E$578</f>
        <v>1.125</v>
      </c>
      <c r="AJ290" s="4">
        <f>I290/E$578</f>
        <v>1.125</v>
      </c>
      <c r="AK290" s="4">
        <f>J290/E$578</f>
        <v>1.125</v>
      </c>
      <c r="AL290" s="4">
        <f>K290/E$578</f>
        <v>1.1666666666666667</v>
      </c>
      <c r="AM290" s="4">
        <f>L290/E$578</f>
        <v>1.1666666666666667</v>
      </c>
      <c r="AN290" s="4">
        <f>M290/E$578</f>
        <v>1.1666666666666667</v>
      </c>
      <c r="AO290" s="4">
        <f>N290/E$578</f>
        <v>1.2083333333333333</v>
      </c>
      <c r="AP290" s="4">
        <f>O290/E$578</f>
        <v>1.3333333333333333</v>
      </c>
      <c r="AQ290" s="256"/>
      <c r="AR290" s="256"/>
      <c r="AS290" s="256"/>
      <c r="AT290" s="256"/>
      <c r="AU290" s="256"/>
      <c r="AV290" s="256"/>
      <c r="AW290" s="256"/>
      <c r="AX290" s="256"/>
      <c r="AY290" s="256"/>
      <c r="AZ290" s="256"/>
      <c r="BA290" s="256"/>
      <c r="BC290" s="3"/>
      <c r="BE290" s="3">
        <f>E290*(保育人数!$T$7+保育人数!$T$8)/保育人数!$T$34</f>
        <v>683.17078154897922</v>
      </c>
      <c r="BF290" s="3">
        <f>F290*(保育人数!$T$7+保育人数!$T$8)/保育人数!$T$34</f>
        <v>683.17078154897922</v>
      </c>
      <c r="BG290" s="3">
        <f>G290*(保育人数!$T$7+保育人数!$T$8)/保育人数!$T$34</f>
        <v>709.44658083932461</v>
      </c>
      <c r="BH290" s="3">
        <f>H290*(保育人数!$T$7+保育人数!$T$8)/保育人数!$T$34</f>
        <v>709.44658083932461</v>
      </c>
      <c r="BI290" s="3">
        <f>I290*(保育人数!$T$7+保育人数!$T$8)/保育人数!$T$34</f>
        <v>709.44658083932461</v>
      </c>
      <c r="BJ290" s="3">
        <f>J290*(保育人数!$T$7+保育人数!$T$8)/保育人数!$T$34</f>
        <v>709.44658083932461</v>
      </c>
      <c r="BK290" s="3">
        <f>K290*(保育人数!$T$7+保育人数!$T$8)/保育人数!$T$34</f>
        <v>735.72238012967</v>
      </c>
      <c r="BL290" s="3">
        <f>L290*(保育人数!$T$7+保育人数!$T$8)/保育人数!$T$34</f>
        <v>735.72238012967</v>
      </c>
      <c r="BM290" s="3">
        <f>M290*(保育人数!$T$7+保育人数!$T$8)/保育人数!$T$34</f>
        <v>735.72238012967</v>
      </c>
      <c r="BN290" s="3">
        <f>N290*(保育人数!$T$7+保育人数!$T$8)/保育人数!$T$34</f>
        <v>761.99817942001528</v>
      </c>
      <c r="BO290" s="3">
        <f>O290*(保育人数!$T$7+保育人数!$T$8)/保育人数!$T$34</f>
        <v>840.82557729105133</v>
      </c>
      <c r="BP290" s="3">
        <f>AVERAGE(BE290:BO290)</f>
        <v>728.55625305048477</v>
      </c>
      <c r="BQ290" s="216">
        <f>SUM(BP290:BP293)</f>
        <v>3933.6065892160195</v>
      </c>
      <c r="BR290" s="3"/>
      <c r="BU290" s="3">
        <f>U290*(保育人数!$T$7+保育人数!$T$8)/保育人数!$T$34</f>
        <v>88234.134016979704</v>
      </c>
      <c r="BV290" s="3">
        <f>V290*(保育人数!$T$7+保育人数!$T$8)/保育人数!$T$34</f>
        <v>89469.096583625942</v>
      </c>
      <c r="BW290" s="3">
        <f>W290*(保育人数!$T$7+保育人数!$T$8)/保育人数!$T$34</f>
        <v>90125.991565884571</v>
      </c>
      <c r="BX290" s="3">
        <f>X290*(保育人数!$T$7+保育人数!$T$8)/保育人数!$T$34</f>
        <v>90887.989745304585</v>
      </c>
      <c r="BY290" s="3">
        <f>Y290*(保育人数!$T$7+保育人数!$T$8)/保育人数!$T$34</f>
        <v>79247.810659681592</v>
      </c>
      <c r="BZ290" s="3">
        <f>Z290*(保育人数!$T$7+保育人数!$T$8)/保育人数!$T$34</f>
        <v>78354.433483809844</v>
      </c>
      <c r="CA290" s="3">
        <f>AA290*(保育人数!$T$7+保育人数!$T$8)/保育人数!$T$34</f>
        <v>79221.534860391243</v>
      </c>
      <c r="CB290" s="3">
        <f>AB290*(保育人数!$T$7+保育人数!$T$8)/保育人数!$T$34</f>
        <v>80036.084638391956</v>
      </c>
      <c r="CC290" s="3">
        <f>AC290*(保育人数!$T$7+保育人数!$T$8)/保育人数!$T$34</f>
        <v>83268.007951104431</v>
      </c>
      <c r="CD290" s="3">
        <f>AD290*(保育人数!$T$7+保育人数!$T$8)/保育人数!$T$34</f>
        <v>90546.404354530096</v>
      </c>
      <c r="CE290" s="3">
        <f>AE290*(保育人数!$T$7+保育人数!$T$8)/保育人数!$T$34</f>
        <v>0</v>
      </c>
      <c r="CF290" s="3">
        <f>AVERAGE(BU290:CE290)</f>
        <v>77217.407987245824</v>
      </c>
      <c r="CG290" s="216">
        <f>ROUNDDOWN(SUM(CF290:CF293)*$CJ$2*12/16,-2)</f>
        <v>211900</v>
      </c>
      <c r="CH290" s="3"/>
      <c r="CI290" s="4"/>
    </row>
    <row r="291" spans="1:87" ht="19">
      <c r="A291" s="32" t="s">
        <v>81</v>
      </c>
      <c r="B291" s="78" t="s">
        <v>151</v>
      </c>
      <c r="C291" s="237"/>
      <c r="D291" s="34" t="s">
        <v>106</v>
      </c>
      <c r="E291" s="38">
        <v>320</v>
      </c>
      <c r="F291" s="36">
        <v>330</v>
      </c>
      <c r="G291" s="36">
        <v>340</v>
      </c>
      <c r="H291" s="36">
        <v>340</v>
      </c>
      <c r="I291" s="36">
        <v>340</v>
      </c>
      <c r="J291" s="36">
        <v>340</v>
      </c>
      <c r="K291" s="36">
        <v>350</v>
      </c>
      <c r="L291" s="36">
        <v>350</v>
      </c>
      <c r="M291" s="39">
        <v>350</v>
      </c>
      <c r="N291" s="39">
        <v>360</v>
      </c>
      <c r="O291" s="40">
        <v>400</v>
      </c>
      <c r="P291" s="111"/>
      <c r="Q291" s="111"/>
      <c r="R291" s="111"/>
      <c r="S291" s="111"/>
      <c r="T291" s="35">
        <v>39830</v>
      </c>
      <c r="U291" s="36">
        <v>40690</v>
      </c>
      <c r="V291" s="36">
        <v>41240</v>
      </c>
      <c r="W291" s="36">
        <v>41550</v>
      </c>
      <c r="X291" s="36">
        <v>41920</v>
      </c>
      <c r="Y291" s="36">
        <v>37500</v>
      </c>
      <c r="Z291" s="36">
        <v>37060</v>
      </c>
      <c r="AA291" s="36">
        <v>37470</v>
      </c>
      <c r="AB291" s="37">
        <v>37870</v>
      </c>
      <c r="AC291" s="37">
        <v>39460</v>
      </c>
      <c r="AD291" s="77">
        <v>43000</v>
      </c>
      <c r="AE291" s="111"/>
      <c r="AF291" s="4">
        <f>E291/E$579</f>
        <v>1.0666666666666667</v>
      </c>
      <c r="AG291" s="4">
        <f>F291/E$579</f>
        <v>1.1000000000000001</v>
      </c>
      <c r="AH291" s="4">
        <f>G291/E$579</f>
        <v>1.1333333333333333</v>
      </c>
      <c r="AI291" s="4">
        <f>H291/E$579</f>
        <v>1.1333333333333333</v>
      </c>
      <c r="AJ291" s="4">
        <f>I291/E$579</f>
        <v>1.1333333333333333</v>
      </c>
      <c r="AK291" s="4">
        <f>J291/E$579</f>
        <v>1.1333333333333333</v>
      </c>
      <c r="AL291" s="4">
        <f>K291/E$579</f>
        <v>1.1666666666666667</v>
      </c>
      <c r="AM291" s="4">
        <f>L291/E$579</f>
        <v>1.1666666666666667</v>
      </c>
      <c r="AN291" s="4">
        <f>M291/E$579</f>
        <v>1.1666666666666667</v>
      </c>
      <c r="AO291" s="4">
        <f>N291/E$579</f>
        <v>1.2</v>
      </c>
      <c r="AP291" s="4">
        <f>O291/E$579</f>
        <v>1.3333333333333333</v>
      </c>
      <c r="AQ291" s="256"/>
      <c r="AR291" s="256"/>
      <c r="AS291" s="256"/>
      <c r="AT291" s="256"/>
      <c r="AU291" s="256"/>
      <c r="AV291" s="256"/>
      <c r="AW291" s="256"/>
      <c r="AX291" s="256"/>
      <c r="AY291" s="256"/>
      <c r="AZ291" s="256"/>
      <c r="BA291" s="256"/>
      <c r="BC291" s="3"/>
      <c r="BE291" s="3">
        <f>E291*保育人数!$T$6/保育人数!$T$34</f>
        <v>420.41278864552567</v>
      </c>
      <c r="BF291" s="3">
        <f>F291*保育人数!$T$6/保育人数!$T$34</f>
        <v>433.55068829069836</v>
      </c>
      <c r="BG291" s="3">
        <f>G291*保育人数!$T$6/保育人数!$T$34</f>
        <v>446.68858793587106</v>
      </c>
      <c r="BH291" s="3">
        <f>H291*保育人数!$T$6/保育人数!$T$34</f>
        <v>446.68858793587106</v>
      </c>
      <c r="BI291" s="3">
        <f>I291*保育人数!$T$6/保育人数!$T$34</f>
        <v>446.68858793587106</v>
      </c>
      <c r="BJ291" s="3">
        <f>J291*保育人数!$T$6/保育人数!$T$34</f>
        <v>446.68858793587106</v>
      </c>
      <c r="BK291" s="3">
        <f>K291*保育人数!$T$6/保育人数!$T$34</f>
        <v>459.82648758104369</v>
      </c>
      <c r="BL291" s="3">
        <f>L291*保育人数!$T$6/保育人数!$T$34</f>
        <v>459.82648758104369</v>
      </c>
      <c r="BM291" s="3">
        <f>M291*保育人数!$T$6/保育人数!$T$34</f>
        <v>459.82648758104369</v>
      </c>
      <c r="BN291" s="3">
        <f>N291*保育人数!$T$6/保育人数!$T$34</f>
        <v>472.96438722621639</v>
      </c>
      <c r="BO291" s="3">
        <f>O291*保育人数!$T$6/保育人数!$T$34</f>
        <v>525.51598580690711</v>
      </c>
      <c r="BP291" s="3">
        <f t="shared" ref="BP291:BP293" si="173">AVERAGE(BE291:BO291)</f>
        <v>456.24342404145119</v>
      </c>
      <c r="BQ291" s="216"/>
      <c r="BR291" s="3"/>
      <c r="BU291" s="3">
        <f>U291*保育人数!$T$6/保育人数!$T$34</f>
        <v>53458.113656207628</v>
      </c>
      <c r="BV291" s="3">
        <f>V291*保育人数!$T$6/保育人数!$T$34</f>
        <v>54180.698136692125</v>
      </c>
      <c r="BW291" s="3">
        <f>W291*保育人数!$T$6/保育人数!$T$34</f>
        <v>54587.973025692474</v>
      </c>
      <c r="BX291" s="3">
        <f>X291*保育人数!$T$6/保育人数!$T$34</f>
        <v>55074.075312563866</v>
      </c>
      <c r="BY291" s="3">
        <f>Y291*保育人数!$T$6/保育人数!$T$34</f>
        <v>49267.123669397544</v>
      </c>
      <c r="BZ291" s="3">
        <f>Z291*保育人数!$T$6/保育人数!$T$34</f>
        <v>48689.056085009943</v>
      </c>
      <c r="CA291" s="3">
        <f>AA291*保育人数!$T$6/保育人数!$T$34</f>
        <v>49227.709970462027</v>
      </c>
      <c r="CB291" s="3">
        <f>AB291*保育人数!$T$6/保育人数!$T$34</f>
        <v>49753.225956268929</v>
      </c>
      <c r="CC291" s="3">
        <f>AC291*保育人数!$T$6/保育人数!$T$34</f>
        <v>51842.151999851383</v>
      </c>
      <c r="CD291" s="3">
        <f>AD291*保育人数!$T$6/保育人数!$T$34</f>
        <v>56492.968474242516</v>
      </c>
      <c r="CE291" s="3">
        <f>AE291*保育人数!$T$6/保育人数!$T$34</f>
        <v>0</v>
      </c>
      <c r="CF291" s="3">
        <f t="shared" ref="CF291:CF293" si="174">AVERAGE(BU291:CE291)</f>
        <v>47506.645116944404</v>
      </c>
      <c r="CG291" s="216"/>
      <c r="CH291" s="3"/>
      <c r="CI291" s="4"/>
    </row>
    <row r="292" spans="1:87" ht="19">
      <c r="A292" s="32" t="s">
        <v>81</v>
      </c>
      <c r="B292" s="78" t="s">
        <v>151</v>
      </c>
      <c r="C292" s="257" t="s">
        <v>160</v>
      </c>
      <c r="D292" s="34" t="s">
        <v>161</v>
      </c>
      <c r="E292" s="38">
        <v>810</v>
      </c>
      <c r="F292" s="36">
        <v>820</v>
      </c>
      <c r="G292" s="36">
        <v>840</v>
      </c>
      <c r="H292" s="36">
        <v>850</v>
      </c>
      <c r="I292" s="36">
        <v>850</v>
      </c>
      <c r="J292" s="36">
        <v>850</v>
      </c>
      <c r="K292" s="36">
        <v>840</v>
      </c>
      <c r="L292" s="36">
        <v>850</v>
      </c>
      <c r="M292" s="39">
        <v>860</v>
      </c>
      <c r="N292" s="39">
        <v>910</v>
      </c>
      <c r="O292" s="40">
        <v>990</v>
      </c>
      <c r="P292" s="111"/>
      <c r="Q292" s="111"/>
      <c r="R292" s="111"/>
      <c r="S292" s="111"/>
      <c r="T292" s="35">
        <v>91460</v>
      </c>
      <c r="U292" s="36">
        <v>93690</v>
      </c>
      <c r="V292" s="36">
        <v>94860</v>
      </c>
      <c r="W292" s="36">
        <v>95640</v>
      </c>
      <c r="X292" s="36">
        <v>96560</v>
      </c>
      <c r="Y292" s="36">
        <v>96710</v>
      </c>
      <c r="Z292" s="36">
        <v>95690</v>
      </c>
      <c r="AA292" s="36">
        <v>96800</v>
      </c>
      <c r="AB292" s="37">
        <v>97850</v>
      </c>
      <c r="AC292" s="37">
        <v>102120</v>
      </c>
      <c r="AD292" s="77">
        <v>111410</v>
      </c>
      <c r="AE292" s="111"/>
      <c r="AF292" s="4">
        <f>E292/E$580</f>
        <v>1.0945945945945945</v>
      </c>
      <c r="AG292" s="4">
        <f>F292/E$580</f>
        <v>1.1081081081081081</v>
      </c>
      <c r="AH292" s="4">
        <f>G292/E$580</f>
        <v>1.1351351351351351</v>
      </c>
      <c r="AI292" s="4">
        <f>H292/E$580</f>
        <v>1.1486486486486487</v>
      </c>
      <c r="AJ292" s="4">
        <f>I292/E$580</f>
        <v>1.1486486486486487</v>
      </c>
      <c r="AK292" s="4">
        <f>J292/E$580</f>
        <v>1.1486486486486487</v>
      </c>
      <c r="AL292" s="4">
        <f>K292/E$580</f>
        <v>1.1351351351351351</v>
      </c>
      <c r="AM292" s="4">
        <f>L292/E$580</f>
        <v>1.1486486486486487</v>
      </c>
      <c r="AN292" s="4">
        <f>M292/E$580</f>
        <v>1.1621621621621621</v>
      </c>
      <c r="AO292" s="4">
        <f>N292/E$580</f>
        <v>1.2297297297297298</v>
      </c>
      <c r="AP292" s="4">
        <f>O292/E$580</f>
        <v>1.3378378378378379</v>
      </c>
      <c r="AQ292" s="256"/>
      <c r="AR292" s="256"/>
      <c r="AS292" s="256"/>
      <c r="AT292" s="256"/>
      <c r="AU292" s="256"/>
      <c r="AV292" s="256"/>
      <c r="AW292" s="256"/>
      <c r="AX292" s="256"/>
      <c r="AY292" s="256"/>
      <c r="AZ292" s="256"/>
      <c r="BA292" s="256"/>
      <c r="BC292" s="3"/>
      <c r="BE292" s="3">
        <f>E292*(保育人数!$T$4+保育人数!$T$5)/保育人数!$T$34</f>
        <v>1596.2548068884803</v>
      </c>
      <c r="BF292" s="3">
        <f>F292*(保育人数!$T$4+保育人数!$T$5)/保育人数!$T$34</f>
        <v>1615.9616563562395</v>
      </c>
      <c r="BG292" s="3">
        <f>G292*(保育人数!$T$4+保育人数!$T$5)/保育人数!$T$34</f>
        <v>1655.3753552917574</v>
      </c>
      <c r="BH292" s="3">
        <f>H292*(保育人数!$T$4+保育人数!$T$5)/保育人数!$T$34</f>
        <v>1675.0822047595163</v>
      </c>
      <c r="BI292" s="3">
        <f>I292*(保育人数!$T$4+保育人数!$T$5)/保育人数!$T$34</f>
        <v>1675.0822047595163</v>
      </c>
      <c r="BJ292" s="3">
        <f>J292*(保育人数!$T$4+保育人数!$T$5)/保育人数!$T$34</f>
        <v>1675.0822047595163</v>
      </c>
      <c r="BK292" s="3">
        <f>K292*(保育人数!$T$4+保育人数!$T$5)/保育人数!$T$34</f>
        <v>1655.3753552917574</v>
      </c>
      <c r="BL292" s="3">
        <f>L292*(保育人数!$T$4+保育人数!$T$5)/保育人数!$T$34</f>
        <v>1675.0822047595163</v>
      </c>
      <c r="BM292" s="3">
        <f>M292*(保育人数!$T$4+保育人数!$T$5)/保育人数!$T$34</f>
        <v>1694.7890542272755</v>
      </c>
      <c r="BN292" s="3">
        <f>N292*(保育人数!$T$4+保育人数!$T$5)/保育人数!$T$34</f>
        <v>1793.3233015660705</v>
      </c>
      <c r="BO292" s="3">
        <f>O292*(保育人数!$T$4+保育人数!$T$5)/保育人数!$T$34</f>
        <v>1950.9780973081427</v>
      </c>
      <c r="BP292" s="3">
        <f t="shared" si="173"/>
        <v>1696.5805859970717</v>
      </c>
      <c r="BQ292" s="216"/>
      <c r="BR292" s="3"/>
      <c r="BU292" s="3">
        <f>U292*(保育人数!$T$4+保育人数!$T$5)/保育人数!$T$34</f>
        <v>184633.47266343422</v>
      </c>
      <c r="BV292" s="3">
        <f>V292*(保育人数!$T$4+保育人数!$T$5)/保育人数!$T$34</f>
        <v>186939.17405116203</v>
      </c>
      <c r="BW292" s="3">
        <f>W292*(保育人数!$T$4+保育人数!$T$5)/保育人数!$T$34</f>
        <v>188476.30830964723</v>
      </c>
      <c r="BX292" s="3">
        <f>X292*(保育人数!$T$4+保育人数!$T$5)/保育人数!$T$34</f>
        <v>190289.33846068106</v>
      </c>
      <c r="BY292" s="3">
        <f>Y292*(保育人数!$T$4+保育人数!$T$5)/保育人数!$T$34</f>
        <v>190584.94120269746</v>
      </c>
      <c r="BZ292" s="3">
        <f>Z292*(保育人数!$T$4+保育人数!$T$5)/保育人数!$T$34</f>
        <v>188574.84255698603</v>
      </c>
      <c r="CA292" s="3">
        <f>AA292*(保育人数!$T$4+保育人数!$T$5)/保育人数!$T$34</f>
        <v>190762.30284790727</v>
      </c>
      <c r="CB292" s="3">
        <f>AB292*(保育人数!$T$4+保育人数!$T$5)/保育人数!$T$34</f>
        <v>192831.52204202197</v>
      </c>
      <c r="CC292" s="3">
        <f>AC292*(保育人数!$T$4+保育人数!$T$5)/保育人数!$T$34</f>
        <v>201246.34676475509</v>
      </c>
      <c r="CD292" s="3">
        <f>AD292*(保育人数!$T$4+保育人数!$T$5)/保育人数!$T$34</f>
        <v>219554.00992030322</v>
      </c>
      <c r="CE292" s="3">
        <f>AE292*(保育人数!$T$4+保育人数!$T$5)/保育人数!$T$34</f>
        <v>0</v>
      </c>
      <c r="CF292" s="3">
        <f t="shared" si="174"/>
        <v>175808.38716541778</v>
      </c>
      <c r="CG292" s="216"/>
      <c r="CH292" s="3"/>
      <c r="CI292" s="4"/>
    </row>
    <row r="293" spans="1:87" ht="19.5" thickBot="1">
      <c r="A293" s="79" t="s">
        <v>81</v>
      </c>
      <c r="B293" s="80" t="s">
        <v>151</v>
      </c>
      <c r="C293" s="259"/>
      <c r="D293" s="44" t="s">
        <v>162</v>
      </c>
      <c r="E293" s="48">
        <v>1500</v>
      </c>
      <c r="F293" s="46">
        <v>1540</v>
      </c>
      <c r="G293" s="46">
        <v>1560</v>
      </c>
      <c r="H293" s="46">
        <v>1570</v>
      </c>
      <c r="I293" s="46">
        <v>1590</v>
      </c>
      <c r="J293" s="46">
        <v>1590</v>
      </c>
      <c r="K293" s="46">
        <v>1570</v>
      </c>
      <c r="L293" s="46">
        <v>1580</v>
      </c>
      <c r="M293" s="49">
        <v>1600</v>
      </c>
      <c r="N293" s="49">
        <v>1680</v>
      </c>
      <c r="O293" s="50">
        <v>1840</v>
      </c>
      <c r="P293" s="111"/>
      <c r="Q293" s="111"/>
      <c r="R293" s="111"/>
      <c r="S293" s="111"/>
      <c r="T293" s="45">
        <v>160690</v>
      </c>
      <c r="U293" s="46">
        <v>164890</v>
      </c>
      <c r="V293" s="46">
        <v>166790</v>
      </c>
      <c r="W293" s="46">
        <v>168210</v>
      </c>
      <c r="X293" s="46">
        <v>169910</v>
      </c>
      <c r="Y293" s="46">
        <v>170160</v>
      </c>
      <c r="Z293" s="46">
        <v>168100</v>
      </c>
      <c r="AA293" s="46">
        <v>170080</v>
      </c>
      <c r="AB293" s="47">
        <v>172010</v>
      </c>
      <c r="AC293" s="47">
        <v>179830</v>
      </c>
      <c r="AD293" s="83">
        <v>196890</v>
      </c>
      <c r="AE293" s="111"/>
      <c r="AF293" s="4">
        <f>E293/E$581</f>
        <v>1.1029411764705883</v>
      </c>
      <c r="AG293" s="4">
        <f>F293/E$581</f>
        <v>1.1323529411764706</v>
      </c>
      <c r="AH293" s="4">
        <f>G293/E$581</f>
        <v>1.1470588235294117</v>
      </c>
      <c r="AI293" s="4">
        <f>H293/E$581</f>
        <v>1.1544117647058822</v>
      </c>
      <c r="AJ293" s="4">
        <f>I293/E$581</f>
        <v>1.1691176470588236</v>
      </c>
      <c r="AK293" s="4">
        <f>J293/E$581</f>
        <v>1.1691176470588236</v>
      </c>
      <c r="AL293" s="4">
        <f>K293/E$581</f>
        <v>1.1544117647058822</v>
      </c>
      <c r="AM293" s="4">
        <f>L293/E$581</f>
        <v>1.161764705882353</v>
      </c>
      <c r="AN293" s="4">
        <f>M293/E$581</f>
        <v>1.1764705882352942</v>
      </c>
      <c r="AO293" s="4">
        <f>N293/E$581</f>
        <v>1.2352941176470589</v>
      </c>
      <c r="AP293" s="4">
        <f>O293/E$581</f>
        <v>1.3529411764705883</v>
      </c>
      <c r="AQ293" s="256"/>
      <c r="AR293" s="256"/>
      <c r="AS293" s="256"/>
      <c r="AT293" s="256"/>
      <c r="AU293" s="256"/>
      <c r="AV293" s="256"/>
      <c r="AW293" s="256"/>
      <c r="AX293" s="256"/>
      <c r="AY293" s="256"/>
      <c r="AZ293" s="256"/>
      <c r="BA293" s="256"/>
      <c r="BC293" s="3"/>
      <c r="BE293" s="3">
        <f>E293*保育人数!$T$3/保育人数!$T$34</f>
        <v>985.3424733879508</v>
      </c>
      <c r="BF293" s="3">
        <f>F293*保育人数!$T$3/保育人数!$T$34</f>
        <v>1011.6182726782962</v>
      </c>
      <c r="BG293" s="3">
        <f>G293*保育人数!$T$3/保育人数!$T$34</f>
        <v>1024.7561723234689</v>
      </c>
      <c r="BH293" s="3">
        <f>H293*保育人数!$T$3/保育人数!$T$34</f>
        <v>1031.3251221460553</v>
      </c>
      <c r="BI293" s="3">
        <f>I293*保育人数!$T$3/保育人数!$T$34</f>
        <v>1044.4630217912279</v>
      </c>
      <c r="BJ293" s="3">
        <f>J293*保育人数!$T$3/保育人数!$T$34</f>
        <v>1044.4630217912279</v>
      </c>
      <c r="BK293" s="3">
        <f>K293*保育人数!$T$3/保育人数!$T$34</f>
        <v>1031.3251221460553</v>
      </c>
      <c r="BL293" s="3">
        <f>L293*保育人数!$T$3/保育人数!$T$34</f>
        <v>1037.8940719686416</v>
      </c>
      <c r="BM293" s="3">
        <f>M293*保育人数!$T$3/保育人数!$T$34</f>
        <v>1051.0319716138142</v>
      </c>
      <c r="BN293" s="3">
        <f>N293*保育人数!$T$3/保育人数!$T$34</f>
        <v>1103.583570194505</v>
      </c>
      <c r="BO293" s="3">
        <f>O293*保育人数!$T$3/保育人数!$T$34</f>
        <v>1208.6867673558863</v>
      </c>
      <c r="BP293" s="3">
        <f t="shared" si="173"/>
        <v>1052.2263261270118</v>
      </c>
      <c r="BQ293" s="216"/>
      <c r="BR293" s="3"/>
      <c r="BU293" s="3">
        <f>U293*保育人数!$T$3/保育人数!$T$34</f>
        <v>108315.41362462615</v>
      </c>
      <c r="BV293" s="3">
        <f>V293*保育人数!$T$3/保育人数!$T$34</f>
        <v>109563.51409091754</v>
      </c>
      <c r="BW293" s="3">
        <f>W293*保育人数!$T$3/保育人数!$T$34</f>
        <v>110496.3049657248</v>
      </c>
      <c r="BX293" s="3">
        <f>X293*保育人数!$T$3/保育人数!$T$34</f>
        <v>111613.02643556449</v>
      </c>
      <c r="BY293" s="3">
        <f>Y293*保育人数!$T$3/保育人数!$T$34</f>
        <v>111777.25018112914</v>
      </c>
      <c r="BZ293" s="3">
        <f>Z293*保育人数!$T$3/保育人数!$T$34</f>
        <v>110424.04651767635</v>
      </c>
      <c r="CA293" s="3">
        <f>AA293*保育人数!$T$3/保育人数!$T$34</f>
        <v>111724.69858254844</v>
      </c>
      <c r="CB293" s="3">
        <f>AB293*保育人数!$T$3/保育人数!$T$34</f>
        <v>112992.50589830762</v>
      </c>
      <c r="CC293" s="3">
        <f>AC293*保育人数!$T$3/保育人数!$T$34</f>
        <v>118129.42465957013</v>
      </c>
      <c r="CD293" s="3">
        <f>AD293*保育人数!$T$3/保育人数!$T$34</f>
        <v>129336.05305690243</v>
      </c>
      <c r="CE293" s="3">
        <f>AE293*保育人数!$T$3/保育人数!$T$34</f>
        <v>0</v>
      </c>
      <c r="CF293" s="3">
        <f t="shared" si="174"/>
        <v>103124.74891026971</v>
      </c>
      <c r="CG293" s="216"/>
      <c r="CH293" s="3"/>
      <c r="CI293" s="4"/>
    </row>
    <row r="294" spans="1:87" ht="18.75" customHeight="1">
      <c r="A294" s="53" t="s">
        <v>82</v>
      </c>
      <c r="B294" s="74" t="s">
        <v>158</v>
      </c>
      <c r="C294" s="239" t="s">
        <v>159</v>
      </c>
      <c r="D294" s="54" t="s">
        <v>105</v>
      </c>
      <c r="E294" s="58">
        <v>2130</v>
      </c>
      <c r="F294" s="56">
        <v>2190</v>
      </c>
      <c r="G294" s="56">
        <v>2210</v>
      </c>
      <c r="H294" s="56">
        <v>2230</v>
      </c>
      <c r="I294" s="56">
        <v>2250</v>
      </c>
      <c r="J294" s="56">
        <v>2250</v>
      </c>
      <c r="K294" s="56">
        <v>2220</v>
      </c>
      <c r="L294" s="56">
        <v>2250</v>
      </c>
      <c r="M294" s="59">
        <v>2270</v>
      </c>
      <c r="N294" s="59">
        <v>2360</v>
      </c>
      <c r="O294" s="60">
        <v>2570</v>
      </c>
      <c r="P294" s="111"/>
      <c r="Q294" s="111"/>
      <c r="R294" s="111"/>
      <c r="S294" s="111"/>
      <c r="T294" s="55">
        <v>220590</v>
      </c>
      <c r="U294" s="56">
        <v>225910</v>
      </c>
      <c r="V294" s="56">
        <v>228200</v>
      </c>
      <c r="W294" s="56">
        <v>229890</v>
      </c>
      <c r="X294" s="56">
        <v>231960</v>
      </c>
      <c r="Y294" s="56">
        <v>227760</v>
      </c>
      <c r="Z294" s="56">
        <v>224730</v>
      </c>
      <c r="AA294" s="56">
        <v>227340</v>
      </c>
      <c r="AB294" s="57">
        <v>229550</v>
      </c>
      <c r="AC294" s="57">
        <v>238660</v>
      </c>
      <c r="AD294" s="75">
        <v>259550</v>
      </c>
      <c r="AE294" s="111"/>
      <c r="AF294" s="4">
        <f>E294/E$510</f>
        <v>1.0703517587939699</v>
      </c>
      <c r="AG294" s="4">
        <f>F294/E$510</f>
        <v>1.1005025125628141</v>
      </c>
      <c r="AH294" s="4">
        <f>G294/E$510</f>
        <v>1.1105527638190955</v>
      </c>
      <c r="AI294" s="4">
        <f>H294/E$510</f>
        <v>1.120603015075377</v>
      </c>
      <c r="AJ294" s="4">
        <f>I294/E$510</f>
        <v>1.1306532663316582</v>
      </c>
      <c r="AK294" s="4">
        <f>J294/E$510</f>
        <v>1.1306532663316582</v>
      </c>
      <c r="AL294" s="4">
        <f>K294/E$510</f>
        <v>1.1155778894472361</v>
      </c>
      <c r="AM294" s="4">
        <f>L294/E$510</f>
        <v>1.1306532663316582</v>
      </c>
      <c r="AN294" s="4">
        <f>M294/E$510</f>
        <v>1.1407035175879396</v>
      </c>
      <c r="AO294" s="4">
        <f>N294/E$510</f>
        <v>1.1859296482412061</v>
      </c>
      <c r="AP294" s="4">
        <f>O294/E$510</f>
        <v>1.2914572864321607</v>
      </c>
      <c r="AQ294" s="255">
        <f>AVERAGE(AF294:AF365)</f>
        <v>1.0760405978737511</v>
      </c>
      <c r="AR294" s="255">
        <f t="shared" ref="AR294" si="175">AVERAGE(AG294:AG365)</f>
        <v>1.11648457507406</v>
      </c>
      <c r="AS294" s="255">
        <f t="shared" ref="AS294" si="176">AVERAGE(AH294:AH365)</f>
        <v>1.1204825215794241</v>
      </c>
      <c r="AT294" s="255">
        <f t="shared" ref="AT294" si="177">AVERAGE(AI294:AI365)</f>
        <v>1.1317294400243543</v>
      </c>
      <c r="AU294" s="255">
        <f t="shared" ref="AU294" si="178">AVERAGE(AJ294:AJ365)</f>
        <v>1.1404275903624552</v>
      </c>
      <c r="AV294" s="255">
        <f t="shared" ref="AV294" si="179">AVERAGE(AK294:AK365)</f>
        <v>1.1430904404791729</v>
      </c>
      <c r="AW294" s="255">
        <f t="shared" ref="AW294" si="180">AVERAGE(AL294:AL365)</f>
        <v>1.139231587660207</v>
      </c>
      <c r="AX294" s="255">
        <f t="shared" ref="AX294" si="181">AVERAGE(AM294:AM365)</f>
        <v>1.1469746233218157</v>
      </c>
      <c r="AY294" s="255">
        <f t="shared" ref="AY294" si="182">AVERAGE(AN294:AN365)</f>
        <v>1.1626436333911916</v>
      </c>
      <c r="AZ294" s="255">
        <f t="shared" ref="AZ294" si="183">AVERAGE(AO294:AO365)</f>
        <v>1.2135640498174112</v>
      </c>
      <c r="BA294" s="255">
        <f t="shared" ref="BA294" si="184">AVERAGE(AP294:AP365)</f>
        <v>1.3302584791750187</v>
      </c>
      <c r="BB294" s="87">
        <f>AVERAGE(AQ294:BA365)</f>
        <v>1.1564479580689875</v>
      </c>
      <c r="BC294" s="3">
        <f>ROUNDDOWN($BC$510/$BB$510*BB294,-2)</f>
        <v>0</v>
      </c>
      <c r="BE294" s="3">
        <f>E294*(保育人数!$D$7+保育人数!$D$8)/保育人数!$D$34</f>
        <v>1282.0371844028068</v>
      </c>
      <c r="BF294" s="3">
        <f>F294*(保育人数!$D$7+保育人数!$D$8)/保育人数!$D$34</f>
        <v>1318.1509079071113</v>
      </c>
      <c r="BG294" s="3">
        <f>G294*(保育人数!$D$7+保育人数!$D$8)/保育人数!$D$34</f>
        <v>1330.1888157418794</v>
      </c>
      <c r="BH294" s="3">
        <f>H294*(保育人数!$D$7+保育人数!$D$8)/保育人数!$D$34</f>
        <v>1342.2267235766476</v>
      </c>
      <c r="BI294" s="3">
        <f>I294*(保育人数!$D$7+保育人数!$D$8)/保育人数!$D$34</f>
        <v>1354.2646314114156</v>
      </c>
      <c r="BJ294" s="3">
        <f>J294*(保育人数!$D$7+保育人数!$D$8)/保育人数!$D$34</f>
        <v>1354.2646314114156</v>
      </c>
      <c r="BK294" s="3">
        <f>K294*(保育人数!$D$7+保育人数!$D$8)/保育人数!$D$34</f>
        <v>1336.2077696592635</v>
      </c>
      <c r="BL294" s="3">
        <f>L294*(保育人数!$D$7+保育人数!$D$8)/保育人数!$D$34</f>
        <v>1354.2646314114156</v>
      </c>
      <c r="BM294" s="3">
        <f>M294*(保育人数!$D$7+保育人数!$D$8)/保育人数!$D$34</f>
        <v>1366.3025392461839</v>
      </c>
      <c r="BN294" s="3">
        <f>N294*(保育人数!$D$7+保育人数!$D$8)/保育人数!$D$34</f>
        <v>1420.4731245026405</v>
      </c>
      <c r="BO294" s="3">
        <f>O294*(保育人数!$D$7+保育人数!$D$8)/保育人数!$D$34</f>
        <v>1546.871156767706</v>
      </c>
      <c r="BP294" s="3">
        <f>AVERAGE(BE294:BO294)</f>
        <v>1364.1138287307715</v>
      </c>
      <c r="BQ294" s="216">
        <f>SUM(BP294:BP297)</f>
        <v>3888.3810250373217</v>
      </c>
      <c r="BR294" s="3"/>
      <c r="BU294" s="3">
        <f>U294*(保育人数!$D$7+保育人数!$D$8)/保育人数!$D$34</f>
        <v>135974.18794762352</v>
      </c>
      <c r="BV294" s="3">
        <f>V294*(保育人数!$D$7+保育人数!$D$8)/保育人数!$D$34</f>
        <v>137352.52839470448</v>
      </c>
      <c r="BW294" s="3">
        <f>W294*(保育人数!$D$7+保育人数!$D$8)/保育人数!$D$34</f>
        <v>138369.73160674237</v>
      </c>
      <c r="BX294" s="3">
        <f>X294*(保育人数!$D$7+保育人数!$D$8)/保育人数!$D$34</f>
        <v>139615.65506764088</v>
      </c>
      <c r="BY294" s="3">
        <f>Y294*(保育人数!$D$7+保育人数!$D$8)/保育人数!$D$34</f>
        <v>137087.69442233958</v>
      </c>
      <c r="BZ294" s="3">
        <f>Z294*(保育人数!$D$7+保育人数!$D$8)/保育人数!$D$34</f>
        <v>135263.9513853722</v>
      </c>
      <c r="CA294" s="3">
        <f>AA294*(保育人数!$D$7+保育人数!$D$8)/保育人数!$D$34</f>
        <v>136834.89835780943</v>
      </c>
      <c r="CB294" s="3">
        <f>AB294*(保育人数!$D$7+保育人数!$D$8)/保育人数!$D$34</f>
        <v>138165.08717355132</v>
      </c>
      <c r="CC294" s="3">
        <f>AC294*(保育人数!$D$7+保育人数!$D$8)/保育人数!$D$34</f>
        <v>143648.35419228821</v>
      </c>
      <c r="CD294" s="3">
        <f>AD294*(保育人数!$D$7+保育人数!$D$8)/保育人数!$D$34</f>
        <v>156221.94892570353</v>
      </c>
      <c r="CE294" s="3">
        <f>AE294*(保育人数!$D$7+保育人数!$D$8)/保育人数!$D$34</f>
        <v>0</v>
      </c>
      <c r="CF294" s="3">
        <f>AVERAGE(BU294:CE294)</f>
        <v>127139.45795216141</v>
      </c>
      <c r="CG294" s="216">
        <f>ROUNDDOWN(SUM(CF294:CF297)*$CJ$2*12/16,-2)</f>
        <v>191800</v>
      </c>
      <c r="CH294" s="3"/>
      <c r="CI294" s="4"/>
    </row>
    <row r="295" spans="1:87" ht="19">
      <c r="A295" s="32" t="s">
        <v>82</v>
      </c>
      <c r="B295" s="76" t="s">
        <v>134</v>
      </c>
      <c r="C295" s="237"/>
      <c r="D295" s="34" t="s">
        <v>106</v>
      </c>
      <c r="E295" s="38">
        <v>2190</v>
      </c>
      <c r="F295" s="36">
        <v>2260</v>
      </c>
      <c r="G295" s="36">
        <v>2280</v>
      </c>
      <c r="H295" s="36">
        <v>2300</v>
      </c>
      <c r="I295" s="36">
        <v>2320</v>
      </c>
      <c r="J295" s="36">
        <v>2320</v>
      </c>
      <c r="K295" s="36">
        <v>2290</v>
      </c>
      <c r="L295" s="36">
        <v>2320</v>
      </c>
      <c r="M295" s="39">
        <v>2340</v>
      </c>
      <c r="N295" s="39">
        <v>2430</v>
      </c>
      <c r="O295" s="40">
        <v>2650</v>
      </c>
      <c r="P295" s="111"/>
      <c r="Q295" s="111"/>
      <c r="R295" s="111"/>
      <c r="S295" s="111"/>
      <c r="T295" s="35">
        <v>227400</v>
      </c>
      <c r="U295" s="36">
        <v>232910</v>
      </c>
      <c r="V295" s="36">
        <v>235270</v>
      </c>
      <c r="W295" s="36">
        <v>237030</v>
      </c>
      <c r="X295" s="36">
        <v>239170</v>
      </c>
      <c r="Y295" s="36">
        <v>234980</v>
      </c>
      <c r="Z295" s="36">
        <v>231850</v>
      </c>
      <c r="AA295" s="36">
        <v>234550</v>
      </c>
      <c r="AB295" s="37">
        <v>236840</v>
      </c>
      <c r="AC295" s="37">
        <v>246300</v>
      </c>
      <c r="AD295" s="77">
        <v>267960</v>
      </c>
      <c r="AE295" s="111"/>
      <c r="AF295" s="4">
        <f>E295/E$511</f>
        <v>1.0682926829268293</v>
      </c>
      <c r="AG295" s="4">
        <f>F295/E$511</f>
        <v>1.102439024390244</v>
      </c>
      <c r="AH295" s="4">
        <f>G295/E$511</f>
        <v>1.1121951219512196</v>
      </c>
      <c r="AI295" s="4">
        <f>H295/E$511</f>
        <v>1.1219512195121952</v>
      </c>
      <c r="AJ295" s="4">
        <f>I295/E$511</f>
        <v>1.1317073170731706</v>
      </c>
      <c r="AK295" s="4">
        <f>J295/E$511</f>
        <v>1.1317073170731706</v>
      </c>
      <c r="AL295" s="4">
        <f>K295/E$511</f>
        <v>1.1170731707317074</v>
      </c>
      <c r="AM295" s="4">
        <f>L295/E$511</f>
        <v>1.1317073170731706</v>
      </c>
      <c r="AN295" s="4">
        <f>M295/E$511</f>
        <v>1.1414634146341462</v>
      </c>
      <c r="AO295" s="4">
        <f>N295/E$511</f>
        <v>1.1853658536585365</v>
      </c>
      <c r="AP295" s="4">
        <f>O295/E$511</f>
        <v>1.2926829268292683</v>
      </c>
      <c r="AQ295" s="256"/>
      <c r="AR295" s="256"/>
      <c r="AS295" s="256"/>
      <c r="AT295" s="256"/>
      <c r="AU295" s="256"/>
      <c r="AV295" s="256"/>
      <c r="AW295" s="256"/>
      <c r="AX295" s="256"/>
      <c r="AY295" s="256"/>
      <c r="AZ295" s="256"/>
      <c r="BA295" s="256"/>
      <c r="BC295" s="3"/>
      <c r="BE295" s="3">
        <f>E295*保育人数!$D$6/保育人数!$D$34</f>
        <v>659.07545395355567</v>
      </c>
      <c r="BF295" s="3">
        <f>F295*保育人数!$D$6/保育人数!$D$34</f>
        <v>680.14179266439987</v>
      </c>
      <c r="BG295" s="3">
        <f>G295*保育人数!$D$6/保育人数!$D$34</f>
        <v>686.160746581784</v>
      </c>
      <c r="BH295" s="3">
        <f>H295*保育人数!$D$6/保育人数!$D$34</f>
        <v>692.17970049916801</v>
      </c>
      <c r="BI295" s="3">
        <f>I295*保育人数!$D$6/保育人数!$D$34</f>
        <v>698.19865441655213</v>
      </c>
      <c r="BJ295" s="3">
        <f>J295*保育人数!$D$6/保育人数!$D$34</f>
        <v>698.19865441655213</v>
      </c>
      <c r="BK295" s="3">
        <f>K295*保育人数!$D$6/保育人数!$D$34</f>
        <v>689.17022354047594</v>
      </c>
      <c r="BL295" s="3">
        <f>L295*保育人数!$D$6/保育人数!$D$34</f>
        <v>698.19865441655213</v>
      </c>
      <c r="BM295" s="3">
        <f>M295*保育人数!$D$6/保育人数!$D$34</f>
        <v>704.21760833393614</v>
      </c>
      <c r="BN295" s="3">
        <f>N295*保育人数!$D$6/保育人数!$D$34</f>
        <v>731.30290096216447</v>
      </c>
      <c r="BO295" s="3">
        <f>O295*保育人数!$D$6/保育人数!$D$34</f>
        <v>797.51139405338927</v>
      </c>
      <c r="BP295" s="3">
        <f t="shared" ref="BP295:BP297" si="185">AVERAGE(BE295:BO295)</f>
        <v>703.12325307622984</v>
      </c>
      <c r="BQ295" s="216"/>
      <c r="BR295" s="3"/>
      <c r="BU295" s="3">
        <f>U295*保育人数!$D$6/保育人数!$D$34</f>
        <v>70093.727844896188</v>
      </c>
      <c r="BV295" s="3">
        <f>V295*保育人数!$D$6/保育人数!$D$34</f>
        <v>70803.964407147505</v>
      </c>
      <c r="BW295" s="3">
        <f>W295*保育人数!$D$6/保育人数!$D$34</f>
        <v>71333.632351877299</v>
      </c>
      <c r="BX295" s="3">
        <f>X295*保育人数!$D$6/保育人数!$D$34</f>
        <v>71977.660421037392</v>
      </c>
      <c r="BY295" s="3">
        <f>Y295*保育人数!$D$6/保育人数!$D$34</f>
        <v>70716.68957534543</v>
      </c>
      <c r="BZ295" s="3">
        <f>Z295*保育人数!$D$6/保育人数!$D$34</f>
        <v>69774.723287274828</v>
      </c>
      <c r="CA295" s="3">
        <f>AA295*保育人数!$D$6/保育人数!$D$34</f>
        <v>70587.282066121683</v>
      </c>
      <c r="CB295" s="3">
        <f>AB295*保育人数!$D$6/保育人数!$D$34</f>
        <v>71276.452289662149</v>
      </c>
      <c r="CC295" s="3">
        <f>AC295*保育人数!$D$6/保育人数!$D$34</f>
        <v>74123.41749258482</v>
      </c>
      <c r="CD295" s="3">
        <f>AD295*保育人数!$D$6/保育人数!$D$34</f>
        <v>80641.944585111763</v>
      </c>
      <c r="CE295" s="3">
        <f>AE295*保育人数!$D$6/保育人数!$D$34</f>
        <v>0</v>
      </c>
      <c r="CF295" s="3">
        <f t="shared" ref="CF295:CF297" si="186">AVERAGE(BU295:CE295)</f>
        <v>65575.40857464174</v>
      </c>
      <c r="CG295" s="216"/>
      <c r="CH295" s="3"/>
      <c r="CI295" s="4"/>
    </row>
    <row r="296" spans="1:87" ht="19">
      <c r="A296" s="32" t="s">
        <v>82</v>
      </c>
      <c r="B296" s="76" t="s">
        <v>134</v>
      </c>
      <c r="C296" s="257" t="s">
        <v>160</v>
      </c>
      <c r="D296" s="34" t="s">
        <v>161</v>
      </c>
      <c r="E296" s="38">
        <v>2670</v>
      </c>
      <c r="F296" s="36">
        <v>2750</v>
      </c>
      <c r="G296" s="36">
        <v>2770</v>
      </c>
      <c r="H296" s="36">
        <v>2800</v>
      </c>
      <c r="I296" s="36">
        <v>2820</v>
      </c>
      <c r="J296" s="36">
        <v>2820</v>
      </c>
      <c r="K296" s="36">
        <v>2790</v>
      </c>
      <c r="L296" s="36">
        <v>2810</v>
      </c>
      <c r="M296" s="39">
        <v>2850</v>
      </c>
      <c r="N296" s="39">
        <v>2970</v>
      </c>
      <c r="O296" s="40">
        <v>3230</v>
      </c>
      <c r="P296" s="111"/>
      <c r="Q296" s="111"/>
      <c r="R296" s="111"/>
      <c r="S296" s="111"/>
      <c r="T296" s="35">
        <v>278260</v>
      </c>
      <c r="U296" s="36">
        <v>285120</v>
      </c>
      <c r="V296" s="36">
        <v>288090</v>
      </c>
      <c r="W296" s="36">
        <v>290300</v>
      </c>
      <c r="X296" s="36">
        <v>292990</v>
      </c>
      <c r="Y296" s="36">
        <v>293380</v>
      </c>
      <c r="Z296" s="36">
        <v>289680</v>
      </c>
      <c r="AA296" s="36">
        <v>293050</v>
      </c>
      <c r="AB296" s="37">
        <v>296000</v>
      </c>
      <c r="AC296" s="37">
        <v>308090</v>
      </c>
      <c r="AD296" s="77">
        <v>335390</v>
      </c>
      <c r="AE296" s="111"/>
      <c r="AF296" s="4">
        <f>E296/E$512</f>
        <v>1.072289156626506</v>
      </c>
      <c r="AG296" s="4">
        <f>F296/E$512</f>
        <v>1.1044176706827309</v>
      </c>
      <c r="AH296" s="4">
        <f>G296/E$512</f>
        <v>1.1124497991967872</v>
      </c>
      <c r="AI296" s="4">
        <f>H296/E$512</f>
        <v>1.1244979919678715</v>
      </c>
      <c r="AJ296" s="4">
        <f>I296/E$512</f>
        <v>1.1325301204819278</v>
      </c>
      <c r="AK296" s="4">
        <f>J296/E$512</f>
        <v>1.1325301204819278</v>
      </c>
      <c r="AL296" s="4">
        <f>K296/E$512</f>
        <v>1.1204819277108433</v>
      </c>
      <c r="AM296" s="4">
        <f>L296/E$512</f>
        <v>1.1285140562248996</v>
      </c>
      <c r="AN296" s="4">
        <f>M296/E$512</f>
        <v>1.1445783132530121</v>
      </c>
      <c r="AO296" s="4">
        <f>N296/E$512</f>
        <v>1.1927710843373494</v>
      </c>
      <c r="AP296" s="4">
        <f>O296/E$512</f>
        <v>1.2971887550200802</v>
      </c>
      <c r="AQ296" s="256"/>
      <c r="AR296" s="256"/>
      <c r="AS296" s="256"/>
      <c r="AT296" s="256"/>
      <c r="AU296" s="256"/>
      <c r="AV296" s="256"/>
      <c r="AW296" s="256"/>
      <c r="AX296" s="256"/>
      <c r="AY296" s="256"/>
      <c r="AZ296" s="256"/>
      <c r="BA296" s="256"/>
      <c r="BC296" s="3"/>
      <c r="BE296" s="3">
        <f>E296*(保育人数!$D$4+保育人数!$D$5)/保育人数!$D$34</f>
        <v>1205.29552195616</v>
      </c>
      <c r="BF296" s="3">
        <f>F296*(保育人数!$D$4+保育人数!$D$5)/保育人数!$D$34</f>
        <v>1241.4092454604645</v>
      </c>
      <c r="BG296" s="3">
        <f>G296*(保育人数!$D$4+保育人数!$D$5)/保育人数!$D$34</f>
        <v>1250.4376763365406</v>
      </c>
      <c r="BH296" s="3">
        <f>H296*(保育人数!$D$4+保育人数!$D$5)/保育人数!$D$34</f>
        <v>1263.9803226506547</v>
      </c>
      <c r="BI296" s="3">
        <f>I296*(保育人数!$D$4+保育人数!$D$5)/保育人数!$D$34</f>
        <v>1273.0087535267307</v>
      </c>
      <c r="BJ296" s="3">
        <f>J296*(保育人数!$D$4+保育人数!$D$5)/保育人数!$D$34</f>
        <v>1273.0087535267307</v>
      </c>
      <c r="BK296" s="3">
        <f>K296*(保育人数!$D$4+保育人数!$D$5)/保育人数!$D$34</f>
        <v>1259.4661072126166</v>
      </c>
      <c r="BL296" s="3">
        <f>L296*(保育人数!$D$4+保育人数!$D$5)/保育人数!$D$34</f>
        <v>1268.4945380886927</v>
      </c>
      <c r="BM296" s="3">
        <f>M296*(保育人数!$D$4+保育人数!$D$5)/保育人数!$D$34</f>
        <v>1286.5513998408449</v>
      </c>
      <c r="BN296" s="3">
        <f>N296*(保育人数!$D$4+保育人数!$D$5)/保育人数!$D$34</f>
        <v>1340.7219850973015</v>
      </c>
      <c r="BO296" s="3">
        <f>O296*(保育人数!$D$4+保育人数!$D$5)/保育人数!$D$34</f>
        <v>1458.0915864862909</v>
      </c>
      <c r="BP296" s="3">
        <f t="shared" si="185"/>
        <v>1283.678717289366</v>
      </c>
      <c r="BQ296" s="216"/>
      <c r="BR296" s="3"/>
      <c r="BU296" s="3">
        <f>U296*(保育人数!$D$4+保育人数!$D$5)/保育人数!$D$34</f>
        <v>128709.31056934095</v>
      </c>
      <c r="BV296" s="3">
        <f>V296*(保育人数!$D$4+保育人数!$D$5)/保育人数!$D$34</f>
        <v>130050.03255443825</v>
      </c>
      <c r="BW296" s="3">
        <f>W296*(保育人数!$D$4+保育人数!$D$5)/保育人数!$D$34</f>
        <v>131047.67416624466</v>
      </c>
      <c r="BX296" s="3">
        <f>X296*(保育人数!$D$4+保育人数!$D$5)/保育人数!$D$34</f>
        <v>132261.99811907689</v>
      </c>
      <c r="BY296" s="3">
        <f>Y296*(保育人数!$D$4+保育人数!$D$5)/保育人数!$D$34</f>
        <v>132438.05252116037</v>
      </c>
      <c r="BZ296" s="3">
        <f>Z296*(保育人数!$D$4+保育人数!$D$5)/保育人数!$D$34</f>
        <v>130767.7928090863</v>
      </c>
      <c r="CA296" s="3">
        <f>AA296*(保育人数!$D$4+保育人数!$D$5)/保育人数!$D$34</f>
        <v>132289.08341170513</v>
      </c>
      <c r="CB296" s="3">
        <f>AB296*(保育人数!$D$4+保育人数!$D$5)/保育人数!$D$34</f>
        <v>133620.77696592634</v>
      </c>
      <c r="CC296" s="3">
        <f>AC296*(保育人数!$D$4+保育人数!$D$5)/保育人数!$D$34</f>
        <v>139078.46343051436</v>
      </c>
      <c r="CD296" s="3">
        <f>AD296*(保育人数!$D$4+保育人数!$D$5)/保育人数!$D$34</f>
        <v>151402.27157635824</v>
      </c>
      <c r="CE296" s="3">
        <f>AE296*(保育人数!$D$4+保育人数!$D$5)/保育人数!$D$34</f>
        <v>0</v>
      </c>
      <c r="CF296" s="3">
        <f t="shared" si="186"/>
        <v>121969.58692035014</v>
      </c>
      <c r="CG296" s="216"/>
      <c r="CH296" s="3"/>
      <c r="CI296" s="4"/>
    </row>
    <row r="297" spans="1:87" ht="19">
      <c r="A297" s="32" t="s">
        <v>82</v>
      </c>
      <c r="B297" s="76" t="s">
        <v>134</v>
      </c>
      <c r="C297" s="257"/>
      <c r="D297" s="34" t="s">
        <v>162</v>
      </c>
      <c r="E297" s="38">
        <v>3350</v>
      </c>
      <c r="F297" s="36">
        <v>3450</v>
      </c>
      <c r="G297" s="36">
        <v>3480</v>
      </c>
      <c r="H297" s="36">
        <v>3510</v>
      </c>
      <c r="I297" s="36">
        <v>3540</v>
      </c>
      <c r="J297" s="36">
        <v>3550</v>
      </c>
      <c r="K297" s="36">
        <v>3500</v>
      </c>
      <c r="L297" s="36">
        <v>3530</v>
      </c>
      <c r="M297" s="39">
        <v>3580</v>
      </c>
      <c r="N297" s="39">
        <v>3730</v>
      </c>
      <c r="O297" s="40">
        <v>4070</v>
      </c>
      <c r="P297" s="111"/>
      <c r="Q297" s="111"/>
      <c r="R297" s="111"/>
      <c r="S297" s="111"/>
      <c r="T297" s="35">
        <v>346390</v>
      </c>
      <c r="U297" s="36">
        <v>355180</v>
      </c>
      <c r="V297" s="36">
        <v>358870</v>
      </c>
      <c r="W297" s="36">
        <v>361710</v>
      </c>
      <c r="X297" s="36">
        <v>365170</v>
      </c>
      <c r="Y297" s="36">
        <v>365650</v>
      </c>
      <c r="Z297" s="36">
        <v>360940</v>
      </c>
      <c r="AA297" s="36">
        <v>365170</v>
      </c>
      <c r="AB297" s="37">
        <v>368970</v>
      </c>
      <c r="AC297" s="37">
        <v>384560</v>
      </c>
      <c r="AD297" s="77">
        <v>419490</v>
      </c>
      <c r="AE297" s="111"/>
      <c r="AF297" s="4">
        <f>E297/E$513</f>
        <v>1.0771704180064308</v>
      </c>
      <c r="AG297" s="4">
        <f>F297/E$513</f>
        <v>1.1093247588424437</v>
      </c>
      <c r="AH297" s="4">
        <f>G297/E$513</f>
        <v>1.1189710610932475</v>
      </c>
      <c r="AI297" s="4">
        <f>H297/E$513</f>
        <v>1.1286173633440515</v>
      </c>
      <c r="AJ297" s="4">
        <f>I297/E$513</f>
        <v>1.1382636655948553</v>
      </c>
      <c r="AK297" s="4">
        <f>J297/E$513</f>
        <v>1.1414790996784565</v>
      </c>
      <c r="AL297" s="4">
        <f>K297/E$513</f>
        <v>1.1254019292604502</v>
      </c>
      <c r="AM297" s="4">
        <f>L297/E$513</f>
        <v>1.135048231511254</v>
      </c>
      <c r="AN297" s="4">
        <f>M297/E$513</f>
        <v>1.1511254019292605</v>
      </c>
      <c r="AO297" s="4">
        <f>N297/E$513</f>
        <v>1.1993569131832797</v>
      </c>
      <c r="AP297" s="4">
        <f>O297/E$513</f>
        <v>1.3086816720257235</v>
      </c>
      <c r="AQ297" s="256"/>
      <c r="AR297" s="256"/>
      <c r="AS297" s="256"/>
      <c r="AT297" s="256"/>
      <c r="AU297" s="256"/>
      <c r="AV297" s="256"/>
      <c r="AW297" s="256"/>
      <c r="AX297" s="256"/>
      <c r="AY297" s="256"/>
      <c r="AZ297" s="256"/>
      <c r="BA297" s="256"/>
      <c r="BC297" s="3"/>
      <c r="BE297" s="3">
        <f>E297*保育人数!$D$3/保育人数!$D$34</f>
        <v>504.08739058091584</v>
      </c>
      <c r="BF297" s="3">
        <f>F297*保育人数!$D$3/保育人数!$D$34</f>
        <v>519.13477537437598</v>
      </c>
      <c r="BG297" s="3">
        <f>G297*保育人数!$D$3/保育人数!$D$34</f>
        <v>523.64899081241413</v>
      </c>
      <c r="BH297" s="3">
        <f>H297*保育人数!$D$3/保育人数!$D$34</f>
        <v>528.16320625045216</v>
      </c>
      <c r="BI297" s="3">
        <f>I297*保育人数!$D$3/保育人数!$D$34</f>
        <v>532.6774216884902</v>
      </c>
      <c r="BJ297" s="3">
        <f>J297*保育人数!$D$3/保育人数!$D$34</f>
        <v>534.18216016783617</v>
      </c>
      <c r="BK297" s="3">
        <f>K297*保育人数!$D$3/保育人数!$D$34</f>
        <v>526.65846777110607</v>
      </c>
      <c r="BL297" s="3">
        <f>L297*保育人数!$D$3/保育人数!$D$34</f>
        <v>531.17268320914411</v>
      </c>
      <c r="BM297" s="3">
        <f>M297*保育人数!$D$3/保育人数!$D$34</f>
        <v>538.69637560587421</v>
      </c>
      <c r="BN297" s="3">
        <f>N297*保育人数!$D$3/保育人数!$D$34</f>
        <v>561.2674527960645</v>
      </c>
      <c r="BO297" s="3">
        <f>O297*保育人数!$D$3/保育人数!$D$34</f>
        <v>612.4285610938291</v>
      </c>
      <c r="BP297" s="3">
        <f t="shared" si="185"/>
        <v>537.46522594095472</v>
      </c>
      <c r="BQ297" s="216"/>
      <c r="BR297" s="3"/>
      <c r="BU297" s="3">
        <f>U297*保育人数!$D$3/保育人数!$D$34</f>
        <v>53445.301309411851</v>
      </c>
      <c r="BV297" s="3">
        <f>V297*保育人数!$D$3/保育人数!$D$34</f>
        <v>54000.549808290525</v>
      </c>
      <c r="BW297" s="3">
        <f>W297*保育人数!$D$3/保育人数!$D$34</f>
        <v>54427.895536424796</v>
      </c>
      <c r="BX297" s="3">
        <f>X297*保育人数!$D$3/保育人数!$D$34</f>
        <v>54948.535050278522</v>
      </c>
      <c r="BY297" s="3">
        <f>Y297*保育人数!$D$3/保育人数!$D$34</f>
        <v>55020.762497287127</v>
      </c>
      <c r="BZ297" s="3">
        <f>Z297*保育人数!$D$3/保育人数!$D$34</f>
        <v>54312.030673515153</v>
      </c>
      <c r="CA297" s="3">
        <f>AA297*保育人数!$D$3/保育人数!$D$34</f>
        <v>54948.535050278522</v>
      </c>
      <c r="CB297" s="3">
        <f>AB297*保育人数!$D$3/保育人数!$D$34</f>
        <v>55520.335672430003</v>
      </c>
      <c r="CC297" s="3">
        <f>AC297*保育人数!$D$3/保育人数!$D$34</f>
        <v>57866.222961730447</v>
      </c>
      <c r="CD297" s="3">
        <f>AD297*保育人数!$D$3/保育人数!$D$34</f>
        <v>63122.274470086086</v>
      </c>
      <c r="CE297" s="3">
        <f>AE297*保育人数!$D$3/保育人数!$D$34</f>
        <v>0</v>
      </c>
      <c r="CF297" s="3">
        <f t="shared" si="186"/>
        <v>50692.040275430278</v>
      </c>
      <c r="CG297" s="216"/>
      <c r="CH297" s="3"/>
      <c r="CI297" s="4"/>
    </row>
    <row r="298" spans="1:87" ht="21" customHeight="1">
      <c r="A298" s="32" t="s">
        <v>82</v>
      </c>
      <c r="B298" s="33" t="s">
        <v>163</v>
      </c>
      <c r="C298" s="237" t="s">
        <v>159</v>
      </c>
      <c r="D298" s="34" t="s">
        <v>105</v>
      </c>
      <c r="E298" s="38">
        <v>1140</v>
      </c>
      <c r="F298" s="36">
        <v>1170</v>
      </c>
      <c r="G298" s="36">
        <v>1180</v>
      </c>
      <c r="H298" s="36">
        <v>1190</v>
      </c>
      <c r="I298" s="36">
        <v>1200</v>
      </c>
      <c r="J298" s="36">
        <v>1210</v>
      </c>
      <c r="K298" s="36">
        <v>1200</v>
      </c>
      <c r="L298" s="36">
        <v>1210</v>
      </c>
      <c r="M298" s="39">
        <v>1220</v>
      </c>
      <c r="N298" s="39">
        <v>1270</v>
      </c>
      <c r="O298" s="40">
        <v>1380</v>
      </c>
      <c r="P298" s="111"/>
      <c r="Q298" s="111"/>
      <c r="R298" s="111"/>
      <c r="S298" s="111"/>
      <c r="T298" s="35">
        <v>121620</v>
      </c>
      <c r="U298" s="36">
        <v>124500</v>
      </c>
      <c r="V298" s="36">
        <v>125830</v>
      </c>
      <c r="W298" s="36">
        <v>126760</v>
      </c>
      <c r="X298" s="36">
        <v>127890</v>
      </c>
      <c r="Y298" s="36">
        <v>123570</v>
      </c>
      <c r="Z298" s="36">
        <v>121950</v>
      </c>
      <c r="AA298" s="36">
        <v>123360</v>
      </c>
      <c r="AB298" s="37">
        <v>124560</v>
      </c>
      <c r="AC298" s="37">
        <v>129450</v>
      </c>
      <c r="AD298" s="77">
        <v>140690</v>
      </c>
      <c r="AE298" s="111"/>
      <c r="AF298" s="4">
        <f>E298/E$514</f>
        <v>1.0654205607476634</v>
      </c>
      <c r="AG298" s="4">
        <f>F298/E$514</f>
        <v>1.0934579439252337</v>
      </c>
      <c r="AH298" s="4">
        <f>G298/E$514</f>
        <v>1.1028037383177569</v>
      </c>
      <c r="AI298" s="4">
        <f>H298/E$514</f>
        <v>1.1121495327102804</v>
      </c>
      <c r="AJ298" s="4">
        <f>I298/E$514</f>
        <v>1.1214953271028036</v>
      </c>
      <c r="AK298" s="4">
        <f>J298/E$514</f>
        <v>1.1308411214953271</v>
      </c>
      <c r="AL298" s="4">
        <f>K298/E$514</f>
        <v>1.1214953271028036</v>
      </c>
      <c r="AM298" s="4">
        <f>L298/E$514</f>
        <v>1.1308411214953271</v>
      </c>
      <c r="AN298" s="4">
        <f>M298/E$514</f>
        <v>1.1401869158878504</v>
      </c>
      <c r="AO298" s="4">
        <f>N298/E$514</f>
        <v>1.1869158878504673</v>
      </c>
      <c r="AP298" s="4">
        <f>O298/E$514</f>
        <v>1.2897196261682242</v>
      </c>
      <c r="AQ298" s="256"/>
      <c r="AR298" s="256"/>
      <c r="AS298" s="256"/>
      <c r="AT298" s="256"/>
      <c r="AU298" s="256"/>
      <c r="AV298" s="256"/>
      <c r="AW298" s="256"/>
      <c r="AX298" s="256"/>
      <c r="AY298" s="256"/>
      <c r="AZ298" s="256"/>
      <c r="BA298" s="256"/>
      <c r="BC298" s="3"/>
      <c r="BE298" s="3">
        <f>E298*(保育人数!$E$7+保育人数!$E$8)/保育人数!$E$34</f>
        <v>1180.9500093382308</v>
      </c>
      <c r="BF298" s="3">
        <f>F298*(保育人数!$E$7+保育人数!$E$8)/保育人数!$E$34</f>
        <v>1212.0276411629211</v>
      </c>
      <c r="BG298" s="3">
        <f>G298*(保育人数!$E$7+保育人数!$E$8)/保育人数!$E$34</f>
        <v>1222.386851771151</v>
      </c>
      <c r="BH298" s="3">
        <f>H298*(保育人数!$E$7+保育人数!$E$8)/保育人数!$E$34</f>
        <v>1232.7460623793811</v>
      </c>
      <c r="BI298" s="3">
        <f>I298*(保育人数!$E$7+保育人数!$E$8)/保育人数!$E$34</f>
        <v>1243.1052729876112</v>
      </c>
      <c r="BJ298" s="3">
        <f>J298*(保育人数!$E$7+保育人数!$E$8)/保育人数!$E$34</f>
        <v>1253.4644835958413</v>
      </c>
      <c r="BK298" s="3">
        <f>K298*(保育人数!$E$7+保育人数!$E$8)/保育人数!$E$34</f>
        <v>1243.1052729876112</v>
      </c>
      <c r="BL298" s="3">
        <f>L298*(保育人数!$E$7+保育人数!$E$8)/保育人数!$E$34</f>
        <v>1253.4644835958413</v>
      </c>
      <c r="BM298" s="3">
        <f>M298*(保育人数!$E$7+保育人数!$E$8)/保育人数!$E$34</f>
        <v>1263.8236942040714</v>
      </c>
      <c r="BN298" s="3">
        <f>N298*(保育人数!$E$7+保育人数!$E$8)/保育人数!$E$34</f>
        <v>1315.619747245222</v>
      </c>
      <c r="BO298" s="3">
        <f>O298*(保育人数!$E$7+保育人数!$E$8)/保育人数!$E$34</f>
        <v>1429.571063935753</v>
      </c>
      <c r="BP298" s="3">
        <f>AVERAGE(BE298:BO298)</f>
        <v>1259.1149621094214</v>
      </c>
      <c r="BQ298" s="216">
        <f>SUM(BP298:BP301)</f>
        <v>3969.6965923947187</v>
      </c>
      <c r="BR298" s="3"/>
      <c r="BU298" s="3">
        <f>U298*(保育人数!$E$7+保育人数!$E$8)/保育人数!$E$34</f>
        <v>128972.17207246467</v>
      </c>
      <c r="BV298" s="3">
        <f>V298*(保育人数!$E$7+保育人数!$E$8)/保育人数!$E$34</f>
        <v>130349.94708335928</v>
      </c>
      <c r="BW298" s="3">
        <f>W298*(保育人数!$E$7+保育人数!$E$8)/保育人数!$E$34</f>
        <v>131313.35366992466</v>
      </c>
      <c r="BX298" s="3">
        <f>X298*(保育人数!$E$7+保育人数!$E$8)/保育人数!$E$34</f>
        <v>132483.94446865466</v>
      </c>
      <c r="BY298" s="3">
        <f>Y298*(保育人数!$E$7+保育人数!$E$8)/保育人数!$E$34</f>
        <v>128008.76548589928</v>
      </c>
      <c r="BZ298" s="3">
        <f>Z298*(保育人数!$E$7+保育人数!$E$8)/保育人数!$E$34</f>
        <v>126330.573367366</v>
      </c>
      <c r="CA298" s="3">
        <f>AA298*(保育人数!$E$7+保育人数!$E$8)/保育人数!$E$34</f>
        <v>127791.22206312644</v>
      </c>
      <c r="CB298" s="3">
        <f>AB298*(保育人数!$E$7+保育人数!$E$8)/保育人数!$E$34</f>
        <v>129034.32733611405</v>
      </c>
      <c r="CC298" s="3">
        <f>AC298*(保育人数!$E$7+保育人数!$E$8)/保育人数!$E$34</f>
        <v>134099.98132353858</v>
      </c>
      <c r="CD298" s="3">
        <f>AD298*(保育人数!$E$7+保育人数!$E$8)/保育人数!$E$34</f>
        <v>145743.73404718918</v>
      </c>
      <c r="CE298" s="3">
        <f>AE298*(保育人数!$E$7+保育人数!$E$8)/保育人数!$E$34</f>
        <v>0</v>
      </c>
      <c r="CF298" s="3">
        <f>AVERAGE(BU298:CE298)</f>
        <v>119466.18371978514</v>
      </c>
      <c r="CG298" s="216">
        <f>ROUNDDOWN(SUM(CF298:CF301)*$CJ$2*12/16,-2)</f>
        <v>199700</v>
      </c>
      <c r="CH298" s="3"/>
      <c r="CI298" s="4"/>
    </row>
    <row r="299" spans="1:87" ht="19">
      <c r="A299" s="32" t="s">
        <v>82</v>
      </c>
      <c r="B299" s="76" t="s">
        <v>135</v>
      </c>
      <c r="C299" s="237"/>
      <c r="D299" s="34" t="s">
        <v>106</v>
      </c>
      <c r="E299" s="38">
        <v>1200</v>
      </c>
      <c r="F299" s="36">
        <v>1240</v>
      </c>
      <c r="G299" s="36">
        <v>1250</v>
      </c>
      <c r="H299" s="36">
        <v>1260</v>
      </c>
      <c r="I299" s="36">
        <v>1270</v>
      </c>
      <c r="J299" s="36">
        <v>1280</v>
      </c>
      <c r="K299" s="36">
        <v>1270</v>
      </c>
      <c r="L299" s="36">
        <v>1280</v>
      </c>
      <c r="M299" s="39">
        <v>1290</v>
      </c>
      <c r="N299" s="39">
        <v>1340</v>
      </c>
      <c r="O299" s="40">
        <v>1460</v>
      </c>
      <c r="P299" s="111"/>
      <c r="Q299" s="111"/>
      <c r="R299" s="111"/>
      <c r="S299" s="111"/>
      <c r="T299" s="35">
        <v>128430</v>
      </c>
      <c r="U299" s="36">
        <v>131500</v>
      </c>
      <c r="V299" s="36">
        <v>132900</v>
      </c>
      <c r="W299" s="36">
        <v>133900</v>
      </c>
      <c r="X299" s="36">
        <v>135100</v>
      </c>
      <c r="Y299" s="36">
        <v>130790</v>
      </c>
      <c r="Z299" s="36">
        <v>129070</v>
      </c>
      <c r="AA299" s="36">
        <v>130570</v>
      </c>
      <c r="AB299" s="37">
        <v>131850</v>
      </c>
      <c r="AC299" s="37">
        <v>137090</v>
      </c>
      <c r="AD299" s="77">
        <v>149100</v>
      </c>
      <c r="AE299" s="111"/>
      <c r="AF299" s="4">
        <f>E299/E$515</f>
        <v>1.0619469026548674</v>
      </c>
      <c r="AG299" s="4">
        <f>F299/E$515</f>
        <v>1.0973451327433628</v>
      </c>
      <c r="AH299" s="4">
        <f>G299/E$515</f>
        <v>1.1061946902654867</v>
      </c>
      <c r="AI299" s="4">
        <f>H299/E$515</f>
        <v>1.1150442477876106</v>
      </c>
      <c r="AJ299" s="4">
        <f>I299/E$515</f>
        <v>1.1238938053097345</v>
      </c>
      <c r="AK299" s="4">
        <f>J299/E$515</f>
        <v>1.1327433628318584</v>
      </c>
      <c r="AL299" s="4">
        <f>K299/E$515</f>
        <v>1.1238938053097345</v>
      </c>
      <c r="AM299" s="4">
        <f>L299/E$515</f>
        <v>1.1327433628318584</v>
      </c>
      <c r="AN299" s="4">
        <f>M299/E$515</f>
        <v>1.1415929203539823</v>
      </c>
      <c r="AO299" s="4">
        <f>N299/E$515</f>
        <v>1.1858407079646018</v>
      </c>
      <c r="AP299" s="4">
        <f>O299/E$515</f>
        <v>1.2920353982300885</v>
      </c>
      <c r="AQ299" s="256"/>
      <c r="AR299" s="256"/>
      <c r="AS299" s="256"/>
      <c r="AT299" s="256"/>
      <c r="AU299" s="256"/>
      <c r="AV299" s="256"/>
      <c r="AW299" s="256"/>
      <c r="AX299" s="256"/>
      <c r="AY299" s="256"/>
      <c r="AZ299" s="256"/>
      <c r="BA299" s="256"/>
      <c r="BC299" s="3"/>
      <c r="BE299" s="3">
        <f>E299*保育人数!$E$6/保育人数!$E$34</f>
        <v>621.55263649380561</v>
      </c>
      <c r="BF299" s="3">
        <f>F299*保育人数!$E$6/保育人数!$E$34</f>
        <v>642.27105771026584</v>
      </c>
      <c r="BG299" s="3">
        <f>G299*保育人数!$E$6/保育人数!$E$34</f>
        <v>647.45066301438089</v>
      </c>
      <c r="BH299" s="3">
        <f>H299*保育人数!$E$6/保育人数!$E$34</f>
        <v>652.63026831849595</v>
      </c>
      <c r="BI299" s="3">
        <f>I299*保育人数!$E$6/保育人数!$E$34</f>
        <v>657.80987362261101</v>
      </c>
      <c r="BJ299" s="3">
        <f>J299*保育人数!$E$6/保育人数!$E$34</f>
        <v>662.98947892672606</v>
      </c>
      <c r="BK299" s="3">
        <f>K299*保育人数!$E$6/保育人数!$E$34</f>
        <v>657.80987362261101</v>
      </c>
      <c r="BL299" s="3">
        <f>L299*保育人数!$E$6/保育人数!$E$34</f>
        <v>662.98947892672606</v>
      </c>
      <c r="BM299" s="3">
        <f>M299*保育人数!$E$6/保育人数!$E$34</f>
        <v>668.16908423084101</v>
      </c>
      <c r="BN299" s="3">
        <f>N299*保育人数!$E$6/保育人数!$E$34</f>
        <v>694.06711075141629</v>
      </c>
      <c r="BO299" s="3">
        <f>O299*保育人数!$E$6/保育人数!$E$34</f>
        <v>756.22237440079687</v>
      </c>
      <c r="BP299" s="3">
        <f t="shared" ref="BP299:BP301" si="187">AVERAGE(BE299:BO299)</f>
        <v>665.81471818351611</v>
      </c>
      <c r="BQ299" s="216"/>
      <c r="BR299" s="3"/>
      <c r="BU299" s="3">
        <f>U299*保育人数!$E$6/保育人数!$E$34</f>
        <v>68111.809749112872</v>
      </c>
      <c r="BV299" s="3">
        <f>V299*保育人数!$E$6/保育人数!$E$34</f>
        <v>68836.954491688972</v>
      </c>
      <c r="BW299" s="3">
        <f>W299*保育人数!$E$6/保育人数!$E$34</f>
        <v>69354.915022100482</v>
      </c>
      <c r="BX299" s="3">
        <f>X299*保育人数!$E$6/保育人数!$E$34</f>
        <v>69976.46765859428</v>
      </c>
      <c r="BY299" s="3">
        <f>Y299*保育人数!$E$6/保育人数!$E$34</f>
        <v>67744.057772520697</v>
      </c>
      <c r="BZ299" s="3">
        <f>Z299*保育人数!$E$6/保育人数!$E$34</f>
        <v>66853.165660212908</v>
      </c>
      <c r="CA299" s="3">
        <f>AA299*保育人数!$E$6/保育人数!$E$34</f>
        <v>67630.106455830173</v>
      </c>
      <c r="CB299" s="3">
        <f>AB299*保育人数!$E$6/保育人数!$E$34</f>
        <v>68293.095934756901</v>
      </c>
      <c r="CC299" s="3">
        <f>AC299*保育人数!$E$6/保育人数!$E$34</f>
        <v>71007.209114113182</v>
      </c>
      <c r="CD299" s="3">
        <f>AD299*保育人数!$E$6/保育人数!$E$34</f>
        <v>77227.915084355351</v>
      </c>
      <c r="CE299" s="3">
        <f>AE299*保育人数!$E$6/保育人数!$E$34</f>
        <v>0</v>
      </c>
      <c r="CF299" s="3">
        <f t="shared" ref="CF299:CF301" si="188">AVERAGE(BU299:CE299)</f>
        <v>63185.063358480525</v>
      </c>
      <c r="CG299" s="216"/>
      <c r="CH299" s="3"/>
      <c r="CI299" s="4"/>
    </row>
    <row r="300" spans="1:87" ht="19">
      <c r="A300" s="32" t="s">
        <v>82</v>
      </c>
      <c r="B300" s="76" t="s">
        <v>135</v>
      </c>
      <c r="C300" s="257" t="s">
        <v>160</v>
      </c>
      <c r="D300" s="34" t="s">
        <v>161</v>
      </c>
      <c r="E300" s="38">
        <v>1680</v>
      </c>
      <c r="F300" s="36">
        <v>1730</v>
      </c>
      <c r="G300" s="36">
        <v>1740</v>
      </c>
      <c r="H300" s="36">
        <v>1760</v>
      </c>
      <c r="I300" s="36">
        <v>1770</v>
      </c>
      <c r="J300" s="36">
        <v>1780</v>
      </c>
      <c r="K300" s="36">
        <v>1760</v>
      </c>
      <c r="L300" s="36">
        <v>1770</v>
      </c>
      <c r="M300" s="39">
        <v>1800</v>
      </c>
      <c r="N300" s="39">
        <v>1870</v>
      </c>
      <c r="O300" s="40">
        <v>2050</v>
      </c>
      <c r="P300" s="111"/>
      <c r="Q300" s="111"/>
      <c r="R300" s="111"/>
      <c r="S300" s="111"/>
      <c r="T300" s="35">
        <v>179290</v>
      </c>
      <c r="U300" s="36">
        <v>183710</v>
      </c>
      <c r="V300" s="36">
        <v>185720</v>
      </c>
      <c r="W300" s="36">
        <v>187170</v>
      </c>
      <c r="X300" s="36">
        <v>188920</v>
      </c>
      <c r="Y300" s="36">
        <v>189190</v>
      </c>
      <c r="Z300" s="36">
        <v>186900</v>
      </c>
      <c r="AA300" s="36">
        <v>189070</v>
      </c>
      <c r="AB300" s="37">
        <v>191010</v>
      </c>
      <c r="AC300" s="37">
        <v>198880</v>
      </c>
      <c r="AD300" s="77">
        <v>216530</v>
      </c>
      <c r="AE300" s="111"/>
      <c r="AF300" s="4">
        <f>E300/E$516</f>
        <v>1.0700636942675159</v>
      </c>
      <c r="AG300" s="4">
        <f>F300/E$516</f>
        <v>1.1019108280254777</v>
      </c>
      <c r="AH300" s="4">
        <f>G300/E$516</f>
        <v>1.10828025477707</v>
      </c>
      <c r="AI300" s="4">
        <f>H300/E$516</f>
        <v>1.1210191082802548</v>
      </c>
      <c r="AJ300" s="4">
        <f>I300/E$516</f>
        <v>1.1273885350318471</v>
      </c>
      <c r="AK300" s="4">
        <f>J300/E$516</f>
        <v>1.1337579617834395</v>
      </c>
      <c r="AL300" s="4">
        <f>K300/E$516</f>
        <v>1.1210191082802548</v>
      </c>
      <c r="AM300" s="4">
        <f>L300/E$516</f>
        <v>1.1273885350318471</v>
      </c>
      <c r="AN300" s="4">
        <f>M300/E$516</f>
        <v>1.1464968152866242</v>
      </c>
      <c r="AO300" s="4">
        <f>N300/E$516</f>
        <v>1.1910828025477707</v>
      </c>
      <c r="AP300" s="4">
        <f>O300/E$516</f>
        <v>1.3057324840764331</v>
      </c>
      <c r="AQ300" s="256"/>
      <c r="AR300" s="256"/>
      <c r="AS300" s="256"/>
      <c r="AT300" s="256"/>
      <c r="AU300" s="256"/>
      <c r="AV300" s="256"/>
      <c r="AW300" s="256"/>
      <c r="AX300" s="256"/>
      <c r="AY300" s="256"/>
      <c r="AZ300" s="256"/>
      <c r="BA300" s="256"/>
      <c r="BC300" s="3"/>
      <c r="BE300" s="3">
        <f>E300*(保育人数!$E$4+保育人数!$E$5)/保育人数!$E$34</f>
        <v>1305.2605366369919</v>
      </c>
      <c r="BF300" s="3">
        <f>F300*(保育人数!$E$4+保育人数!$E$5)/保育人数!$E$34</f>
        <v>1344.1075764178547</v>
      </c>
      <c r="BG300" s="3">
        <f>G300*(保育人数!$E$4+保育人数!$E$5)/保育人数!$E$34</f>
        <v>1351.8769843740272</v>
      </c>
      <c r="BH300" s="3">
        <f>H300*(保育人数!$E$4+保育人数!$E$5)/保育人数!$E$34</f>
        <v>1367.4158002863724</v>
      </c>
      <c r="BI300" s="3">
        <f>I300*(保育人数!$E$4+保育人数!$E$5)/保育人数!$E$34</f>
        <v>1375.1852082425451</v>
      </c>
      <c r="BJ300" s="3">
        <f>J300*(保育人数!$E$4+保育人数!$E$5)/保育人数!$E$34</f>
        <v>1382.9546161987175</v>
      </c>
      <c r="BK300" s="3">
        <f>K300*(保育人数!$E$4+保育人数!$E$5)/保育人数!$E$34</f>
        <v>1367.4158002863724</v>
      </c>
      <c r="BL300" s="3">
        <f>L300*(保育人数!$E$4+保育人数!$E$5)/保育人数!$E$34</f>
        <v>1375.1852082425451</v>
      </c>
      <c r="BM300" s="3">
        <f>M300*(保育人数!$E$4+保育人数!$E$5)/保育人数!$E$34</f>
        <v>1398.4934321110627</v>
      </c>
      <c r="BN300" s="3">
        <f>N300*(保育人数!$E$4+保育人数!$E$5)/保育人数!$E$34</f>
        <v>1452.8792878042707</v>
      </c>
      <c r="BO300" s="3">
        <f>O300*(保育人数!$E$4+保育人数!$E$5)/保育人数!$E$34</f>
        <v>1592.728631015377</v>
      </c>
      <c r="BP300" s="3">
        <f t="shared" si="187"/>
        <v>1392.1366437832853</v>
      </c>
      <c r="BQ300" s="216"/>
      <c r="BR300" s="3"/>
      <c r="BU300" s="3">
        <f>U300*(保育人数!$E$4+保育人数!$E$5)/保育人数!$E$34</f>
        <v>142731.79356284629</v>
      </c>
      <c r="BV300" s="3">
        <f>V300*(保育人数!$E$4+保育人数!$E$5)/保育人数!$E$34</f>
        <v>144293.44456203698</v>
      </c>
      <c r="BW300" s="3">
        <f>W300*(保育人数!$E$4+保育人数!$E$5)/保育人数!$E$34</f>
        <v>145420.00871568199</v>
      </c>
      <c r="BX300" s="3">
        <f>X300*(保育人数!$E$4+保育人数!$E$5)/保育人数!$E$34</f>
        <v>146779.6551080122</v>
      </c>
      <c r="BY300" s="3">
        <f>Y300*(保育人数!$E$4+保育人数!$E$5)/保育人数!$E$34</f>
        <v>146989.42912282885</v>
      </c>
      <c r="BZ300" s="3">
        <f>Z300*(保育人数!$E$4+保育人数!$E$5)/保育人数!$E$34</f>
        <v>145210.23470086535</v>
      </c>
      <c r="CA300" s="3">
        <f>AA300*(保育人数!$E$4+保育人数!$E$5)/保育人数!$E$34</f>
        <v>146896.19622735478</v>
      </c>
      <c r="CB300" s="3">
        <f>AB300*(保育人数!$E$4+保育人数!$E$5)/保育人数!$E$34</f>
        <v>148403.46137085228</v>
      </c>
      <c r="CC300" s="3">
        <f>AC300*(保育人数!$E$4+保育人数!$E$5)/保育人数!$E$34</f>
        <v>154517.98543236009</v>
      </c>
      <c r="CD300" s="3">
        <f>AD300*(保育人数!$E$4+保育人数!$E$5)/保育人数!$E$34</f>
        <v>168230.99047500466</v>
      </c>
      <c r="CE300" s="3">
        <f>AE300*(保育人数!$E$4+保育人数!$E$5)/保育人数!$E$34</f>
        <v>0</v>
      </c>
      <c r="CF300" s="3">
        <f t="shared" si="188"/>
        <v>135406.65447980395</v>
      </c>
      <c r="CG300" s="216"/>
      <c r="CH300" s="3"/>
      <c r="CI300" s="4"/>
    </row>
    <row r="301" spans="1:87" ht="19">
      <c r="A301" s="32" t="s">
        <v>82</v>
      </c>
      <c r="B301" s="76" t="s">
        <v>135</v>
      </c>
      <c r="C301" s="257"/>
      <c r="D301" s="34" t="s">
        <v>162</v>
      </c>
      <c r="E301" s="38">
        <v>2360</v>
      </c>
      <c r="F301" s="36">
        <v>2430</v>
      </c>
      <c r="G301" s="36">
        <v>2450</v>
      </c>
      <c r="H301" s="36">
        <v>2470</v>
      </c>
      <c r="I301" s="36">
        <v>2490</v>
      </c>
      <c r="J301" s="36">
        <v>2510</v>
      </c>
      <c r="K301" s="36">
        <v>2470</v>
      </c>
      <c r="L301" s="36">
        <v>2490</v>
      </c>
      <c r="M301" s="39">
        <v>2530</v>
      </c>
      <c r="N301" s="39">
        <v>2630</v>
      </c>
      <c r="O301" s="40">
        <v>2890</v>
      </c>
      <c r="P301" s="111"/>
      <c r="Q301" s="111"/>
      <c r="R301" s="111"/>
      <c r="S301" s="111"/>
      <c r="T301" s="35">
        <v>247420</v>
      </c>
      <c r="U301" s="36">
        <v>253770</v>
      </c>
      <c r="V301" s="36">
        <v>256500</v>
      </c>
      <c r="W301" s="36">
        <v>258580</v>
      </c>
      <c r="X301" s="36">
        <v>261100</v>
      </c>
      <c r="Y301" s="36">
        <v>261460</v>
      </c>
      <c r="Z301" s="36">
        <v>258160</v>
      </c>
      <c r="AA301" s="36">
        <v>261190</v>
      </c>
      <c r="AB301" s="37">
        <v>263980</v>
      </c>
      <c r="AC301" s="37">
        <v>275350</v>
      </c>
      <c r="AD301" s="77">
        <v>300630</v>
      </c>
      <c r="AE301" s="111"/>
      <c r="AF301" s="4">
        <f>E301/E$517</f>
        <v>1.0776255707762556</v>
      </c>
      <c r="AG301" s="4">
        <f>F301/E$517</f>
        <v>1.1095890410958904</v>
      </c>
      <c r="AH301" s="4">
        <f>G301/E$517</f>
        <v>1.1187214611872147</v>
      </c>
      <c r="AI301" s="4">
        <f>H301/E$517</f>
        <v>1.1278538812785388</v>
      </c>
      <c r="AJ301" s="4">
        <f>I301/E$517</f>
        <v>1.1369863013698631</v>
      </c>
      <c r="AK301" s="4">
        <f>J301/E$517</f>
        <v>1.1461187214611872</v>
      </c>
      <c r="AL301" s="4">
        <f>K301/E$517</f>
        <v>1.1278538812785388</v>
      </c>
      <c r="AM301" s="4">
        <f>L301/E$517</f>
        <v>1.1369863013698631</v>
      </c>
      <c r="AN301" s="4">
        <f>M301/E$517</f>
        <v>1.1552511415525115</v>
      </c>
      <c r="AO301" s="4">
        <f>N301/E$517</f>
        <v>1.2009132420091324</v>
      </c>
      <c r="AP301" s="4">
        <f>O301/E$517</f>
        <v>1.3196347031963471</v>
      </c>
      <c r="AQ301" s="256"/>
      <c r="AR301" s="256"/>
      <c r="AS301" s="256"/>
      <c r="AT301" s="256"/>
      <c r="AU301" s="256"/>
      <c r="AV301" s="256"/>
      <c r="AW301" s="256"/>
      <c r="AX301" s="256"/>
      <c r="AY301" s="256"/>
      <c r="AZ301" s="256"/>
      <c r="BA301" s="256"/>
      <c r="BC301" s="3"/>
      <c r="BE301" s="3">
        <f>E301*保育人数!$E$3/保育人数!$E$34</f>
        <v>611.19342588557549</v>
      </c>
      <c r="BF301" s="3">
        <f>F301*保育人数!$E$3/保育人数!$E$34</f>
        <v>629.32204444997819</v>
      </c>
      <c r="BG301" s="3">
        <f>G301*保育人数!$E$3/保育人数!$E$34</f>
        <v>634.50164975409325</v>
      </c>
      <c r="BH301" s="3">
        <f>H301*保育人数!$E$3/保育人数!$E$34</f>
        <v>639.68125505820831</v>
      </c>
      <c r="BI301" s="3">
        <f>I301*保育人数!$E$3/保育人数!$E$34</f>
        <v>644.86086036232336</v>
      </c>
      <c r="BJ301" s="3">
        <f>J301*保育人数!$E$3/保育人数!$E$34</f>
        <v>650.04046566643842</v>
      </c>
      <c r="BK301" s="3">
        <f>K301*保育人数!$E$3/保育人数!$E$34</f>
        <v>639.68125505820831</v>
      </c>
      <c r="BL301" s="3">
        <f>L301*保育人数!$E$3/保育人数!$E$34</f>
        <v>644.86086036232336</v>
      </c>
      <c r="BM301" s="3">
        <f>M301*保育人数!$E$3/保育人数!$E$34</f>
        <v>655.22007097055348</v>
      </c>
      <c r="BN301" s="3">
        <f>N301*保育人数!$E$3/保育人数!$E$34</f>
        <v>681.11809749112865</v>
      </c>
      <c r="BO301" s="3">
        <f>O301*保育人数!$E$3/保育人数!$E$34</f>
        <v>748.45296644462428</v>
      </c>
      <c r="BP301" s="3">
        <f t="shared" si="187"/>
        <v>652.63026831849595</v>
      </c>
      <c r="BQ301" s="216"/>
      <c r="BR301" s="3"/>
      <c r="BU301" s="3">
        <f>U301*保育人数!$E$3/保育人数!$E$34</f>
        <v>65721.421901263777</v>
      </c>
      <c r="BV301" s="3">
        <f>V301*保育人数!$E$3/保育人数!$E$34</f>
        <v>66428.438025275478</v>
      </c>
      <c r="BW301" s="3">
        <f>W301*保育人数!$E$3/保育人数!$E$34</f>
        <v>66967.116976903446</v>
      </c>
      <c r="BX301" s="3">
        <f>X301*保育人数!$E$3/保育人数!$E$34</f>
        <v>67619.747245221937</v>
      </c>
      <c r="BY301" s="3">
        <f>Y301*保育人数!$E$3/保育人数!$E$34</f>
        <v>67712.980140696003</v>
      </c>
      <c r="BZ301" s="3">
        <f>Z301*保育人数!$E$3/保育人数!$E$34</f>
        <v>66858.345265517026</v>
      </c>
      <c r="CA301" s="3">
        <f>AA301*保育人数!$E$3/保育人数!$E$34</f>
        <v>67643.055469090454</v>
      </c>
      <c r="CB301" s="3">
        <f>AB301*保育人数!$E$3/保育人数!$E$34</f>
        <v>68365.610409014509</v>
      </c>
      <c r="CC301" s="3">
        <f>AC301*保育人数!$E$3/保育人数!$E$34</f>
        <v>71310.216024403911</v>
      </c>
      <c r="CD301" s="3">
        <f>AD301*保育人数!$E$3/保育人数!$E$34</f>
        <v>77857.237128805325</v>
      </c>
      <c r="CE301" s="3">
        <f>AE301*保育人数!$E$3/保育人数!$E$34</f>
        <v>0</v>
      </c>
      <c r="CF301" s="3">
        <f t="shared" si="188"/>
        <v>62407.651689653816</v>
      </c>
      <c r="CG301" s="216"/>
      <c r="CH301" s="3"/>
      <c r="CI301" s="4"/>
    </row>
    <row r="302" spans="1:87" ht="21" customHeight="1">
      <c r="A302" s="32" t="s">
        <v>82</v>
      </c>
      <c r="B302" s="33" t="s">
        <v>164</v>
      </c>
      <c r="C302" s="237" t="s">
        <v>159</v>
      </c>
      <c r="D302" s="34" t="s">
        <v>105</v>
      </c>
      <c r="E302" s="38">
        <v>810</v>
      </c>
      <c r="F302" s="36">
        <v>830</v>
      </c>
      <c r="G302" s="36">
        <v>840</v>
      </c>
      <c r="H302" s="36">
        <v>850</v>
      </c>
      <c r="I302" s="36">
        <v>860</v>
      </c>
      <c r="J302" s="36">
        <v>860</v>
      </c>
      <c r="K302" s="36">
        <v>850</v>
      </c>
      <c r="L302" s="36">
        <v>860</v>
      </c>
      <c r="M302" s="39">
        <v>870</v>
      </c>
      <c r="N302" s="39">
        <v>910</v>
      </c>
      <c r="O302" s="40">
        <v>990</v>
      </c>
      <c r="P302" s="111"/>
      <c r="Q302" s="111"/>
      <c r="R302" s="111"/>
      <c r="S302" s="111"/>
      <c r="T302" s="35">
        <v>88530</v>
      </c>
      <c r="U302" s="36">
        <v>90590</v>
      </c>
      <c r="V302" s="36">
        <v>91610</v>
      </c>
      <c r="W302" s="36">
        <v>92280</v>
      </c>
      <c r="X302" s="36">
        <v>93090</v>
      </c>
      <c r="Y302" s="36">
        <v>88730</v>
      </c>
      <c r="Z302" s="36">
        <v>87580</v>
      </c>
      <c r="AA302" s="36">
        <v>88590</v>
      </c>
      <c r="AB302" s="37">
        <v>89450</v>
      </c>
      <c r="AC302" s="37">
        <v>92930</v>
      </c>
      <c r="AD302" s="77">
        <v>100940</v>
      </c>
      <c r="AE302" s="111"/>
      <c r="AF302" s="4">
        <f>E302/E$518</f>
        <v>1.0657894736842106</v>
      </c>
      <c r="AG302" s="4">
        <f>F302/E$518</f>
        <v>1.0921052631578947</v>
      </c>
      <c r="AH302" s="4">
        <f>G302/E$518</f>
        <v>1.1052631578947369</v>
      </c>
      <c r="AI302" s="4">
        <f>H302/E$518</f>
        <v>1.118421052631579</v>
      </c>
      <c r="AJ302" s="4">
        <f>I302/E$518</f>
        <v>1.131578947368421</v>
      </c>
      <c r="AK302" s="4">
        <f>J302/E$518</f>
        <v>1.131578947368421</v>
      </c>
      <c r="AL302" s="4">
        <f>K302/E$518</f>
        <v>1.118421052631579</v>
      </c>
      <c r="AM302" s="4">
        <f>L302/E$518</f>
        <v>1.131578947368421</v>
      </c>
      <c r="AN302" s="4">
        <f>M302/E$518</f>
        <v>1.1447368421052631</v>
      </c>
      <c r="AO302" s="4">
        <f>N302/E$518</f>
        <v>1.1973684210526316</v>
      </c>
      <c r="AP302" s="4">
        <f>O302/E$518</f>
        <v>1.3026315789473684</v>
      </c>
      <c r="AQ302" s="256"/>
      <c r="AR302" s="256"/>
      <c r="AS302" s="256"/>
      <c r="AT302" s="256"/>
      <c r="AU302" s="256"/>
      <c r="AV302" s="256"/>
      <c r="AW302" s="256"/>
      <c r="AX302" s="256"/>
      <c r="AY302" s="256"/>
      <c r="AZ302" s="256"/>
      <c r="BA302" s="256"/>
      <c r="BC302" s="3"/>
      <c r="BE302" s="3">
        <f>E302*(保育人数!$F$7+保育人数!$F$8)/保育人数!$F$34</f>
        <v>1100.6968641114984</v>
      </c>
      <c r="BF302" s="3">
        <f>F302*(保育人数!$F$7+保育人数!$F$8)/保育人数!$F$34</f>
        <v>1127.8745644599305</v>
      </c>
      <c r="BG302" s="3">
        <f>G302*(保育人数!$F$7+保育人数!$F$8)/保育人数!$F$34</f>
        <v>1141.4634146341466</v>
      </c>
      <c r="BH302" s="3">
        <f>H302*(保育人数!$F$7+保育人数!$F$8)/保育人数!$F$34</f>
        <v>1155.0522648083625</v>
      </c>
      <c r="BI302" s="3">
        <f>I302*(保育人数!$F$7+保育人数!$F$8)/保育人数!$F$34</f>
        <v>1168.6411149825785</v>
      </c>
      <c r="BJ302" s="3">
        <f>J302*(保育人数!$F$7+保育人数!$F$8)/保育人数!$F$34</f>
        <v>1168.6411149825785</v>
      </c>
      <c r="BK302" s="3">
        <f>K302*(保育人数!$F$7+保育人数!$F$8)/保育人数!$F$34</f>
        <v>1155.0522648083625</v>
      </c>
      <c r="BL302" s="3">
        <f>L302*(保育人数!$F$7+保育人数!$F$8)/保育人数!$F$34</f>
        <v>1168.6411149825785</v>
      </c>
      <c r="BM302" s="3">
        <f>M302*(保育人数!$F$7+保育人数!$F$8)/保育人数!$F$34</f>
        <v>1182.2299651567946</v>
      </c>
      <c r="BN302" s="3">
        <f>N302*(保育人数!$F$7+保育人数!$F$8)/保育人数!$F$34</f>
        <v>1236.5853658536587</v>
      </c>
      <c r="BO302" s="3">
        <f>O302*(保育人数!$F$7+保育人数!$F$8)/保育人数!$F$34</f>
        <v>1345.2961672473868</v>
      </c>
      <c r="BP302" s="3">
        <f>AVERAGE(BE302:BO302)</f>
        <v>1177.2885650934431</v>
      </c>
      <c r="BQ302" s="216">
        <f>SUM(BP302:BP305)</f>
        <v>4021.3731390560661</v>
      </c>
      <c r="BR302" s="3"/>
      <c r="BU302" s="3">
        <f>U302*(保育人数!$F$7+保育人数!$F$8)/保育人数!$F$34</f>
        <v>123101.39372822302</v>
      </c>
      <c r="BV302" s="3">
        <f>V302*(保育人数!$F$7+保育人数!$F$8)/保育人数!$F$34</f>
        <v>124487.45644599304</v>
      </c>
      <c r="BW302" s="3">
        <f>W302*(保育人数!$F$7+保育人数!$F$8)/保育人数!$F$34</f>
        <v>125397.90940766552</v>
      </c>
      <c r="BX302" s="3">
        <f>X302*(保育人数!$F$7+保育人数!$F$8)/保育人数!$F$34</f>
        <v>126498.60627177703</v>
      </c>
      <c r="BY302" s="3">
        <f>Y302*(保育人数!$F$7+保育人数!$F$8)/保育人数!$F$34</f>
        <v>120573.86759581883</v>
      </c>
      <c r="BZ302" s="3">
        <f>Z302*(保育人数!$F$7+保育人数!$F$8)/保育人数!$F$34</f>
        <v>119011.14982578398</v>
      </c>
      <c r="CA302" s="3">
        <f>AA302*(保育人数!$F$7+保育人数!$F$8)/保育人数!$F$34</f>
        <v>120383.62369337981</v>
      </c>
      <c r="CB302" s="3">
        <f>AB302*(保育人数!$F$7+保育人数!$F$8)/保育人数!$F$34</f>
        <v>121552.26480836238</v>
      </c>
      <c r="CC302" s="3">
        <f>AC302*(保育人数!$F$7+保育人数!$F$8)/保育人数!$F$34</f>
        <v>126281.18466898956</v>
      </c>
      <c r="CD302" s="3">
        <f>AD302*(保育人数!$F$7+保育人数!$F$8)/保育人数!$F$34</f>
        <v>137165.85365853659</v>
      </c>
      <c r="CE302" s="3">
        <f>AE302*(保育人数!$F$7+保育人数!$F$8)/保育人数!$F$34</f>
        <v>0</v>
      </c>
      <c r="CF302" s="3">
        <f>AVERAGE(BU302:CE302)</f>
        <v>113132.1191004118</v>
      </c>
      <c r="CG302" s="216">
        <f>ROUNDDOWN(SUM(CF302:CF305)*$CJ$2*12/16,-2)</f>
        <v>204800</v>
      </c>
      <c r="CH302" s="3"/>
      <c r="CI302" s="4"/>
    </row>
    <row r="303" spans="1:87" ht="19">
      <c r="A303" s="32" t="s">
        <v>82</v>
      </c>
      <c r="B303" s="76" t="s">
        <v>136</v>
      </c>
      <c r="C303" s="237"/>
      <c r="D303" s="34" t="s">
        <v>106</v>
      </c>
      <c r="E303" s="38">
        <v>870</v>
      </c>
      <c r="F303" s="36">
        <v>900</v>
      </c>
      <c r="G303" s="36">
        <v>910</v>
      </c>
      <c r="H303" s="36">
        <v>920</v>
      </c>
      <c r="I303" s="36">
        <v>930</v>
      </c>
      <c r="J303" s="36">
        <v>930</v>
      </c>
      <c r="K303" s="36">
        <v>920</v>
      </c>
      <c r="L303" s="36">
        <v>930</v>
      </c>
      <c r="M303" s="39">
        <v>940</v>
      </c>
      <c r="N303" s="39">
        <v>980</v>
      </c>
      <c r="O303" s="40">
        <v>1070</v>
      </c>
      <c r="P303" s="111"/>
      <c r="Q303" s="111"/>
      <c r="R303" s="111"/>
      <c r="S303" s="111"/>
      <c r="T303" s="35">
        <v>95340</v>
      </c>
      <c r="U303" s="36">
        <v>97590</v>
      </c>
      <c r="V303" s="36">
        <v>98680</v>
      </c>
      <c r="W303" s="36">
        <v>99420</v>
      </c>
      <c r="X303" s="36">
        <v>100300</v>
      </c>
      <c r="Y303" s="36">
        <v>95950</v>
      </c>
      <c r="Z303" s="36">
        <v>94700</v>
      </c>
      <c r="AA303" s="36">
        <v>95800</v>
      </c>
      <c r="AB303" s="37">
        <v>96740</v>
      </c>
      <c r="AC303" s="37">
        <v>100570</v>
      </c>
      <c r="AD303" s="77">
        <v>109350</v>
      </c>
      <c r="AE303" s="111"/>
      <c r="AF303" s="4">
        <f>E303/E$519</f>
        <v>1.0609756097560976</v>
      </c>
      <c r="AG303" s="4">
        <f>F303/E$519</f>
        <v>1.0975609756097562</v>
      </c>
      <c r="AH303" s="4">
        <f>G303/E$519</f>
        <v>1.1097560975609757</v>
      </c>
      <c r="AI303" s="4">
        <f>H303/E$519</f>
        <v>1.1219512195121952</v>
      </c>
      <c r="AJ303" s="4">
        <f>I303/E$519</f>
        <v>1.1341463414634145</v>
      </c>
      <c r="AK303" s="4">
        <f>J303/E$519</f>
        <v>1.1341463414634145</v>
      </c>
      <c r="AL303" s="4">
        <f>K303/E$519</f>
        <v>1.1219512195121952</v>
      </c>
      <c r="AM303" s="4">
        <f>L303/E$519</f>
        <v>1.1341463414634145</v>
      </c>
      <c r="AN303" s="4">
        <f>M303/E$519</f>
        <v>1.1463414634146341</v>
      </c>
      <c r="AO303" s="4">
        <f>N303/E$519</f>
        <v>1.1951219512195121</v>
      </c>
      <c r="AP303" s="4">
        <f>O303/E$519</f>
        <v>1.3048780487804879</v>
      </c>
      <c r="AQ303" s="256"/>
      <c r="AR303" s="256"/>
      <c r="AS303" s="256"/>
      <c r="AT303" s="256"/>
      <c r="AU303" s="256"/>
      <c r="AV303" s="256"/>
      <c r="AW303" s="256"/>
      <c r="AX303" s="256"/>
      <c r="AY303" s="256"/>
      <c r="AZ303" s="256"/>
      <c r="BA303" s="256"/>
      <c r="BC303" s="3"/>
      <c r="BE303" s="3">
        <f>E303*保育人数!$F$6/保育人数!$F$34</f>
        <v>591.1149825783973</v>
      </c>
      <c r="BF303" s="3">
        <f>F303*保育人数!$F$6/保育人数!$F$34</f>
        <v>611.4982578397213</v>
      </c>
      <c r="BG303" s="3">
        <f>G303*保育人数!$F$6/保育人数!$F$34</f>
        <v>618.29268292682934</v>
      </c>
      <c r="BH303" s="3">
        <f>H303*保育人数!$F$6/保育人数!$F$34</f>
        <v>625.08710801393738</v>
      </c>
      <c r="BI303" s="3">
        <f>I303*保育人数!$F$6/保育人数!$F$34</f>
        <v>631.88153310104542</v>
      </c>
      <c r="BJ303" s="3">
        <f>J303*保育人数!$F$6/保育人数!$F$34</f>
        <v>631.88153310104542</v>
      </c>
      <c r="BK303" s="3">
        <f>K303*保育人数!$F$6/保育人数!$F$34</f>
        <v>625.08710801393738</v>
      </c>
      <c r="BL303" s="3">
        <f>L303*保育人数!$F$6/保育人数!$F$34</f>
        <v>631.88153310104542</v>
      </c>
      <c r="BM303" s="3">
        <f>M303*保育人数!$F$6/保育人数!$F$34</f>
        <v>638.67595818815334</v>
      </c>
      <c r="BN303" s="3">
        <f>N303*保育人数!$F$6/保育人数!$F$34</f>
        <v>665.8536585365855</v>
      </c>
      <c r="BO303" s="3">
        <f>O303*保育人数!$F$6/保育人数!$F$34</f>
        <v>727.00348432055762</v>
      </c>
      <c r="BP303" s="3">
        <f t="shared" ref="BP303:BP305" si="189">AVERAGE(BE303:BO303)</f>
        <v>636.20525815647773</v>
      </c>
      <c r="BQ303" s="216"/>
      <c r="BR303" s="3"/>
      <c r="BU303" s="3">
        <f>U303*保育人数!$F$6/保育人数!$F$34</f>
        <v>66306.794425087122</v>
      </c>
      <c r="BV303" s="3">
        <f>V303*保育人数!$F$6/保育人数!$F$34</f>
        <v>67047.386759581888</v>
      </c>
      <c r="BW303" s="3">
        <f>W303*保育人数!$F$6/保育人数!$F$34</f>
        <v>67550.174216027881</v>
      </c>
      <c r="BX303" s="3">
        <f>X303*保育人数!$F$6/保育人数!$F$34</f>
        <v>68148.083623693383</v>
      </c>
      <c r="BY303" s="3">
        <f>Y303*保育人数!$F$6/保育人数!$F$34</f>
        <v>65192.508710801405</v>
      </c>
      <c r="BZ303" s="3">
        <f>Z303*保育人数!$F$6/保育人数!$F$34</f>
        <v>64343.205574912899</v>
      </c>
      <c r="CA303" s="3">
        <f>AA303*保育人数!$F$6/保育人数!$F$34</f>
        <v>65090.592334494781</v>
      </c>
      <c r="CB303" s="3">
        <f>AB303*保育人数!$F$6/保育人数!$F$34</f>
        <v>65729.268292682929</v>
      </c>
      <c r="CC303" s="3">
        <f>AC303*保育人数!$F$6/保育人数!$F$34</f>
        <v>68331.533101045308</v>
      </c>
      <c r="CD303" s="3">
        <f>AD303*保育人数!$F$6/保育人数!$F$34</f>
        <v>74297.038327526141</v>
      </c>
      <c r="CE303" s="3">
        <f>AE303*保育人数!$F$6/保育人数!$F$34</f>
        <v>0</v>
      </c>
      <c r="CF303" s="3">
        <f t="shared" ref="CF303:CF305" si="190">AVERAGE(BU303:CE303)</f>
        <v>61094.235033259443</v>
      </c>
      <c r="CG303" s="216"/>
      <c r="CH303" s="3"/>
      <c r="CI303" s="4"/>
    </row>
    <row r="304" spans="1:87" ht="19">
      <c r="A304" s="32" t="s">
        <v>82</v>
      </c>
      <c r="B304" s="76" t="s">
        <v>136</v>
      </c>
      <c r="C304" s="257" t="s">
        <v>160</v>
      </c>
      <c r="D304" s="34" t="s">
        <v>161</v>
      </c>
      <c r="E304" s="38">
        <v>1350</v>
      </c>
      <c r="F304" s="36">
        <v>1390</v>
      </c>
      <c r="G304" s="36">
        <v>1400</v>
      </c>
      <c r="H304" s="36">
        <v>1420</v>
      </c>
      <c r="I304" s="36">
        <v>1430</v>
      </c>
      <c r="J304" s="36">
        <v>1430</v>
      </c>
      <c r="K304" s="36">
        <v>1420</v>
      </c>
      <c r="L304" s="36">
        <v>1430</v>
      </c>
      <c r="M304" s="39">
        <v>1440</v>
      </c>
      <c r="N304" s="39">
        <v>1510</v>
      </c>
      <c r="O304" s="40">
        <v>1650</v>
      </c>
      <c r="P304" s="111"/>
      <c r="Q304" s="111"/>
      <c r="R304" s="111"/>
      <c r="S304" s="111"/>
      <c r="T304" s="35">
        <v>146200</v>
      </c>
      <c r="U304" s="36">
        <v>149800</v>
      </c>
      <c r="V304" s="36">
        <v>151500</v>
      </c>
      <c r="W304" s="36">
        <v>152690</v>
      </c>
      <c r="X304" s="36">
        <v>154120</v>
      </c>
      <c r="Y304" s="36">
        <v>154350</v>
      </c>
      <c r="Z304" s="36">
        <v>152530</v>
      </c>
      <c r="AA304" s="36">
        <v>154300</v>
      </c>
      <c r="AB304" s="37">
        <v>155900</v>
      </c>
      <c r="AC304" s="37">
        <v>162360</v>
      </c>
      <c r="AD304" s="77">
        <v>176780</v>
      </c>
      <c r="AE304" s="111"/>
      <c r="AF304" s="4">
        <f>E304/E$520</f>
        <v>1.0714285714285714</v>
      </c>
      <c r="AG304" s="4">
        <f>F304/E$520</f>
        <v>1.1031746031746033</v>
      </c>
      <c r="AH304" s="4">
        <f>G304/E$520</f>
        <v>1.1111111111111112</v>
      </c>
      <c r="AI304" s="4">
        <f>H304/E$520</f>
        <v>1.126984126984127</v>
      </c>
      <c r="AJ304" s="4">
        <f>I304/E$520</f>
        <v>1.1349206349206349</v>
      </c>
      <c r="AK304" s="4">
        <f>J304/E$520</f>
        <v>1.1349206349206349</v>
      </c>
      <c r="AL304" s="4">
        <f>K304/E$520</f>
        <v>1.126984126984127</v>
      </c>
      <c r="AM304" s="4">
        <f>L304/E$520</f>
        <v>1.1349206349206349</v>
      </c>
      <c r="AN304" s="4">
        <f>M304/E$520</f>
        <v>1.1428571428571428</v>
      </c>
      <c r="AO304" s="4">
        <f>N304/E$520</f>
        <v>1.1984126984126984</v>
      </c>
      <c r="AP304" s="4">
        <f>O304/E$520</f>
        <v>1.3095238095238095</v>
      </c>
      <c r="AQ304" s="256"/>
      <c r="AR304" s="256"/>
      <c r="AS304" s="256"/>
      <c r="AT304" s="256"/>
      <c r="AU304" s="256"/>
      <c r="AV304" s="256"/>
      <c r="AW304" s="256"/>
      <c r="AX304" s="256"/>
      <c r="AY304" s="256"/>
      <c r="AZ304" s="256"/>
      <c r="BA304" s="256"/>
      <c r="BC304" s="3"/>
      <c r="BE304" s="3">
        <f>E304*(保育人数!$F$4+保育人数!$F$5)/保育人数!$F$34</f>
        <v>1375.8710801393729</v>
      </c>
      <c r="BF304" s="3">
        <f>F304*(保育人数!$F$4+保育人数!$F$5)/保育人数!$F$34</f>
        <v>1416.6376306620211</v>
      </c>
      <c r="BG304" s="3">
        <f>G304*(保育人数!$F$4+保育人数!$F$5)/保育人数!$F$34</f>
        <v>1426.8292682926831</v>
      </c>
      <c r="BH304" s="3">
        <f>H304*(保育人数!$F$4+保育人数!$F$5)/保育人数!$F$34</f>
        <v>1447.2125435540072</v>
      </c>
      <c r="BI304" s="3">
        <f>I304*(保育人数!$F$4+保育人数!$F$5)/保育人数!$F$34</f>
        <v>1457.4041811846691</v>
      </c>
      <c r="BJ304" s="3">
        <f>J304*(保育人数!$F$4+保育人数!$F$5)/保育人数!$F$34</f>
        <v>1457.4041811846691</v>
      </c>
      <c r="BK304" s="3">
        <f>K304*(保育人数!$F$4+保育人数!$F$5)/保育人数!$F$34</f>
        <v>1447.2125435540072</v>
      </c>
      <c r="BL304" s="3">
        <f>L304*(保育人数!$F$4+保育人数!$F$5)/保育人数!$F$34</f>
        <v>1457.4041811846691</v>
      </c>
      <c r="BM304" s="3">
        <f>M304*(保育人数!$F$4+保育人数!$F$5)/保育人数!$F$34</f>
        <v>1467.5958188153313</v>
      </c>
      <c r="BN304" s="3">
        <f>N304*(保育人数!$F$4+保育人数!$F$5)/保育人数!$F$34</f>
        <v>1538.9372822299654</v>
      </c>
      <c r="BO304" s="3">
        <f>O304*(保育人数!$F$4+保育人数!$F$5)/保育人数!$F$34</f>
        <v>1681.6202090592337</v>
      </c>
      <c r="BP304" s="3">
        <f t="shared" si="189"/>
        <v>1470.3753563509663</v>
      </c>
      <c r="BQ304" s="216"/>
      <c r="BR304" s="3"/>
      <c r="BU304" s="3">
        <f>U304*(保育人数!$F$4+保育人数!$F$5)/保育人数!$F$34</f>
        <v>152670.73170731709</v>
      </c>
      <c r="BV304" s="3">
        <f>V304*(保育人数!$F$4+保育人数!$F$5)/保育人数!$F$34</f>
        <v>154403.31010452964</v>
      </c>
      <c r="BW304" s="3">
        <f>W304*(保育人数!$F$4+保育人数!$F$5)/保育人数!$F$34</f>
        <v>155616.11498257841</v>
      </c>
      <c r="BX304" s="3">
        <f>X304*(保育人数!$F$4+保育人数!$F$5)/保育人数!$F$34</f>
        <v>157073.51916376309</v>
      </c>
      <c r="BY304" s="3">
        <f>Y304*(保育人数!$F$4+保育人数!$F$5)/保育人数!$F$34</f>
        <v>157307.92682926831</v>
      </c>
      <c r="BZ304" s="3">
        <f>Z304*(保育人数!$F$4+保育人数!$F$5)/保育人数!$F$34</f>
        <v>155453.04878048782</v>
      </c>
      <c r="CA304" s="3">
        <f>AA304*(保育人数!$F$4+保育人数!$F$5)/保育人数!$F$34</f>
        <v>157256.968641115</v>
      </c>
      <c r="CB304" s="3">
        <f>AB304*(保育人数!$F$4+保育人数!$F$5)/保育人数!$F$34</f>
        <v>158887.63066202094</v>
      </c>
      <c r="CC304" s="3">
        <f>AC304*(保育人数!$F$4+保育人数!$F$5)/保育人数!$F$34</f>
        <v>165471.42857142858</v>
      </c>
      <c r="CD304" s="3">
        <f>AD304*(保育人数!$F$4+保育人数!$F$5)/保育人数!$F$34</f>
        <v>180167.77003484324</v>
      </c>
      <c r="CE304" s="3">
        <f>AE304*(保育人数!$F$4+保育人数!$F$5)/保育人数!$F$34</f>
        <v>0</v>
      </c>
      <c r="CF304" s="3">
        <f t="shared" si="190"/>
        <v>144937.13177066838</v>
      </c>
      <c r="CG304" s="216"/>
      <c r="CH304" s="3"/>
      <c r="CI304" s="4"/>
    </row>
    <row r="305" spans="1:87" ht="19">
      <c r="A305" s="32" t="s">
        <v>82</v>
      </c>
      <c r="B305" s="76" t="s">
        <v>136</v>
      </c>
      <c r="C305" s="257"/>
      <c r="D305" s="34" t="s">
        <v>162</v>
      </c>
      <c r="E305" s="38">
        <v>2030</v>
      </c>
      <c r="F305" s="36">
        <v>2090</v>
      </c>
      <c r="G305" s="36">
        <v>2110</v>
      </c>
      <c r="H305" s="36">
        <v>2130</v>
      </c>
      <c r="I305" s="36">
        <v>2150</v>
      </c>
      <c r="J305" s="36">
        <v>2160</v>
      </c>
      <c r="K305" s="36">
        <v>2130</v>
      </c>
      <c r="L305" s="36">
        <v>2150</v>
      </c>
      <c r="M305" s="39">
        <v>2170</v>
      </c>
      <c r="N305" s="39">
        <v>2270</v>
      </c>
      <c r="O305" s="40">
        <v>2490</v>
      </c>
      <c r="P305" s="111"/>
      <c r="Q305" s="111"/>
      <c r="R305" s="111"/>
      <c r="S305" s="111"/>
      <c r="T305" s="35">
        <v>214330</v>
      </c>
      <c r="U305" s="36">
        <v>219860</v>
      </c>
      <c r="V305" s="36">
        <v>222280</v>
      </c>
      <c r="W305" s="36">
        <v>224100</v>
      </c>
      <c r="X305" s="36">
        <v>226300</v>
      </c>
      <c r="Y305" s="36">
        <v>226620</v>
      </c>
      <c r="Z305" s="36">
        <v>223790</v>
      </c>
      <c r="AA305" s="36">
        <v>226420</v>
      </c>
      <c r="AB305" s="37">
        <v>228870</v>
      </c>
      <c r="AC305" s="37">
        <v>238830</v>
      </c>
      <c r="AD305" s="77">
        <v>260880</v>
      </c>
      <c r="AE305" s="111"/>
      <c r="AF305" s="4">
        <f>E305/E$521</f>
        <v>1.0797872340425532</v>
      </c>
      <c r="AG305" s="4">
        <f>F305/E$521</f>
        <v>1.1117021276595744</v>
      </c>
      <c r="AH305" s="4">
        <f>G305/E$521</f>
        <v>1.1223404255319149</v>
      </c>
      <c r="AI305" s="4">
        <f>H305/E$521</f>
        <v>1.1329787234042554</v>
      </c>
      <c r="AJ305" s="4">
        <f>I305/E$521</f>
        <v>1.1436170212765957</v>
      </c>
      <c r="AK305" s="4">
        <f>J305/E$521</f>
        <v>1.1489361702127661</v>
      </c>
      <c r="AL305" s="4">
        <f>K305/E$521</f>
        <v>1.1329787234042554</v>
      </c>
      <c r="AM305" s="4">
        <f>L305/E$521</f>
        <v>1.1436170212765957</v>
      </c>
      <c r="AN305" s="4">
        <f>M305/E$521</f>
        <v>1.1542553191489362</v>
      </c>
      <c r="AO305" s="4">
        <f>N305/E$521</f>
        <v>1.2074468085106382</v>
      </c>
      <c r="AP305" s="4">
        <f>O305/E$521</f>
        <v>1.324468085106383</v>
      </c>
      <c r="AQ305" s="256"/>
      <c r="AR305" s="256"/>
      <c r="AS305" s="256"/>
      <c r="AT305" s="256"/>
      <c r="AU305" s="256"/>
      <c r="AV305" s="256"/>
      <c r="AW305" s="256"/>
      <c r="AX305" s="256"/>
      <c r="AY305" s="256"/>
      <c r="AZ305" s="256"/>
      <c r="BA305" s="256"/>
      <c r="BC305" s="3"/>
      <c r="BE305" s="3">
        <f>E305*保育人数!$F$3/保育人数!$F$34</f>
        <v>689.63414634146352</v>
      </c>
      <c r="BF305" s="3">
        <f>F305*保育人数!$F$3/保育人数!$F$34</f>
        <v>710.01742160278752</v>
      </c>
      <c r="BG305" s="3">
        <f>G305*保育人数!$F$3/保育人数!$F$34</f>
        <v>716.81184668989556</v>
      </c>
      <c r="BH305" s="3">
        <f>H305*保育人数!$F$3/保育人数!$F$34</f>
        <v>723.6062717770036</v>
      </c>
      <c r="BI305" s="3">
        <f>I305*保育人数!$F$3/保育人数!$F$34</f>
        <v>730.40069686411164</v>
      </c>
      <c r="BJ305" s="3">
        <f>J305*保育人数!$F$3/保育人数!$F$34</f>
        <v>733.79790940766566</v>
      </c>
      <c r="BK305" s="3">
        <f>K305*保育人数!$F$3/保育人数!$F$34</f>
        <v>723.6062717770036</v>
      </c>
      <c r="BL305" s="3">
        <f>L305*保育人数!$F$3/保育人数!$F$34</f>
        <v>730.40069686411164</v>
      </c>
      <c r="BM305" s="3">
        <f>M305*保育人数!$F$3/保育人数!$F$34</f>
        <v>737.19512195121956</v>
      </c>
      <c r="BN305" s="3">
        <f>N305*保育人数!$F$3/保育人数!$F$34</f>
        <v>771.16724738675964</v>
      </c>
      <c r="BO305" s="3">
        <f>O305*保育人数!$F$3/保育人数!$F$34</f>
        <v>845.90592334494784</v>
      </c>
      <c r="BP305" s="3">
        <f t="shared" si="189"/>
        <v>737.50395945517903</v>
      </c>
      <c r="BQ305" s="216"/>
      <c r="BR305" s="3"/>
      <c r="BU305" s="3">
        <f>U305*保育人数!$F$3/保育人数!$F$34</f>
        <v>74691.114982578409</v>
      </c>
      <c r="BV305" s="3">
        <f>V305*保育人数!$F$3/保育人数!$F$34</f>
        <v>75513.240418118483</v>
      </c>
      <c r="BW305" s="3">
        <f>W305*保育人数!$F$3/保育人数!$F$34</f>
        <v>76131.533101045308</v>
      </c>
      <c r="BX305" s="3">
        <f>X305*保育人数!$F$3/保育人数!$F$34</f>
        <v>76878.919860627182</v>
      </c>
      <c r="BY305" s="3">
        <f>Y305*保育人数!$F$3/保育人数!$F$34</f>
        <v>76987.630662020922</v>
      </c>
      <c r="BZ305" s="3">
        <f>Z305*保育人数!$F$3/保育人数!$F$34</f>
        <v>76026.219512195137</v>
      </c>
      <c r="CA305" s="3">
        <f>AA305*保育人数!$F$3/保育人数!$F$34</f>
        <v>76919.686411149829</v>
      </c>
      <c r="CB305" s="3">
        <f>AB305*保育人数!$F$3/保育人数!$F$34</f>
        <v>77752.003484320565</v>
      </c>
      <c r="CC305" s="3">
        <f>AC305*保育人数!$F$3/保育人数!$F$34</f>
        <v>81135.627177700357</v>
      </c>
      <c r="CD305" s="3">
        <f>AD305*保育人数!$F$3/保育人数!$F$34</f>
        <v>88626.480836236951</v>
      </c>
      <c r="CE305" s="3">
        <f>AE305*保育人数!$F$3/保育人数!$F$34</f>
        <v>0</v>
      </c>
      <c r="CF305" s="3">
        <f t="shared" si="190"/>
        <v>70969.314222363028</v>
      </c>
      <c r="CG305" s="216"/>
      <c r="CH305" s="3"/>
      <c r="CI305" s="4"/>
    </row>
    <row r="306" spans="1:87" ht="21" customHeight="1">
      <c r="A306" s="32" t="s">
        <v>82</v>
      </c>
      <c r="B306" s="33" t="s">
        <v>165</v>
      </c>
      <c r="C306" s="237" t="s">
        <v>159</v>
      </c>
      <c r="D306" s="34" t="s">
        <v>105</v>
      </c>
      <c r="E306" s="38">
        <v>650</v>
      </c>
      <c r="F306" s="36">
        <v>670</v>
      </c>
      <c r="G306" s="36">
        <v>670</v>
      </c>
      <c r="H306" s="36">
        <v>680</v>
      </c>
      <c r="I306" s="36">
        <v>680</v>
      </c>
      <c r="J306" s="36">
        <v>690</v>
      </c>
      <c r="K306" s="36">
        <v>680</v>
      </c>
      <c r="L306" s="36">
        <v>690</v>
      </c>
      <c r="M306" s="39">
        <v>700</v>
      </c>
      <c r="N306" s="39">
        <v>730</v>
      </c>
      <c r="O306" s="40">
        <v>790</v>
      </c>
      <c r="P306" s="111"/>
      <c r="Q306" s="111"/>
      <c r="R306" s="111"/>
      <c r="S306" s="111"/>
      <c r="T306" s="35">
        <v>72080</v>
      </c>
      <c r="U306" s="36">
        <v>73780</v>
      </c>
      <c r="V306" s="36">
        <v>74650</v>
      </c>
      <c r="W306" s="36">
        <v>75210</v>
      </c>
      <c r="X306" s="36">
        <v>75890</v>
      </c>
      <c r="Y306" s="36">
        <v>71510</v>
      </c>
      <c r="Z306" s="36">
        <v>70580</v>
      </c>
      <c r="AA306" s="36">
        <v>71400</v>
      </c>
      <c r="AB306" s="37">
        <v>72120</v>
      </c>
      <c r="AC306" s="37">
        <v>75000</v>
      </c>
      <c r="AD306" s="77">
        <v>81560</v>
      </c>
      <c r="AE306" s="111"/>
      <c r="AF306" s="4">
        <f>E306/E$522</f>
        <v>1.0833333333333333</v>
      </c>
      <c r="AG306" s="4">
        <f>F306/E$522</f>
        <v>1.1166666666666667</v>
      </c>
      <c r="AH306" s="4">
        <f>G306/E$522</f>
        <v>1.1166666666666667</v>
      </c>
      <c r="AI306" s="4">
        <f>H306/E$522</f>
        <v>1.1333333333333333</v>
      </c>
      <c r="AJ306" s="4">
        <f>I306/E$522</f>
        <v>1.1333333333333333</v>
      </c>
      <c r="AK306" s="4">
        <f>J306/E$522</f>
        <v>1.1499999999999999</v>
      </c>
      <c r="AL306" s="4">
        <f>K306/E$522</f>
        <v>1.1333333333333333</v>
      </c>
      <c r="AM306" s="4">
        <f>L306/E$522</f>
        <v>1.1499999999999999</v>
      </c>
      <c r="AN306" s="4">
        <f>M306/E$522</f>
        <v>1.1666666666666667</v>
      </c>
      <c r="AO306" s="4">
        <f>N306/E$522</f>
        <v>1.2166666666666666</v>
      </c>
      <c r="AP306" s="4">
        <f>O306/E$522</f>
        <v>1.3166666666666667</v>
      </c>
      <c r="AQ306" s="256"/>
      <c r="AR306" s="256"/>
      <c r="AS306" s="256"/>
      <c r="AT306" s="256"/>
      <c r="AU306" s="256"/>
      <c r="AV306" s="256"/>
      <c r="AW306" s="256"/>
      <c r="AX306" s="256"/>
      <c r="AY306" s="256"/>
      <c r="AZ306" s="256"/>
      <c r="BA306" s="256"/>
      <c r="BC306" s="3"/>
      <c r="BE306" s="3">
        <f>E306*(保育人数!$G$7+保育人数!$G$8)/保育人数!$G$34</f>
        <v>1049.689440993789</v>
      </c>
      <c r="BF306" s="3">
        <f>F306*(保育人数!$G$7+保育人数!$G$8)/保育人数!$G$34</f>
        <v>1081.9875776397516</v>
      </c>
      <c r="BG306" s="3">
        <f>G306*(保育人数!$G$7+保育人数!$G$8)/保育人数!$G$34</f>
        <v>1081.9875776397516</v>
      </c>
      <c r="BH306" s="3">
        <f>H306*(保育人数!$G$7+保育人数!$G$8)/保育人数!$G$34</f>
        <v>1098.1366459627332</v>
      </c>
      <c r="BI306" s="3">
        <f>I306*(保育人数!$G$7+保育人数!$G$8)/保育人数!$G$34</f>
        <v>1098.1366459627332</v>
      </c>
      <c r="BJ306" s="3">
        <f>J306*(保育人数!$G$7+保育人数!$G$8)/保育人数!$G$34</f>
        <v>1114.2857142857144</v>
      </c>
      <c r="BK306" s="3">
        <f>K306*(保育人数!$G$7+保育人数!$G$8)/保育人数!$G$34</f>
        <v>1098.1366459627332</v>
      </c>
      <c r="BL306" s="3">
        <f>L306*(保育人数!$G$7+保育人数!$G$8)/保育人数!$G$34</f>
        <v>1114.2857142857144</v>
      </c>
      <c r="BM306" s="3">
        <f>M306*(保育人数!$G$7+保育人数!$G$8)/保育人数!$G$34</f>
        <v>1130.4347826086957</v>
      </c>
      <c r="BN306" s="3">
        <f>N306*(保育人数!$G$7+保育人数!$G$8)/保育人数!$G$34</f>
        <v>1178.8819875776398</v>
      </c>
      <c r="BO306" s="3">
        <f>O306*(保育人数!$G$7+保育人数!$G$8)/保育人数!$G$34</f>
        <v>1275.7763975155281</v>
      </c>
      <c r="BP306" s="3">
        <f>AVERAGE(BE306:BO306)</f>
        <v>1120.1581027667985</v>
      </c>
      <c r="BQ306" s="216">
        <f>SUM(BP306:BP309)</f>
        <v>4080.2089215132696</v>
      </c>
      <c r="BR306" s="3"/>
      <c r="BU306" s="3">
        <f>U306*(保育人数!$G$7+保育人数!$G$8)/保育人数!$G$34</f>
        <v>119147.82608695654</v>
      </c>
      <c r="BV306" s="3">
        <f>V306*(保育人数!$G$7+保育人数!$G$8)/保育人数!$G$34</f>
        <v>120552.79503105592</v>
      </c>
      <c r="BW306" s="3">
        <f>W306*(保育人数!$G$7+保育人数!$G$8)/保育人数!$G$34</f>
        <v>121457.14285714287</v>
      </c>
      <c r="BX306" s="3">
        <f>X306*(保育人数!$G$7+保育人数!$G$8)/保育人数!$G$34</f>
        <v>122555.2795031056</v>
      </c>
      <c r="BY306" s="3">
        <f>Y306*(保育人数!$G$7+保育人数!$G$8)/保育人数!$G$34</f>
        <v>115481.98757763977</v>
      </c>
      <c r="BZ306" s="3">
        <f>Z306*(保育人数!$G$7+保育人数!$G$8)/保育人数!$G$34</f>
        <v>113980.1242236025</v>
      </c>
      <c r="CA306" s="3">
        <f>AA306*(保育人数!$G$7+保育人数!$G$8)/保育人数!$G$34</f>
        <v>115304.34782608697</v>
      </c>
      <c r="CB306" s="3">
        <f>AB306*(保育人数!$G$7+保育人数!$G$8)/保育人数!$G$34</f>
        <v>116467.08074534163</v>
      </c>
      <c r="CC306" s="3">
        <f>AC306*(保育人数!$G$7+保育人数!$G$8)/保育人数!$G$34</f>
        <v>121118.01242236026</v>
      </c>
      <c r="CD306" s="3">
        <f>AD306*(保育人数!$G$7+保育人数!$G$8)/保育人数!$G$34</f>
        <v>131711.80124223605</v>
      </c>
      <c r="CE306" s="3">
        <f>AE306*(保育人数!$G$7+保育人数!$G$8)/保育人数!$G$34</f>
        <v>0</v>
      </c>
      <c r="CF306" s="3">
        <f>AVERAGE(BU306:CE306)</f>
        <v>108888.76341050256</v>
      </c>
      <c r="CG306" s="216">
        <f>ROUNDDOWN(SUM(CF306:CF309)*$CJ$2*12/16,-2)</f>
        <v>209800</v>
      </c>
      <c r="CH306" s="3"/>
      <c r="CI306" s="4"/>
    </row>
    <row r="307" spans="1:87" ht="19">
      <c r="A307" s="32" t="s">
        <v>82</v>
      </c>
      <c r="B307" s="76" t="s">
        <v>137</v>
      </c>
      <c r="C307" s="237"/>
      <c r="D307" s="34" t="s">
        <v>106</v>
      </c>
      <c r="E307" s="38">
        <v>710</v>
      </c>
      <c r="F307" s="36">
        <v>740</v>
      </c>
      <c r="G307" s="36">
        <v>740</v>
      </c>
      <c r="H307" s="36">
        <v>750</v>
      </c>
      <c r="I307" s="36">
        <v>750</v>
      </c>
      <c r="J307" s="36">
        <v>760</v>
      </c>
      <c r="K307" s="36">
        <v>750</v>
      </c>
      <c r="L307" s="36">
        <v>760</v>
      </c>
      <c r="M307" s="39">
        <v>770</v>
      </c>
      <c r="N307" s="39">
        <v>800</v>
      </c>
      <c r="O307" s="40">
        <v>870</v>
      </c>
      <c r="P307" s="111"/>
      <c r="Q307" s="111"/>
      <c r="R307" s="111"/>
      <c r="S307" s="111"/>
      <c r="T307" s="35">
        <v>78890</v>
      </c>
      <c r="U307" s="36">
        <v>80780</v>
      </c>
      <c r="V307" s="36">
        <v>81720</v>
      </c>
      <c r="W307" s="36">
        <v>82350</v>
      </c>
      <c r="X307" s="36">
        <v>83100</v>
      </c>
      <c r="Y307" s="36">
        <v>78730</v>
      </c>
      <c r="Z307" s="36">
        <v>77700</v>
      </c>
      <c r="AA307" s="36">
        <v>78610</v>
      </c>
      <c r="AB307" s="37">
        <v>79410</v>
      </c>
      <c r="AC307" s="37">
        <v>82640</v>
      </c>
      <c r="AD307" s="77">
        <v>89970</v>
      </c>
      <c r="AE307" s="111"/>
      <c r="AF307" s="4">
        <f>E307/E$523</f>
        <v>1.0757575757575757</v>
      </c>
      <c r="AG307" s="4">
        <f>F307/E$523</f>
        <v>1.1212121212121211</v>
      </c>
      <c r="AH307" s="4">
        <f>G307/E$523</f>
        <v>1.1212121212121211</v>
      </c>
      <c r="AI307" s="4">
        <f>H307/E$523</f>
        <v>1.1363636363636365</v>
      </c>
      <c r="AJ307" s="4">
        <f>I307/E$523</f>
        <v>1.1363636363636365</v>
      </c>
      <c r="AK307" s="4">
        <f>J307/E$523</f>
        <v>1.1515151515151516</v>
      </c>
      <c r="AL307" s="4">
        <f>K307/E$523</f>
        <v>1.1363636363636365</v>
      </c>
      <c r="AM307" s="4">
        <f>L307/E$523</f>
        <v>1.1515151515151516</v>
      </c>
      <c r="AN307" s="4">
        <f>M307/E$523</f>
        <v>1.1666666666666667</v>
      </c>
      <c r="AO307" s="4">
        <f>N307/E$523</f>
        <v>1.2121212121212122</v>
      </c>
      <c r="AP307" s="4">
        <f>O307/E$523</f>
        <v>1.3181818181818181</v>
      </c>
      <c r="AQ307" s="256"/>
      <c r="AR307" s="256"/>
      <c r="AS307" s="256"/>
      <c r="AT307" s="256"/>
      <c r="AU307" s="256"/>
      <c r="AV307" s="256"/>
      <c r="AW307" s="256"/>
      <c r="AX307" s="256"/>
      <c r="AY307" s="256"/>
      <c r="AZ307" s="256"/>
      <c r="BA307" s="256"/>
      <c r="BC307" s="3"/>
      <c r="BE307" s="3">
        <f>E307*保育人数!$G$6/保育人数!$G$34</f>
        <v>573.29192546583863</v>
      </c>
      <c r="BF307" s="3">
        <f>F307*保育人数!$G$6/保育人数!$G$34</f>
        <v>597.51552795031068</v>
      </c>
      <c r="BG307" s="3">
        <f>G307*保育人数!$G$6/保育人数!$G$34</f>
        <v>597.51552795031068</v>
      </c>
      <c r="BH307" s="3">
        <f>H307*保育人数!$G$6/保育人数!$G$34</f>
        <v>605.59006211180133</v>
      </c>
      <c r="BI307" s="3">
        <f>I307*保育人数!$G$6/保育人数!$G$34</f>
        <v>605.59006211180133</v>
      </c>
      <c r="BJ307" s="3">
        <f>J307*保育人数!$G$6/保育人数!$G$34</f>
        <v>613.66459627329198</v>
      </c>
      <c r="BK307" s="3">
        <f>K307*保育人数!$G$6/保育人数!$G$34</f>
        <v>605.59006211180133</v>
      </c>
      <c r="BL307" s="3">
        <f>L307*保育人数!$G$6/保育人数!$G$34</f>
        <v>613.66459627329198</v>
      </c>
      <c r="BM307" s="3">
        <f>M307*保育人数!$G$6/保育人数!$G$34</f>
        <v>621.73913043478274</v>
      </c>
      <c r="BN307" s="3">
        <f>N307*保育人数!$G$6/保育人数!$G$34</f>
        <v>645.96273291925479</v>
      </c>
      <c r="BO307" s="3">
        <f>O307*保育人数!$G$6/保育人数!$G$34</f>
        <v>702.48447204968954</v>
      </c>
      <c r="BP307" s="3">
        <f t="shared" ref="BP307:BP309" si="191">AVERAGE(BE307:BO307)</f>
        <v>616.600790513834</v>
      </c>
      <c r="BQ307" s="216"/>
      <c r="BR307" s="3"/>
      <c r="BU307" s="3">
        <f>U307*保育人数!$G$6/保育人数!$G$34</f>
        <v>65226.086956521751</v>
      </c>
      <c r="BV307" s="3">
        <f>V307*保育人数!$G$6/保育人数!$G$34</f>
        <v>65985.093167701867</v>
      </c>
      <c r="BW307" s="3">
        <f>W307*保育人数!$G$6/保育人数!$G$34</f>
        <v>66493.788819875786</v>
      </c>
      <c r="BX307" s="3">
        <f>X307*保育人数!$G$6/保育人数!$G$34</f>
        <v>67099.378881987592</v>
      </c>
      <c r="BY307" s="3">
        <f>Y307*保育人数!$G$6/保育人数!$G$34</f>
        <v>63570.807453416157</v>
      </c>
      <c r="BZ307" s="3">
        <f>Z307*保育人数!$G$6/保育人数!$G$34</f>
        <v>62739.130434782615</v>
      </c>
      <c r="CA307" s="3">
        <f>AA307*保育人数!$G$6/保育人数!$G$34</f>
        <v>63473.913043478271</v>
      </c>
      <c r="CB307" s="3">
        <f>AB307*保育人数!$G$6/保育人数!$G$34</f>
        <v>64119.875776397523</v>
      </c>
      <c r="CC307" s="3">
        <f>AC307*保育人数!$G$6/保育人数!$G$34</f>
        <v>66727.950310559012</v>
      </c>
      <c r="CD307" s="3">
        <f>AD307*保育人数!$G$6/保育人数!$G$34</f>
        <v>72646.583850931682</v>
      </c>
      <c r="CE307" s="3">
        <f>AE307*保育人数!$G$6/保育人数!$G$34</f>
        <v>0</v>
      </c>
      <c r="CF307" s="3">
        <f t="shared" ref="CF307:CF309" si="192">AVERAGE(BU307:CE307)</f>
        <v>59825.691699604744</v>
      </c>
      <c r="CG307" s="216"/>
      <c r="CH307" s="3"/>
      <c r="CI307" s="4"/>
    </row>
    <row r="308" spans="1:87" ht="19">
      <c r="A308" s="32" t="s">
        <v>82</v>
      </c>
      <c r="B308" s="76" t="s">
        <v>137</v>
      </c>
      <c r="C308" s="257" t="s">
        <v>160</v>
      </c>
      <c r="D308" s="34" t="s">
        <v>161</v>
      </c>
      <c r="E308" s="38">
        <v>1190</v>
      </c>
      <c r="F308" s="36">
        <v>1230</v>
      </c>
      <c r="G308" s="36">
        <v>1230</v>
      </c>
      <c r="H308" s="36">
        <v>1250</v>
      </c>
      <c r="I308" s="36">
        <v>1250</v>
      </c>
      <c r="J308" s="36">
        <v>1260</v>
      </c>
      <c r="K308" s="36">
        <v>1250</v>
      </c>
      <c r="L308" s="36">
        <v>1250</v>
      </c>
      <c r="M308" s="39">
        <v>1270</v>
      </c>
      <c r="N308" s="39">
        <v>1330</v>
      </c>
      <c r="O308" s="40">
        <v>1450</v>
      </c>
      <c r="P308" s="111"/>
      <c r="Q308" s="111"/>
      <c r="R308" s="111"/>
      <c r="S308" s="111"/>
      <c r="T308" s="35">
        <v>129750</v>
      </c>
      <c r="U308" s="36">
        <v>132990</v>
      </c>
      <c r="V308" s="36">
        <v>134540</v>
      </c>
      <c r="W308" s="36">
        <v>135620</v>
      </c>
      <c r="X308" s="36">
        <v>136920</v>
      </c>
      <c r="Y308" s="36">
        <v>137130</v>
      </c>
      <c r="Z308" s="36">
        <v>135530</v>
      </c>
      <c r="AA308" s="36">
        <v>137110</v>
      </c>
      <c r="AB308" s="37">
        <v>138570</v>
      </c>
      <c r="AC308" s="37">
        <v>144430</v>
      </c>
      <c r="AD308" s="77">
        <v>157400</v>
      </c>
      <c r="AE308" s="111"/>
      <c r="AF308" s="4">
        <f>E308/E$524</f>
        <v>1.0818181818181818</v>
      </c>
      <c r="AG308" s="4">
        <f>F308/E$524</f>
        <v>1.1181818181818182</v>
      </c>
      <c r="AH308" s="4">
        <f>G308/E$524</f>
        <v>1.1181818181818182</v>
      </c>
      <c r="AI308" s="4">
        <f>H308/E$524</f>
        <v>1.1363636363636365</v>
      </c>
      <c r="AJ308" s="4">
        <f>I308/E$524</f>
        <v>1.1363636363636365</v>
      </c>
      <c r="AK308" s="4">
        <f>J308/E$524</f>
        <v>1.1454545454545455</v>
      </c>
      <c r="AL308" s="4">
        <f>K308/E$524</f>
        <v>1.1363636363636365</v>
      </c>
      <c r="AM308" s="4">
        <f>L308/E$524</f>
        <v>1.1363636363636365</v>
      </c>
      <c r="AN308" s="4">
        <f>M308/E$524</f>
        <v>1.1545454545454545</v>
      </c>
      <c r="AO308" s="4">
        <f>N308/E$524</f>
        <v>1.209090909090909</v>
      </c>
      <c r="AP308" s="4">
        <f>O308/E$524</f>
        <v>1.3181818181818181</v>
      </c>
      <c r="AQ308" s="256"/>
      <c r="AR308" s="256"/>
      <c r="AS308" s="256"/>
      <c r="AT308" s="256"/>
      <c r="AU308" s="256"/>
      <c r="AV308" s="256"/>
      <c r="AW308" s="256"/>
      <c r="AX308" s="256"/>
      <c r="AY308" s="256"/>
      <c r="AZ308" s="256"/>
      <c r="BA308" s="256"/>
      <c r="BC308" s="3"/>
      <c r="BE308" s="3">
        <f>E308*(保育人数!$G$4+保育人数!$G$5)/保育人数!$G$34</f>
        <v>1441.3043478260872</v>
      </c>
      <c r="BF308" s="3">
        <f>F308*(保育人数!$G$4+保育人数!$G$5)/保育人数!$G$34</f>
        <v>1489.7515527950313</v>
      </c>
      <c r="BG308" s="3">
        <f>G308*(保育人数!$G$4+保育人数!$G$5)/保育人数!$G$34</f>
        <v>1489.7515527950313</v>
      </c>
      <c r="BH308" s="3">
        <f>H308*(保育人数!$G$4+保育人数!$G$5)/保育人数!$G$34</f>
        <v>1513.9751552795033</v>
      </c>
      <c r="BI308" s="3">
        <f>I308*(保育人数!$G$4+保育人数!$G$5)/保育人数!$G$34</f>
        <v>1513.9751552795033</v>
      </c>
      <c r="BJ308" s="3">
        <f>J308*(保育人数!$G$4+保育人数!$G$5)/保育人数!$G$34</f>
        <v>1526.0869565217395</v>
      </c>
      <c r="BK308" s="3">
        <f>K308*(保育人数!$G$4+保育人数!$G$5)/保育人数!$G$34</f>
        <v>1513.9751552795033</v>
      </c>
      <c r="BL308" s="3">
        <f>L308*(保育人数!$G$4+保育人数!$G$5)/保育人数!$G$34</f>
        <v>1513.9751552795033</v>
      </c>
      <c r="BM308" s="3">
        <f>M308*(保育人数!$G$4+保育人数!$G$5)/保育人数!$G$34</f>
        <v>1538.1987577639754</v>
      </c>
      <c r="BN308" s="3">
        <f>N308*(保育人数!$G$4+保育人数!$G$5)/保育人数!$G$34</f>
        <v>1610.8695652173915</v>
      </c>
      <c r="BO308" s="3">
        <f>O308*(保育人数!$G$4+保育人数!$G$5)/保育人数!$G$34</f>
        <v>1756.2111801242238</v>
      </c>
      <c r="BP308" s="3">
        <f t="shared" si="191"/>
        <v>1537.097684923772</v>
      </c>
      <c r="BQ308" s="216"/>
      <c r="BR308" s="3"/>
      <c r="BU308" s="3">
        <f>U308*(保育人数!$G$4+保育人数!$G$5)/保育人数!$G$34</f>
        <v>161074.84472049691</v>
      </c>
      <c r="BV308" s="3">
        <f>V308*(保育人数!$G$4+保育人数!$G$5)/保育人数!$G$34</f>
        <v>162952.17391304352</v>
      </c>
      <c r="BW308" s="3">
        <f>W308*(保育人数!$G$4+保育人数!$G$5)/保育人数!$G$34</f>
        <v>164260.248447205</v>
      </c>
      <c r="BX308" s="3">
        <f>X308*(保育人数!$G$4+保育人数!$G$5)/保育人数!$G$34</f>
        <v>165834.78260869568</v>
      </c>
      <c r="BY308" s="3">
        <f>Y308*(保育人数!$G$4+保育人数!$G$5)/保育人数!$G$34</f>
        <v>166089.13043478262</v>
      </c>
      <c r="BZ308" s="3">
        <f>Z308*(保育人数!$G$4+保育人数!$G$5)/保育人数!$G$34</f>
        <v>164151.24223602487</v>
      </c>
      <c r="CA308" s="3">
        <f>AA308*(保育人数!$G$4+保育人数!$G$5)/保育人数!$G$34</f>
        <v>166064.90683229815</v>
      </c>
      <c r="CB308" s="3">
        <f>AB308*(保育人数!$G$4+保育人数!$G$5)/保育人数!$G$34</f>
        <v>167833.22981366463</v>
      </c>
      <c r="CC308" s="3">
        <f>AC308*(保育人数!$G$4+保育人数!$G$5)/保育人数!$G$34</f>
        <v>174930.74534161494</v>
      </c>
      <c r="CD308" s="3">
        <f>AD308*(保育人数!$G$4+保育人数!$G$5)/保育人数!$G$34</f>
        <v>190639.75155279506</v>
      </c>
      <c r="CE308" s="3">
        <f>AE308*(保育人数!$G$4+保育人数!$G$5)/保育人数!$G$34</f>
        <v>0</v>
      </c>
      <c r="CF308" s="3">
        <f t="shared" si="192"/>
        <v>153075.55053642011</v>
      </c>
      <c r="CG308" s="216"/>
      <c r="CH308" s="3"/>
      <c r="CI308" s="4"/>
    </row>
    <row r="309" spans="1:87" ht="19">
      <c r="A309" s="32" t="s">
        <v>82</v>
      </c>
      <c r="B309" s="76" t="s">
        <v>137</v>
      </c>
      <c r="C309" s="257"/>
      <c r="D309" s="34" t="s">
        <v>162</v>
      </c>
      <c r="E309" s="38">
        <v>1870</v>
      </c>
      <c r="F309" s="36">
        <v>1930</v>
      </c>
      <c r="G309" s="36">
        <v>1940</v>
      </c>
      <c r="H309" s="36">
        <v>1960</v>
      </c>
      <c r="I309" s="36">
        <v>1970</v>
      </c>
      <c r="J309" s="36">
        <v>1990</v>
      </c>
      <c r="K309" s="36">
        <v>1960</v>
      </c>
      <c r="L309" s="36">
        <v>1970</v>
      </c>
      <c r="M309" s="39">
        <v>2000</v>
      </c>
      <c r="N309" s="39">
        <v>2090</v>
      </c>
      <c r="O309" s="40">
        <v>2290</v>
      </c>
      <c r="P309" s="111"/>
      <c r="Q309" s="111"/>
      <c r="R309" s="111"/>
      <c r="S309" s="111"/>
      <c r="T309" s="35">
        <v>197880</v>
      </c>
      <c r="U309" s="36">
        <v>203050</v>
      </c>
      <c r="V309" s="36">
        <v>205320</v>
      </c>
      <c r="W309" s="36">
        <v>207030</v>
      </c>
      <c r="X309" s="36">
        <v>209100</v>
      </c>
      <c r="Y309" s="36">
        <v>209400</v>
      </c>
      <c r="Z309" s="36">
        <v>206790</v>
      </c>
      <c r="AA309" s="36">
        <v>209230</v>
      </c>
      <c r="AB309" s="37">
        <v>211540</v>
      </c>
      <c r="AC309" s="37">
        <v>220900</v>
      </c>
      <c r="AD309" s="77">
        <v>241500</v>
      </c>
      <c r="AE309" s="111"/>
      <c r="AF309" s="4">
        <f>E309/E$525</f>
        <v>1.0872093023255813</v>
      </c>
      <c r="AG309" s="4">
        <f>F309/E$525</f>
        <v>1.1220930232558139</v>
      </c>
      <c r="AH309" s="4">
        <f>G309/E$525</f>
        <v>1.1279069767441861</v>
      </c>
      <c r="AI309" s="4">
        <f>H309/E$525</f>
        <v>1.1395348837209303</v>
      </c>
      <c r="AJ309" s="4">
        <f>I309/E$525</f>
        <v>1.1453488372093024</v>
      </c>
      <c r="AK309" s="4">
        <f>J309/E$525</f>
        <v>1.1569767441860466</v>
      </c>
      <c r="AL309" s="4">
        <f>K309/E$525</f>
        <v>1.1395348837209303</v>
      </c>
      <c r="AM309" s="4">
        <f>L309/E$525</f>
        <v>1.1453488372093024</v>
      </c>
      <c r="AN309" s="4">
        <f>M309/E$525</f>
        <v>1.1627906976744187</v>
      </c>
      <c r="AO309" s="4">
        <f>N309/E$525</f>
        <v>1.2151162790697674</v>
      </c>
      <c r="AP309" s="4">
        <f>O309/E$525</f>
        <v>1.3313953488372092</v>
      </c>
      <c r="AQ309" s="256"/>
      <c r="AR309" s="256"/>
      <c r="AS309" s="256"/>
      <c r="AT309" s="256"/>
      <c r="AU309" s="256"/>
      <c r="AV309" s="256"/>
      <c r="AW309" s="256"/>
      <c r="AX309" s="256"/>
      <c r="AY309" s="256"/>
      <c r="AZ309" s="256"/>
      <c r="BA309" s="256"/>
      <c r="BC309" s="3"/>
      <c r="BE309" s="3">
        <f>E309*保育人数!$G$3/保育人数!$G$34</f>
        <v>754.96894409937897</v>
      </c>
      <c r="BF309" s="3">
        <f>F309*保育人数!$G$3/保育人数!$G$34</f>
        <v>779.19254658385103</v>
      </c>
      <c r="BG309" s="3">
        <f>G309*保育人数!$G$3/保育人数!$G$34</f>
        <v>783.22981366459635</v>
      </c>
      <c r="BH309" s="3">
        <f>H309*保育人数!$G$3/保育人数!$G$34</f>
        <v>791.30434782608711</v>
      </c>
      <c r="BI309" s="3">
        <f>I309*保育人数!$G$3/保育人数!$G$34</f>
        <v>795.34161490683243</v>
      </c>
      <c r="BJ309" s="3">
        <f>J309*保育人数!$G$3/保育人数!$G$34</f>
        <v>803.41614906832308</v>
      </c>
      <c r="BK309" s="3">
        <f>K309*保育人数!$G$3/保育人数!$G$34</f>
        <v>791.30434782608711</v>
      </c>
      <c r="BL309" s="3">
        <f>L309*保育人数!$G$3/保育人数!$G$34</f>
        <v>795.34161490683243</v>
      </c>
      <c r="BM309" s="3">
        <f>M309*保育人数!$G$3/保育人数!$G$34</f>
        <v>807.4534161490684</v>
      </c>
      <c r="BN309" s="3">
        <f>N309*保育人数!$G$3/保育人数!$G$34</f>
        <v>843.78881987577654</v>
      </c>
      <c r="BO309" s="3">
        <f>O309*保育人数!$G$3/保育人数!$G$34</f>
        <v>924.53416149068335</v>
      </c>
      <c r="BP309" s="3">
        <f t="shared" si="191"/>
        <v>806.35234330886522</v>
      </c>
      <c r="BQ309" s="216"/>
      <c r="BR309" s="3"/>
      <c r="BU309" s="3">
        <f>U309*保育人数!$G$3/保育人数!$G$34</f>
        <v>81976.708074534166</v>
      </c>
      <c r="BV309" s="3">
        <f>V309*保育人数!$G$3/保育人数!$G$34</f>
        <v>82893.167701863364</v>
      </c>
      <c r="BW309" s="3">
        <f>W309*保育人数!$G$3/保育人数!$G$34</f>
        <v>83583.540372670817</v>
      </c>
      <c r="BX309" s="3">
        <f>X309*保育人数!$G$3/保育人数!$G$34</f>
        <v>84419.254658385107</v>
      </c>
      <c r="BY309" s="3">
        <f>Y309*保育人数!$G$3/保育人数!$G$34</f>
        <v>84540.372670807468</v>
      </c>
      <c r="BZ309" s="3">
        <f>Z309*保育人数!$G$3/保育人数!$G$34</f>
        <v>83486.645962732931</v>
      </c>
      <c r="CA309" s="3">
        <f>AA309*保育人数!$G$3/保育人数!$G$34</f>
        <v>84471.739130434798</v>
      </c>
      <c r="CB309" s="3">
        <f>AB309*保育人数!$G$3/保育人数!$G$34</f>
        <v>85404.347826086974</v>
      </c>
      <c r="CC309" s="3">
        <f>AC309*保育人数!$G$3/保育人数!$G$34</f>
        <v>89183.229813664613</v>
      </c>
      <c r="CD309" s="3">
        <f>AD309*保育人数!$G$3/保育人数!$G$34</f>
        <v>97500.000000000015</v>
      </c>
      <c r="CE309" s="3">
        <f>AE309*保育人数!$G$3/保育人数!$G$34</f>
        <v>0</v>
      </c>
      <c r="CF309" s="3">
        <f t="shared" si="192"/>
        <v>77950.818746470919</v>
      </c>
      <c r="CG309" s="216"/>
      <c r="CH309" s="3"/>
      <c r="CI309" s="4"/>
    </row>
    <row r="310" spans="1:87" ht="21" customHeight="1">
      <c r="A310" s="32" t="s">
        <v>82</v>
      </c>
      <c r="B310" s="33" t="s">
        <v>166</v>
      </c>
      <c r="C310" s="237" t="s">
        <v>159</v>
      </c>
      <c r="D310" s="34" t="s">
        <v>105</v>
      </c>
      <c r="E310" s="38">
        <v>600</v>
      </c>
      <c r="F310" s="36">
        <v>620</v>
      </c>
      <c r="G310" s="36">
        <v>620</v>
      </c>
      <c r="H310" s="36">
        <v>630</v>
      </c>
      <c r="I310" s="36">
        <v>630</v>
      </c>
      <c r="J310" s="36">
        <v>630</v>
      </c>
      <c r="K310" s="36">
        <v>630</v>
      </c>
      <c r="L310" s="36">
        <v>640</v>
      </c>
      <c r="M310" s="39">
        <v>650</v>
      </c>
      <c r="N310" s="39">
        <v>680</v>
      </c>
      <c r="O310" s="40">
        <v>740</v>
      </c>
      <c r="P310" s="111"/>
      <c r="Q310" s="111"/>
      <c r="R310" s="111"/>
      <c r="S310" s="111"/>
      <c r="T310" s="35">
        <v>67180</v>
      </c>
      <c r="U310" s="36">
        <v>68790</v>
      </c>
      <c r="V310" s="36">
        <v>69630</v>
      </c>
      <c r="W310" s="36">
        <v>70170</v>
      </c>
      <c r="X310" s="36">
        <v>70810</v>
      </c>
      <c r="Y310" s="36">
        <v>66430</v>
      </c>
      <c r="Z310" s="36">
        <v>65570</v>
      </c>
      <c r="AA310" s="36">
        <v>66340</v>
      </c>
      <c r="AB310" s="37">
        <v>67050</v>
      </c>
      <c r="AC310" s="37">
        <v>69920</v>
      </c>
      <c r="AD310" s="77">
        <v>76280</v>
      </c>
      <c r="AE310" s="111"/>
      <c r="AF310" s="4">
        <f>E310/E$526</f>
        <v>1.0714285714285714</v>
      </c>
      <c r="AG310" s="4">
        <f>F310/E$526</f>
        <v>1.1071428571428572</v>
      </c>
      <c r="AH310" s="4">
        <f>G310/E$526</f>
        <v>1.1071428571428572</v>
      </c>
      <c r="AI310" s="4">
        <f>H310/E$526</f>
        <v>1.125</v>
      </c>
      <c r="AJ310" s="4">
        <f>I310/E$526</f>
        <v>1.125</v>
      </c>
      <c r="AK310" s="4">
        <f>J310/E$526</f>
        <v>1.125</v>
      </c>
      <c r="AL310" s="4">
        <f>K310/E$526</f>
        <v>1.125</v>
      </c>
      <c r="AM310" s="4">
        <f>L310/E$526</f>
        <v>1.1428571428571428</v>
      </c>
      <c r="AN310" s="4">
        <f>M310/E$526</f>
        <v>1.1607142857142858</v>
      </c>
      <c r="AO310" s="4">
        <f>N310/E$526</f>
        <v>1.2142857142857142</v>
      </c>
      <c r="AP310" s="4">
        <f>O310/E$526</f>
        <v>1.3214285714285714</v>
      </c>
      <c r="AQ310" s="256"/>
      <c r="AR310" s="256"/>
      <c r="AS310" s="256"/>
      <c r="AT310" s="256"/>
      <c r="AU310" s="256"/>
      <c r="AV310" s="256"/>
      <c r="AW310" s="256"/>
      <c r="AX310" s="256"/>
      <c r="AY310" s="256"/>
      <c r="AZ310" s="256"/>
      <c r="BA310" s="256"/>
      <c r="BC310" s="3"/>
      <c r="BE310" s="3">
        <f>E310*(保育人数!$H$7+保育人数!$H$8)/保育人数!$H$34</f>
        <v>997.48231626903271</v>
      </c>
      <c r="BF310" s="3">
        <f>F310*(保育人数!$H$7+保育人数!$H$8)/保育人数!$H$34</f>
        <v>1030.7317268113338</v>
      </c>
      <c r="BG310" s="3">
        <f>G310*(保育人数!$H$7+保育人数!$H$8)/保育人数!$H$34</f>
        <v>1030.7317268113338</v>
      </c>
      <c r="BH310" s="3">
        <f>H310*(保育人数!$H$7+保育人数!$H$8)/保育人数!$H$34</f>
        <v>1047.3564320824844</v>
      </c>
      <c r="BI310" s="3">
        <f>I310*(保育人数!$H$7+保育人数!$H$8)/保育人数!$H$34</f>
        <v>1047.3564320824844</v>
      </c>
      <c r="BJ310" s="3">
        <f>J310*(保育人数!$H$7+保育人数!$H$8)/保育人数!$H$34</f>
        <v>1047.3564320824844</v>
      </c>
      <c r="BK310" s="3">
        <f>K310*(保育人数!$H$7+保育人数!$H$8)/保育人数!$H$34</f>
        <v>1047.3564320824844</v>
      </c>
      <c r="BL310" s="3">
        <f>L310*(保育人数!$H$7+保育人数!$H$8)/保育人数!$H$34</f>
        <v>1063.9811373536347</v>
      </c>
      <c r="BM310" s="3">
        <f>M310*(保育人数!$H$7+保育人数!$H$8)/保育人数!$H$34</f>
        <v>1080.6058426247853</v>
      </c>
      <c r="BN310" s="3">
        <f>N310*(保育人数!$H$7+保育人数!$H$8)/保育人数!$H$34</f>
        <v>1130.479958438237</v>
      </c>
      <c r="BO310" s="3">
        <f>O310*(保育人数!$H$7+保育人数!$H$8)/保育人数!$H$34</f>
        <v>1230.2281900651403</v>
      </c>
      <c r="BP310" s="3">
        <f>AVERAGE(BE310:BO310)</f>
        <v>1068.5151478821303</v>
      </c>
      <c r="BQ310" s="216">
        <f>SUM(BP310:BP313)</f>
        <v>3988.795762444006</v>
      </c>
      <c r="BR310" s="3"/>
      <c r="BU310" s="3">
        <f>U310*(保育人数!$H$7+保育人数!$H$8)/保育人数!$H$34</f>
        <v>114361.3475602446</v>
      </c>
      <c r="BV310" s="3">
        <f>V310*(保育人数!$H$7+保育人数!$H$8)/保育人数!$H$34</f>
        <v>115757.82280302123</v>
      </c>
      <c r="BW310" s="3">
        <f>W310*(保育人数!$H$7+保育人数!$H$8)/保育人数!$H$34</f>
        <v>116655.55688766336</v>
      </c>
      <c r="BX310" s="3">
        <f>X310*(保育人数!$H$7+保育人数!$H$8)/保育人数!$H$34</f>
        <v>117719.538025017</v>
      </c>
      <c r="BY310" s="3">
        <f>Y310*(保育人数!$H$7+保育人数!$H$8)/保育人数!$H$34</f>
        <v>110437.91711625307</v>
      </c>
      <c r="BZ310" s="3">
        <f>Z310*(保育人数!$H$7+保育人数!$H$8)/保育人数!$H$34</f>
        <v>109008.19246293412</v>
      </c>
      <c r="CA310" s="3">
        <f>AA310*(保育人数!$H$7+保育人数!$H$8)/保育人数!$H$34</f>
        <v>110288.29476881272</v>
      </c>
      <c r="CB310" s="3">
        <f>AB310*(保育人数!$H$7+保育人数!$H$8)/保育人数!$H$34</f>
        <v>111468.64884306439</v>
      </c>
      <c r="CC310" s="3">
        <f>AC310*(保育人数!$H$7+保育人数!$H$8)/保育人数!$H$34</f>
        <v>116239.9392558846</v>
      </c>
      <c r="CD310" s="3">
        <f>AD310*(保育人数!$H$7+保育人数!$H$8)/保育人数!$H$34</f>
        <v>126813.25180833635</v>
      </c>
      <c r="CE310" s="3">
        <f>AE310*(保育人数!$H$7+保育人数!$H$8)/保育人数!$H$34</f>
        <v>0</v>
      </c>
      <c r="CF310" s="3">
        <f>AVERAGE(BU310:CE310)</f>
        <v>104431.86450283923</v>
      </c>
      <c r="CG310" s="216">
        <f>ROUNDDOWN(SUM(CF310:CF313)*$CJ$2*12/16,-2)</f>
        <v>205900</v>
      </c>
      <c r="CH310" s="3"/>
      <c r="CI310" s="4"/>
    </row>
    <row r="311" spans="1:87" ht="19">
      <c r="A311" s="32" t="s">
        <v>82</v>
      </c>
      <c r="B311" s="76" t="s">
        <v>138</v>
      </c>
      <c r="C311" s="237"/>
      <c r="D311" s="34" t="s">
        <v>106</v>
      </c>
      <c r="E311" s="38">
        <v>660</v>
      </c>
      <c r="F311" s="36">
        <v>690</v>
      </c>
      <c r="G311" s="36">
        <v>690</v>
      </c>
      <c r="H311" s="36">
        <v>700</v>
      </c>
      <c r="I311" s="36">
        <v>700</v>
      </c>
      <c r="J311" s="36">
        <v>700</v>
      </c>
      <c r="K311" s="36">
        <v>700</v>
      </c>
      <c r="L311" s="36">
        <v>710</v>
      </c>
      <c r="M311" s="39">
        <v>720</v>
      </c>
      <c r="N311" s="39">
        <v>750</v>
      </c>
      <c r="O311" s="40">
        <v>820</v>
      </c>
      <c r="P311" s="111"/>
      <c r="Q311" s="111"/>
      <c r="R311" s="111"/>
      <c r="S311" s="111"/>
      <c r="T311" s="35">
        <v>73990</v>
      </c>
      <c r="U311" s="36">
        <v>75790</v>
      </c>
      <c r="V311" s="36">
        <v>76700</v>
      </c>
      <c r="W311" s="36">
        <v>77310</v>
      </c>
      <c r="X311" s="36">
        <v>78020</v>
      </c>
      <c r="Y311" s="36">
        <v>73650</v>
      </c>
      <c r="Z311" s="36">
        <v>72690</v>
      </c>
      <c r="AA311" s="36">
        <v>73550</v>
      </c>
      <c r="AB311" s="37">
        <v>74340</v>
      </c>
      <c r="AC311" s="37">
        <v>77560</v>
      </c>
      <c r="AD311" s="77">
        <v>84690</v>
      </c>
      <c r="AE311" s="111"/>
      <c r="AF311" s="4">
        <f>E311/E$527</f>
        <v>1.064516129032258</v>
      </c>
      <c r="AG311" s="4">
        <f>F311/E$527</f>
        <v>1.1129032258064515</v>
      </c>
      <c r="AH311" s="4">
        <f>G311/E$527</f>
        <v>1.1129032258064515</v>
      </c>
      <c r="AI311" s="4">
        <f>H311/E$527</f>
        <v>1.1290322580645162</v>
      </c>
      <c r="AJ311" s="4">
        <f>I311/E$527</f>
        <v>1.1290322580645162</v>
      </c>
      <c r="AK311" s="4">
        <f>J311/E$527</f>
        <v>1.1290322580645162</v>
      </c>
      <c r="AL311" s="4">
        <f>K311/E$527</f>
        <v>1.1290322580645162</v>
      </c>
      <c r="AM311" s="4">
        <f>L311/E$527</f>
        <v>1.1451612903225807</v>
      </c>
      <c r="AN311" s="4">
        <f>M311/E$527</f>
        <v>1.1612903225806452</v>
      </c>
      <c r="AO311" s="4">
        <f>N311/E$527</f>
        <v>1.2096774193548387</v>
      </c>
      <c r="AP311" s="4">
        <f>O311/E$527</f>
        <v>1.3225806451612903</v>
      </c>
      <c r="AQ311" s="256"/>
      <c r="AR311" s="256"/>
      <c r="AS311" s="256"/>
      <c r="AT311" s="256"/>
      <c r="AU311" s="256"/>
      <c r="AV311" s="256"/>
      <c r="AW311" s="256"/>
      <c r="AX311" s="256"/>
      <c r="AY311" s="256"/>
      <c r="AZ311" s="256"/>
      <c r="BA311" s="256"/>
      <c r="BC311" s="3"/>
      <c r="BE311" s="3">
        <f>E311*保育人数!$H$6/保育人数!$H$34</f>
        <v>548.61527394796792</v>
      </c>
      <c r="BF311" s="3">
        <f>F311*保育人数!$H$6/保育人数!$H$34</f>
        <v>573.55233185469376</v>
      </c>
      <c r="BG311" s="3">
        <f>G311*保育人数!$H$6/保育人数!$H$34</f>
        <v>573.55233185469376</v>
      </c>
      <c r="BH311" s="3">
        <f>H311*保育人数!$H$6/保育人数!$H$34</f>
        <v>581.86468449026904</v>
      </c>
      <c r="BI311" s="3">
        <f>I311*保育人数!$H$6/保育人数!$H$34</f>
        <v>581.86468449026904</v>
      </c>
      <c r="BJ311" s="3">
        <f>J311*保育人数!$H$6/保育人数!$H$34</f>
        <v>581.86468449026904</v>
      </c>
      <c r="BK311" s="3">
        <f>K311*保育人数!$H$6/保育人数!$H$34</f>
        <v>581.86468449026904</v>
      </c>
      <c r="BL311" s="3">
        <f>L311*保育人数!$H$6/保育人数!$H$34</f>
        <v>590.17703712584432</v>
      </c>
      <c r="BM311" s="3">
        <f>M311*保育人数!$H$6/保育人数!$H$34</f>
        <v>598.4893897614196</v>
      </c>
      <c r="BN311" s="3">
        <f>N311*保育人数!$H$6/保育人数!$H$34</f>
        <v>623.42644766814544</v>
      </c>
      <c r="BO311" s="3">
        <f>O311*保育人数!$H$6/保育人数!$H$34</f>
        <v>681.61291611717229</v>
      </c>
      <c r="BP311" s="3">
        <f t="shared" ref="BP311:BP313" si="193">AVERAGE(BE311:BO311)</f>
        <v>592.44404239009214</v>
      </c>
      <c r="BQ311" s="216"/>
      <c r="BR311" s="3"/>
      <c r="BU311" s="3">
        <f>U311*保育人数!$H$6/保育人数!$H$34</f>
        <v>62999.320625024986</v>
      </c>
      <c r="BV311" s="3">
        <f>V311*保育人数!$H$6/保育人数!$H$34</f>
        <v>63755.74471486234</v>
      </c>
      <c r="BW311" s="3">
        <f>W311*保育人数!$H$6/保育人数!$H$34</f>
        <v>64262.798225632432</v>
      </c>
      <c r="BX311" s="3">
        <f>X311*保育人数!$H$6/保育人数!$H$34</f>
        <v>64852.975262758271</v>
      </c>
      <c r="BY311" s="3">
        <f>Y311*保育人数!$H$6/保育人数!$H$34</f>
        <v>61220.477161011877</v>
      </c>
      <c r="BZ311" s="3">
        <f>Z311*保育人数!$H$6/保育人数!$H$34</f>
        <v>60422.49130799665</v>
      </c>
      <c r="CA311" s="3">
        <f>AA311*保育人数!$H$6/保育人数!$H$34</f>
        <v>61137.353634656123</v>
      </c>
      <c r="CB311" s="3">
        <f>AB311*保育人数!$H$6/保育人数!$H$34</f>
        <v>61794.029492866575</v>
      </c>
      <c r="CC311" s="3">
        <f>AC311*保育人数!$H$6/保育人数!$H$34</f>
        <v>64470.607041521813</v>
      </c>
      <c r="CD311" s="3">
        <f>AD311*保育人数!$H$6/保育人数!$H$34</f>
        <v>70397.314470686979</v>
      </c>
      <c r="CE311" s="3">
        <f>AE311*保育人数!$H$6/保育人数!$H$34</f>
        <v>0</v>
      </c>
      <c r="CF311" s="3">
        <f t="shared" ref="CF311:CF313" si="194">AVERAGE(BU311:CE311)</f>
        <v>57755.737448819826</v>
      </c>
      <c r="CG311" s="216"/>
      <c r="CH311" s="3"/>
      <c r="CI311" s="4"/>
    </row>
    <row r="312" spans="1:87" ht="19">
      <c r="A312" s="32" t="s">
        <v>82</v>
      </c>
      <c r="B312" s="76" t="s">
        <v>138</v>
      </c>
      <c r="C312" s="257" t="s">
        <v>160</v>
      </c>
      <c r="D312" s="34" t="s">
        <v>161</v>
      </c>
      <c r="E312" s="38">
        <v>1140</v>
      </c>
      <c r="F312" s="36">
        <v>1180</v>
      </c>
      <c r="G312" s="36">
        <v>1180</v>
      </c>
      <c r="H312" s="36">
        <v>1200</v>
      </c>
      <c r="I312" s="36">
        <v>1200</v>
      </c>
      <c r="J312" s="36">
        <v>1200</v>
      </c>
      <c r="K312" s="36">
        <v>1200</v>
      </c>
      <c r="L312" s="36">
        <v>1200</v>
      </c>
      <c r="M312" s="39">
        <v>1220</v>
      </c>
      <c r="N312" s="39">
        <v>1280</v>
      </c>
      <c r="O312" s="40">
        <v>1400</v>
      </c>
      <c r="P312" s="111"/>
      <c r="Q312" s="111"/>
      <c r="R312" s="111"/>
      <c r="S312" s="111"/>
      <c r="T312" s="35">
        <v>124850</v>
      </c>
      <c r="U312" s="36">
        <v>128000</v>
      </c>
      <c r="V312" s="36">
        <v>129520</v>
      </c>
      <c r="W312" s="36">
        <v>130580</v>
      </c>
      <c r="X312" s="36">
        <v>131840</v>
      </c>
      <c r="Y312" s="36">
        <v>132050</v>
      </c>
      <c r="Z312" s="36">
        <v>130520</v>
      </c>
      <c r="AA312" s="36">
        <v>132050</v>
      </c>
      <c r="AB312" s="37">
        <v>133500</v>
      </c>
      <c r="AC312" s="37">
        <v>139350</v>
      </c>
      <c r="AD312" s="77">
        <v>152120</v>
      </c>
      <c r="AE312" s="111"/>
      <c r="AF312" s="4">
        <f>E312/E$528</f>
        <v>1.0754716981132075</v>
      </c>
      <c r="AG312" s="4">
        <f>F312/E$528</f>
        <v>1.1132075471698113</v>
      </c>
      <c r="AH312" s="4">
        <f>G312/E$528</f>
        <v>1.1132075471698113</v>
      </c>
      <c r="AI312" s="4">
        <f>H312/E$528</f>
        <v>1.1320754716981132</v>
      </c>
      <c r="AJ312" s="4">
        <f>I312/E$528</f>
        <v>1.1320754716981132</v>
      </c>
      <c r="AK312" s="4">
        <f>J312/E$528</f>
        <v>1.1320754716981132</v>
      </c>
      <c r="AL312" s="4">
        <f>K312/E$528</f>
        <v>1.1320754716981132</v>
      </c>
      <c r="AM312" s="4">
        <f>L312/E$528</f>
        <v>1.1320754716981132</v>
      </c>
      <c r="AN312" s="4">
        <f>M312/E$528</f>
        <v>1.1509433962264151</v>
      </c>
      <c r="AO312" s="4">
        <f>N312/E$528</f>
        <v>1.2075471698113207</v>
      </c>
      <c r="AP312" s="4">
        <f>O312/E$528</f>
        <v>1.320754716981132</v>
      </c>
      <c r="AQ312" s="256"/>
      <c r="AR312" s="256"/>
      <c r="AS312" s="256"/>
      <c r="AT312" s="256"/>
      <c r="AU312" s="256"/>
      <c r="AV312" s="256"/>
      <c r="AW312" s="256"/>
      <c r="AX312" s="256"/>
      <c r="AY312" s="256"/>
      <c r="AZ312" s="256"/>
      <c r="BA312" s="256"/>
      <c r="BC312" s="3"/>
      <c r="BE312" s="3">
        <f>E312*(保育人数!$H$4+保育人数!$H$5)/保育人数!$H$34</f>
        <v>1421.4123006833715</v>
      </c>
      <c r="BF312" s="3">
        <f>F312*(保育人数!$H$4+保育人数!$H$5)/保育人数!$H$34</f>
        <v>1471.2864164968232</v>
      </c>
      <c r="BG312" s="3">
        <f>G312*(保育人数!$H$4+保育人数!$H$5)/保育人数!$H$34</f>
        <v>1471.2864164968232</v>
      </c>
      <c r="BH312" s="3">
        <f>H312*(保育人数!$H$4+保育人数!$H$5)/保育人数!$H$34</f>
        <v>1496.2234744035491</v>
      </c>
      <c r="BI312" s="3">
        <f>I312*(保育人数!$H$4+保育人数!$H$5)/保育人数!$H$34</f>
        <v>1496.2234744035491</v>
      </c>
      <c r="BJ312" s="3">
        <f>J312*(保育人数!$H$4+保育人数!$H$5)/保育人数!$H$34</f>
        <v>1496.2234744035491</v>
      </c>
      <c r="BK312" s="3">
        <f>K312*(保育人数!$H$4+保育人数!$H$5)/保育人数!$H$34</f>
        <v>1496.2234744035491</v>
      </c>
      <c r="BL312" s="3">
        <f>L312*(保育人数!$H$4+保育人数!$H$5)/保育人数!$H$34</f>
        <v>1496.2234744035491</v>
      </c>
      <c r="BM312" s="3">
        <f>M312*(保育人数!$H$4+保育人数!$H$5)/保育人数!$H$34</f>
        <v>1521.1605323102749</v>
      </c>
      <c r="BN312" s="3">
        <f>N312*(保育人数!$H$4+保育人数!$H$5)/保育人数!$H$34</f>
        <v>1595.9717060304522</v>
      </c>
      <c r="BO312" s="3">
        <f>O312*(保育人数!$H$4+保育人数!$H$5)/保育人数!$H$34</f>
        <v>1745.5940534708072</v>
      </c>
      <c r="BP312" s="3">
        <f t="shared" si="193"/>
        <v>1518.893527046027</v>
      </c>
      <c r="BQ312" s="216"/>
      <c r="BR312" s="3"/>
      <c r="BU312" s="3">
        <f>U312*(保育人数!$H$4+保育人数!$H$5)/保育人数!$H$34</f>
        <v>159597.17060304523</v>
      </c>
      <c r="BV312" s="3">
        <f>V312*(保育人数!$H$4+保育人数!$H$5)/保育人数!$H$34</f>
        <v>161492.38700395639</v>
      </c>
      <c r="BW312" s="3">
        <f>W312*(保育人数!$H$4+保育人数!$H$5)/保育人数!$H$34</f>
        <v>162814.05107301284</v>
      </c>
      <c r="BX312" s="3">
        <f>X312*(保育人数!$H$4+保育人数!$H$5)/保育人数!$H$34</f>
        <v>164385.08572113659</v>
      </c>
      <c r="BY312" s="3">
        <f>Y312*(保育人数!$H$4+保育人数!$H$5)/保育人数!$H$34</f>
        <v>164646.92482915721</v>
      </c>
      <c r="BZ312" s="3">
        <f>Z312*(保育人数!$H$4+保育人数!$H$5)/保育人数!$H$34</f>
        <v>162739.23989929268</v>
      </c>
      <c r="CA312" s="3">
        <f>AA312*(保育人数!$H$4+保育人数!$H$5)/保育人数!$H$34</f>
        <v>164646.92482915721</v>
      </c>
      <c r="CB312" s="3">
        <f>AB312*(保育人数!$H$4+保育人数!$H$5)/保育人数!$H$34</f>
        <v>166454.86152739482</v>
      </c>
      <c r="CC312" s="3">
        <f>AC312*(保育人数!$H$4+保育人数!$H$5)/保育人数!$H$34</f>
        <v>173748.95096511213</v>
      </c>
      <c r="CD312" s="3">
        <f>AD312*(保育人数!$H$4+保育人数!$H$5)/保育人数!$H$34</f>
        <v>189671.26243855656</v>
      </c>
      <c r="CE312" s="3">
        <f>AE312*(保育人数!$H$4+保育人数!$H$5)/保育人数!$H$34</f>
        <v>0</v>
      </c>
      <c r="CF312" s="3">
        <f t="shared" si="194"/>
        <v>151836.07808089288</v>
      </c>
      <c r="CG312" s="216"/>
      <c r="CH312" s="3"/>
      <c r="CI312" s="4"/>
    </row>
    <row r="313" spans="1:87" ht="19">
      <c r="A313" s="32" t="s">
        <v>82</v>
      </c>
      <c r="B313" s="76" t="s">
        <v>138</v>
      </c>
      <c r="C313" s="257"/>
      <c r="D313" s="34" t="s">
        <v>162</v>
      </c>
      <c r="E313" s="38">
        <v>1820</v>
      </c>
      <c r="F313" s="36">
        <v>1880</v>
      </c>
      <c r="G313" s="36">
        <v>1890</v>
      </c>
      <c r="H313" s="36">
        <v>1910</v>
      </c>
      <c r="I313" s="36">
        <v>1920</v>
      </c>
      <c r="J313" s="36">
        <v>1930</v>
      </c>
      <c r="K313" s="36">
        <v>1910</v>
      </c>
      <c r="L313" s="36">
        <v>1920</v>
      </c>
      <c r="M313" s="39">
        <v>1950</v>
      </c>
      <c r="N313" s="39">
        <v>2040</v>
      </c>
      <c r="O313" s="40">
        <v>2240</v>
      </c>
      <c r="P313" s="111"/>
      <c r="Q313" s="111"/>
      <c r="R313" s="111"/>
      <c r="S313" s="111"/>
      <c r="T313" s="35">
        <v>192980</v>
      </c>
      <c r="U313" s="36">
        <v>198060</v>
      </c>
      <c r="V313" s="36">
        <v>200300</v>
      </c>
      <c r="W313" s="36">
        <v>201990</v>
      </c>
      <c r="X313" s="36">
        <v>204020</v>
      </c>
      <c r="Y313" s="36">
        <v>204320</v>
      </c>
      <c r="Z313" s="36">
        <v>201780</v>
      </c>
      <c r="AA313" s="36">
        <v>204170</v>
      </c>
      <c r="AB313" s="37">
        <v>206470</v>
      </c>
      <c r="AC313" s="37">
        <v>215820</v>
      </c>
      <c r="AD313" s="77">
        <v>236220</v>
      </c>
      <c r="AE313" s="111"/>
      <c r="AF313" s="4">
        <f>E313/E$529</f>
        <v>1.0833333333333333</v>
      </c>
      <c r="AG313" s="4">
        <f>F313/E$529</f>
        <v>1.1190476190476191</v>
      </c>
      <c r="AH313" s="4">
        <f>G313/E$529</f>
        <v>1.125</v>
      </c>
      <c r="AI313" s="4">
        <f>H313/E$529</f>
        <v>1.1369047619047619</v>
      </c>
      <c r="AJ313" s="4">
        <f>I313/E$529</f>
        <v>1.1428571428571428</v>
      </c>
      <c r="AK313" s="4">
        <f>J313/E$529</f>
        <v>1.1488095238095237</v>
      </c>
      <c r="AL313" s="4">
        <f>K313/E$529</f>
        <v>1.1369047619047619</v>
      </c>
      <c r="AM313" s="4">
        <f>L313/E$529</f>
        <v>1.1428571428571428</v>
      </c>
      <c r="AN313" s="4">
        <f>M313/E$529</f>
        <v>1.1607142857142858</v>
      </c>
      <c r="AO313" s="4">
        <f>N313/E$529</f>
        <v>1.2142857142857142</v>
      </c>
      <c r="AP313" s="4">
        <f>O313/E$529</f>
        <v>1.3333333333333333</v>
      </c>
      <c r="AQ313" s="256"/>
      <c r="AR313" s="256"/>
      <c r="AS313" s="256"/>
      <c r="AT313" s="256"/>
      <c r="AU313" s="256"/>
      <c r="AV313" s="256"/>
      <c r="AW313" s="256"/>
      <c r="AX313" s="256"/>
      <c r="AY313" s="256"/>
      <c r="AZ313" s="256"/>
      <c r="BA313" s="256"/>
      <c r="BC313" s="3"/>
      <c r="BE313" s="3">
        <f>E313*保育人数!$H$3/保育人数!$H$34</f>
        <v>756.42408983734981</v>
      </c>
      <c r="BF313" s="3">
        <f>F313*保育人数!$H$3/保育人数!$H$34</f>
        <v>781.36114774407554</v>
      </c>
      <c r="BG313" s="3">
        <f>G313*保育人数!$H$3/保育人数!$H$34</f>
        <v>785.51732406186318</v>
      </c>
      <c r="BH313" s="3">
        <f>H313*保育人数!$H$3/保育人数!$H$34</f>
        <v>793.82967669743846</v>
      </c>
      <c r="BI313" s="3">
        <f>I313*保育人数!$H$3/保育人数!$H$34</f>
        <v>797.9858530152261</v>
      </c>
      <c r="BJ313" s="3">
        <f>J313*保育人数!$H$3/保育人数!$H$34</f>
        <v>802.14202933301374</v>
      </c>
      <c r="BK313" s="3">
        <f>K313*保育人数!$H$3/保育人数!$H$34</f>
        <v>793.82967669743846</v>
      </c>
      <c r="BL313" s="3">
        <f>L313*保育人数!$H$3/保育人数!$H$34</f>
        <v>797.9858530152261</v>
      </c>
      <c r="BM313" s="3">
        <f>M313*保育人数!$H$3/保育人数!$H$34</f>
        <v>810.45438196858902</v>
      </c>
      <c r="BN313" s="3">
        <f>N313*保育人数!$H$3/保育人数!$H$34</f>
        <v>847.85996882867778</v>
      </c>
      <c r="BO313" s="3">
        <f>O313*保育人数!$H$3/保育人数!$H$34</f>
        <v>930.98349518443047</v>
      </c>
      <c r="BP313" s="3">
        <f t="shared" si="193"/>
        <v>808.94304512575695</v>
      </c>
      <c r="BQ313" s="216"/>
      <c r="BR313" s="3"/>
      <c r="BU313" s="3">
        <f>U313*保育人数!$H$3/保育人数!$H$34</f>
        <v>82317.228150101917</v>
      </c>
      <c r="BV313" s="3">
        <f>V313*保育人数!$H$3/保育人数!$H$34</f>
        <v>83248.211645286356</v>
      </c>
      <c r="BW313" s="3">
        <f>W313*保育人数!$H$3/保育人数!$H$34</f>
        <v>83950.605442992455</v>
      </c>
      <c r="BX313" s="3">
        <f>X313*保育人数!$H$3/保育人数!$H$34</f>
        <v>84794.309235503344</v>
      </c>
      <c r="BY313" s="3">
        <f>Y313*保育人数!$H$3/保育人数!$H$34</f>
        <v>84918.994525036978</v>
      </c>
      <c r="BZ313" s="3">
        <f>Z313*保育人数!$H$3/保育人数!$H$34</f>
        <v>83863.32574031892</v>
      </c>
      <c r="CA313" s="3">
        <f>AA313*保育人数!$H$3/保育人数!$H$34</f>
        <v>84856.651880270161</v>
      </c>
      <c r="CB313" s="3">
        <f>AB313*保育人数!$H$3/保育人数!$H$34</f>
        <v>85812.572433361318</v>
      </c>
      <c r="CC313" s="3">
        <f>AC313*保育人数!$H$3/保育人数!$H$34</f>
        <v>89698.597290492762</v>
      </c>
      <c r="CD313" s="3">
        <f>AD313*保育人数!$H$3/保育人数!$H$34</f>
        <v>98177.196978779539</v>
      </c>
      <c r="CE313" s="3">
        <f>AE313*保育人数!$H$3/保育人数!$H$34</f>
        <v>0</v>
      </c>
      <c r="CF313" s="3">
        <f t="shared" si="194"/>
        <v>78330.699392922164</v>
      </c>
      <c r="CG313" s="216"/>
      <c r="CH313" s="3"/>
      <c r="CI313" s="4"/>
    </row>
    <row r="314" spans="1:87" ht="21" customHeight="1">
      <c r="A314" s="32" t="s">
        <v>82</v>
      </c>
      <c r="B314" s="33" t="s">
        <v>167</v>
      </c>
      <c r="C314" s="237" t="s">
        <v>159</v>
      </c>
      <c r="D314" s="34" t="s">
        <v>105</v>
      </c>
      <c r="E314" s="38">
        <v>520</v>
      </c>
      <c r="F314" s="36">
        <v>540</v>
      </c>
      <c r="G314" s="36">
        <v>540</v>
      </c>
      <c r="H314" s="36">
        <v>550</v>
      </c>
      <c r="I314" s="36">
        <v>550</v>
      </c>
      <c r="J314" s="36">
        <v>550</v>
      </c>
      <c r="K314" s="36">
        <v>550</v>
      </c>
      <c r="L314" s="36">
        <v>560</v>
      </c>
      <c r="M314" s="39">
        <v>560</v>
      </c>
      <c r="N314" s="39">
        <v>590</v>
      </c>
      <c r="O314" s="40">
        <v>640</v>
      </c>
      <c r="P314" s="111"/>
      <c r="Q314" s="111"/>
      <c r="R314" s="111"/>
      <c r="S314" s="111"/>
      <c r="T314" s="35">
        <v>59280</v>
      </c>
      <c r="U314" s="36">
        <v>60680</v>
      </c>
      <c r="V314" s="36">
        <v>61440</v>
      </c>
      <c r="W314" s="36">
        <v>61910</v>
      </c>
      <c r="X314" s="36">
        <v>62480</v>
      </c>
      <c r="Y314" s="36">
        <v>58090</v>
      </c>
      <c r="Z314" s="36">
        <v>57340</v>
      </c>
      <c r="AA314" s="36">
        <v>58020</v>
      </c>
      <c r="AB314" s="37">
        <v>58640</v>
      </c>
      <c r="AC314" s="37">
        <v>61150</v>
      </c>
      <c r="AD314" s="77">
        <v>66720</v>
      </c>
      <c r="AE314" s="111"/>
      <c r="AF314" s="4">
        <f>E314/E$530</f>
        <v>1.0833333333333333</v>
      </c>
      <c r="AG314" s="4">
        <f>F314/E$530</f>
        <v>1.125</v>
      </c>
      <c r="AH314" s="4">
        <f>G314/E$530</f>
        <v>1.125</v>
      </c>
      <c r="AI314" s="4">
        <f>H314/E$530</f>
        <v>1.1458333333333333</v>
      </c>
      <c r="AJ314" s="4">
        <f>I314/E$530</f>
        <v>1.1458333333333333</v>
      </c>
      <c r="AK314" s="4">
        <f>J314/E$530</f>
        <v>1.1458333333333333</v>
      </c>
      <c r="AL314" s="4">
        <f>K314/E$530</f>
        <v>1.1458333333333333</v>
      </c>
      <c r="AM314" s="4">
        <f>L314/E$530</f>
        <v>1.1666666666666667</v>
      </c>
      <c r="AN314" s="4">
        <f>M314/E$530</f>
        <v>1.1666666666666667</v>
      </c>
      <c r="AO314" s="4">
        <f>N314/E$530</f>
        <v>1.2291666666666667</v>
      </c>
      <c r="AP314" s="4">
        <f>O314/E$530</f>
        <v>1.3333333333333333</v>
      </c>
      <c r="AQ314" s="256"/>
      <c r="AR314" s="256"/>
      <c r="AS314" s="256"/>
      <c r="AT314" s="256"/>
      <c r="AU314" s="256"/>
      <c r="AV314" s="256"/>
      <c r="AW314" s="256"/>
      <c r="AX314" s="256"/>
      <c r="AY314" s="256"/>
      <c r="AZ314" s="256"/>
      <c r="BA314" s="256"/>
      <c r="BC314" s="3"/>
      <c r="BE314" s="3">
        <f>E314*(保育人数!$I$7+保育人数!$I$8)/保育人数!$I$34</f>
        <v>952.1475993104209</v>
      </c>
      <c r="BF314" s="3">
        <f>F314*(保育人数!$I$7+保育人数!$I$8)/保育人数!$I$34</f>
        <v>988.76866082236018</v>
      </c>
      <c r="BG314" s="3">
        <f>G314*(保育人数!$I$7+保育人数!$I$8)/保育人数!$I$34</f>
        <v>988.76866082236018</v>
      </c>
      <c r="BH314" s="3">
        <f>H314*(保育人数!$I$7+保育人数!$I$8)/保育人数!$I$34</f>
        <v>1007.0791915783298</v>
      </c>
      <c r="BI314" s="3">
        <f>I314*(保育人数!$I$7+保育人数!$I$8)/保育人数!$I$34</f>
        <v>1007.0791915783298</v>
      </c>
      <c r="BJ314" s="3">
        <f>J314*(保育人数!$I$7+保育人数!$I$8)/保育人数!$I$34</f>
        <v>1007.0791915783298</v>
      </c>
      <c r="BK314" s="3">
        <f>K314*(保育人数!$I$7+保育人数!$I$8)/保育人数!$I$34</f>
        <v>1007.0791915783298</v>
      </c>
      <c r="BL314" s="3">
        <f>L314*(保育人数!$I$7+保育人数!$I$8)/保育人数!$I$34</f>
        <v>1025.3897223342994</v>
      </c>
      <c r="BM314" s="3">
        <f>M314*(保育人数!$I$7+保育人数!$I$8)/保育人数!$I$34</f>
        <v>1025.3897223342994</v>
      </c>
      <c r="BN314" s="3">
        <f>N314*(保育人数!$I$7+保育人数!$I$8)/保育人数!$I$34</f>
        <v>1080.3213146022083</v>
      </c>
      <c r="BO314" s="3">
        <f>O314*(保育人数!$I$7+保育人数!$I$8)/保育人数!$I$34</f>
        <v>1171.8739683820565</v>
      </c>
      <c r="BP314" s="3">
        <f>AVERAGE(BE314:BO314)</f>
        <v>1023.7251286292113</v>
      </c>
      <c r="BQ314" s="216">
        <f>SUM(BP314:BP317)</f>
        <v>4012.0869776887102</v>
      </c>
      <c r="BR314" s="3"/>
      <c r="BU314" s="3">
        <f>U314*(保育人数!$I$7+保育人数!$I$8)/保育人数!$I$34</f>
        <v>111108.30062722373</v>
      </c>
      <c r="BV314" s="3">
        <f>V314*(保育人数!$I$7+保育人数!$I$8)/保育人数!$I$34</f>
        <v>112499.90096467742</v>
      </c>
      <c r="BW314" s="3">
        <f>W314*(保育人数!$I$7+保育人数!$I$8)/保育人数!$I$34</f>
        <v>113360.49591020799</v>
      </c>
      <c r="BX314" s="3">
        <f>X314*(保育人数!$I$7+保育人数!$I$8)/保育人数!$I$34</f>
        <v>114404.19616329826</v>
      </c>
      <c r="BY314" s="3">
        <f>Y314*(保育人数!$I$7+保育人数!$I$8)/保育人数!$I$34</f>
        <v>106365.87316142759</v>
      </c>
      <c r="BZ314" s="3">
        <f>Z314*(保育人数!$I$7+保育人数!$I$8)/保育人数!$I$34</f>
        <v>104992.58335472987</v>
      </c>
      <c r="CA314" s="3">
        <f>AA314*(保育人数!$I$7+保育人数!$I$8)/保育人数!$I$34</f>
        <v>106237.69944613581</v>
      </c>
      <c r="CB314" s="3">
        <f>AB314*(保育人数!$I$7+保育人数!$I$8)/保育人数!$I$34</f>
        <v>107372.95235300592</v>
      </c>
      <c r="CC314" s="3">
        <f>AC314*(保育人数!$I$7+保育人数!$I$8)/保育人数!$I$34</f>
        <v>111968.89557275431</v>
      </c>
      <c r="CD314" s="3">
        <f>AD314*(保育人数!$I$7+保育人数!$I$8)/保育人数!$I$34</f>
        <v>122167.86120382939</v>
      </c>
      <c r="CE314" s="3">
        <f>AE314*(保育人数!$I$7+保育人数!$I$8)/保育人数!$I$34</f>
        <v>0</v>
      </c>
      <c r="CF314" s="3">
        <f>AVERAGE(BU314:CE314)</f>
        <v>100952.61443248093</v>
      </c>
      <c r="CG314" s="216">
        <f>ROUNDDOWN(SUM(CF314:CF317)*$CJ$2*12/16,-2)</f>
        <v>208400</v>
      </c>
      <c r="CH314" s="3"/>
      <c r="CI314" s="4"/>
    </row>
    <row r="315" spans="1:87" ht="19">
      <c r="A315" s="32" t="s">
        <v>82</v>
      </c>
      <c r="B315" s="76" t="s">
        <v>139</v>
      </c>
      <c r="C315" s="237"/>
      <c r="D315" s="34" t="s">
        <v>106</v>
      </c>
      <c r="E315" s="38">
        <v>580</v>
      </c>
      <c r="F315" s="36">
        <v>610</v>
      </c>
      <c r="G315" s="36">
        <v>610</v>
      </c>
      <c r="H315" s="36">
        <v>620</v>
      </c>
      <c r="I315" s="36">
        <v>620</v>
      </c>
      <c r="J315" s="36">
        <v>620</v>
      </c>
      <c r="K315" s="36">
        <v>620</v>
      </c>
      <c r="L315" s="36">
        <v>630</v>
      </c>
      <c r="M315" s="39">
        <v>630</v>
      </c>
      <c r="N315" s="39">
        <v>660</v>
      </c>
      <c r="O315" s="40">
        <v>720</v>
      </c>
      <c r="P315" s="111"/>
      <c r="Q315" s="111"/>
      <c r="R315" s="111"/>
      <c r="S315" s="111"/>
      <c r="T315" s="35">
        <v>66090</v>
      </c>
      <c r="U315" s="36">
        <v>67680</v>
      </c>
      <c r="V315" s="36">
        <v>68510</v>
      </c>
      <c r="W315" s="36">
        <v>69050</v>
      </c>
      <c r="X315" s="36">
        <v>69690</v>
      </c>
      <c r="Y315" s="36">
        <v>65310</v>
      </c>
      <c r="Z315" s="36">
        <v>64460</v>
      </c>
      <c r="AA315" s="36">
        <v>65230</v>
      </c>
      <c r="AB315" s="37">
        <v>65930</v>
      </c>
      <c r="AC315" s="37">
        <v>68790</v>
      </c>
      <c r="AD315" s="77">
        <v>75130</v>
      </c>
      <c r="AE315" s="111"/>
      <c r="AF315" s="4">
        <f>E315/E$531</f>
        <v>1.0740740740740742</v>
      </c>
      <c r="AG315" s="4">
        <f>F315/E$531</f>
        <v>1.1296296296296295</v>
      </c>
      <c r="AH315" s="4">
        <f>G315/E$531</f>
        <v>1.1296296296296295</v>
      </c>
      <c r="AI315" s="4">
        <f>H315/E$531</f>
        <v>1.1481481481481481</v>
      </c>
      <c r="AJ315" s="4">
        <f>I315/E$531</f>
        <v>1.1481481481481481</v>
      </c>
      <c r="AK315" s="4">
        <f>J315/E$531</f>
        <v>1.1481481481481481</v>
      </c>
      <c r="AL315" s="4">
        <f>K315/E$531</f>
        <v>1.1481481481481481</v>
      </c>
      <c r="AM315" s="4">
        <f>L315/E$531</f>
        <v>1.1666666666666667</v>
      </c>
      <c r="AN315" s="4">
        <f>M315/E$531</f>
        <v>1.1666666666666667</v>
      </c>
      <c r="AO315" s="4">
        <f>N315/E$531</f>
        <v>1.2222222222222223</v>
      </c>
      <c r="AP315" s="4">
        <f>O315/E$531</f>
        <v>1.3333333333333333</v>
      </c>
      <c r="AQ315" s="256"/>
      <c r="AR315" s="256"/>
      <c r="AS315" s="256"/>
      <c r="AT315" s="256"/>
      <c r="AU315" s="256"/>
      <c r="AV315" s="256"/>
      <c r="AW315" s="256"/>
      <c r="AX315" s="256"/>
      <c r="AY315" s="256"/>
      <c r="AZ315" s="256"/>
      <c r="BA315" s="256"/>
      <c r="BC315" s="3"/>
      <c r="BE315" s="3">
        <f>E315*保育人数!$I$6/保育人数!$I$34</f>
        <v>531.0053919231193</v>
      </c>
      <c r="BF315" s="3">
        <f>F315*保育人数!$I$6/保育人数!$I$34</f>
        <v>558.47118805707373</v>
      </c>
      <c r="BG315" s="3">
        <f>G315*保育人数!$I$6/保育人数!$I$34</f>
        <v>558.47118805707373</v>
      </c>
      <c r="BH315" s="3">
        <f>H315*保育人数!$I$6/保育人数!$I$34</f>
        <v>567.62645343505858</v>
      </c>
      <c r="BI315" s="3">
        <f>I315*保育人数!$I$6/保育人数!$I$34</f>
        <v>567.62645343505858</v>
      </c>
      <c r="BJ315" s="3">
        <f>J315*保育人数!$I$6/保育人数!$I$34</f>
        <v>567.62645343505858</v>
      </c>
      <c r="BK315" s="3">
        <f>K315*保育人数!$I$6/保育人数!$I$34</f>
        <v>567.62645343505858</v>
      </c>
      <c r="BL315" s="3">
        <f>L315*保育人数!$I$6/保育人数!$I$34</f>
        <v>576.78171881304343</v>
      </c>
      <c r="BM315" s="3">
        <f>M315*保育人数!$I$6/保育人数!$I$34</f>
        <v>576.78171881304343</v>
      </c>
      <c r="BN315" s="3">
        <f>N315*保育人数!$I$6/保育人数!$I$34</f>
        <v>604.24751494699785</v>
      </c>
      <c r="BO315" s="3">
        <f>O315*保育人数!$I$6/保育人数!$I$34</f>
        <v>659.17910721490671</v>
      </c>
      <c r="BP315" s="3">
        <f t="shared" ref="BP315:BP317" si="195">AVERAGE(BE315:BO315)</f>
        <v>575.94942196049919</v>
      </c>
      <c r="BQ315" s="216"/>
      <c r="BR315" s="3"/>
      <c r="BU315" s="3">
        <f>U315*保育人数!$I$6/保育人数!$I$34</f>
        <v>61962.836078201239</v>
      </c>
      <c r="BV315" s="3">
        <f>V315*保育人数!$I$6/保育人数!$I$34</f>
        <v>62722.723104573975</v>
      </c>
      <c r="BW315" s="3">
        <f>W315*保育人数!$I$6/保育人数!$I$34</f>
        <v>63217.107434985155</v>
      </c>
      <c r="BX315" s="3">
        <f>X315*保育人数!$I$6/保育人数!$I$34</f>
        <v>63803.044419176185</v>
      </c>
      <c r="BY315" s="3">
        <f>Y315*保育人数!$I$6/保育人数!$I$34</f>
        <v>59793.038183618832</v>
      </c>
      <c r="BZ315" s="3">
        <f>Z315*保育人数!$I$6/保育人数!$I$34</f>
        <v>59014.840626490128</v>
      </c>
      <c r="CA315" s="3">
        <f>AA315*保育人数!$I$6/保育人数!$I$34</f>
        <v>59719.796060594956</v>
      </c>
      <c r="CB315" s="3">
        <f>AB315*保育人数!$I$6/保育人数!$I$34</f>
        <v>60360.664637053895</v>
      </c>
      <c r="CC315" s="3">
        <f>AC315*保育人数!$I$6/保育人数!$I$34</f>
        <v>62979.070535157553</v>
      </c>
      <c r="CD315" s="3">
        <f>AD315*保育人数!$I$6/保育人数!$I$34</f>
        <v>68783.508784799924</v>
      </c>
      <c r="CE315" s="3">
        <f>AE315*保育人数!$I$6/保育人数!$I$34</f>
        <v>0</v>
      </c>
      <c r="CF315" s="3">
        <f t="shared" ref="CF315:CF317" si="196">AVERAGE(BU315:CE315)</f>
        <v>56577.875442241086</v>
      </c>
      <c r="CG315" s="216"/>
      <c r="CH315" s="3"/>
      <c r="CI315" s="4"/>
    </row>
    <row r="316" spans="1:87" ht="19">
      <c r="A316" s="32" t="s">
        <v>82</v>
      </c>
      <c r="B316" s="76" t="s">
        <v>139</v>
      </c>
      <c r="C316" s="257" t="s">
        <v>160</v>
      </c>
      <c r="D316" s="34" t="s">
        <v>161</v>
      </c>
      <c r="E316" s="38">
        <v>1060</v>
      </c>
      <c r="F316" s="36">
        <v>1100</v>
      </c>
      <c r="G316" s="36">
        <v>1100</v>
      </c>
      <c r="H316" s="36">
        <v>1120</v>
      </c>
      <c r="I316" s="36">
        <v>1120</v>
      </c>
      <c r="J316" s="36">
        <v>1120</v>
      </c>
      <c r="K316" s="36">
        <v>1110</v>
      </c>
      <c r="L316" s="36">
        <v>1120</v>
      </c>
      <c r="M316" s="39">
        <v>1140</v>
      </c>
      <c r="N316" s="39">
        <v>1190</v>
      </c>
      <c r="O316" s="40">
        <v>1310</v>
      </c>
      <c r="P316" s="111"/>
      <c r="Q316" s="111"/>
      <c r="R316" s="111"/>
      <c r="S316" s="111"/>
      <c r="T316" s="35">
        <v>116950</v>
      </c>
      <c r="U316" s="36">
        <v>119890</v>
      </c>
      <c r="V316" s="36">
        <v>121330</v>
      </c>
      <c r="W316" s="36">
        <v>122320</v>
      </c>
      <c r="X316" s="36">
        <v>123510</v>
      </c>
      <c r="Y316" s="36">
        <v>123710</v>
      </c>
      <c r="Z316" s="36">
        <v>122290</v>
      </c>
      <c r="AA316" s="36">
        <v>123730</v>
      </c>
      <c r="AB316" s="37">
        <v>125090</v>
      </c>
      <c r="AC316" s="37">
        <v>130580</v>
      </c>
      <c r="AD316" s="77">
        <v>142560</v>
      </c>
      <c r="AE316" s="111"/>
      <c r="AF316" s="4">
        <f>E316/E$532</f>
        <v>1.0816326530612246</v>
      </c>
      <c r="AG316" s="4">
        <f>F316/E$532</f>
        <v>1.1224489795918366</v>
      </c>
      <c r="AH316" s="4">
        <f>G316/E$532</f>
        <v>1.1224489795918366</v>
      </c>
      <c r="AI316" s="4">
        <f>H316/E$532</f>
        <v>1.1428571428571428</v>
      </c>
      <c r="AJ316" s="4">
        <f>I316/E$532</f>
        <v>1.1428571428571428</v>
      </c>
      <c r="AK316" s="4">
        <f>J316/E$532</f>
        <v>1.1428571428571428</v>
      </c>
      <c r="AL316" s="4">
        <f>K316/E$532</f>
        <v>1.1326530612244898</v>
      </c>
      <c r="AM316" s="4">
        <f>L316/E$532</f>
        <v>1.1428571428571428</v>
      </c>
      <c r="AN316" s="4">
        <f>M316/E$532</f>
        <v>1.1632653061224489</v>
      </c>
      <c r="AO316" s="4">
        <f>N316/E$532</f>
        <v>1.2142857142857142</v>
      </c>
      <c r="AP316" s="4">
        <f>O316/E$532</f>
        <v>1.3367346938775511</v>
      </c>
      <c r="AQ316" s="256"/>
      <c r="AR316" s="256"/>
      <c r="AS316" s="256"/>
      <c r="AT316" s="256"/>
      <c r="AU316" s="256"/>
      <c r="AV316" s="256"/>
      <c r="AW316" s="256"/>
      <c r="AX316" s="256"/>
      <c r="AY316" s="256"/>
      <c r="AZ316" s="256"/>
      <c r="BA316" s="256"/>
      <c r="BC316" s="3"/>
      <c r="BE316" s="3">
        <f>E316*(保育人数!$I$4+保育人数!$I$5)/保育人数!$I$34</f>
        <v>1455.6871950995858</v>
      </c>
      <c r="BF316" s="3">
        <f>F316*(保育人数!$I$4+保育人数!$I$5)/保育人数!$I$34</f>
        <v>1510.6187873674946</v>
      </c>
      <c r="BG316" s="3">
        <f>G316*(保育人数!$I$4+保育人数!$I$5)/保育人数!$I$34</f>
        <v>1510.6187873674946</v>
      </c>
      <c r="BH316" s="3">
        <f>H316*(保育人数!$I$4+保育人数!$I$5)/保育人数!$I$34</f>
        <v>1538.0845835014491</v>
      </c>
      <c r="BI316" s="3">
        <f>I316*(保育人数!$I$4+保育人数!$I$5)/保育人数!$I$34</f>
        <v>1538.0845835014491</v>
      </c>
      <c r="BJ316" s="3">
        <f>J316*(保育人数!$I$4+保育人数!$I$5)/保育人数!$I$34</f>
        <v>1538.0845835014491</v>
      </c>
      <c r="BK316" s="3">
        <f>K316*(保育人数!$I$4+保育人数!$I$5)/保育人数!$I$34</f>
        <v>1524.3516854344718</v>
      </c>
      <c r="BL316" s="3">
        <f>L316*(保育人数!$I$4+保育人数!$I$5)/保育人数!$I$34</f>
        <v>1538.0845835014491</v>
      </c>
      <c r="BM316" s="3">
        <f>M316*(保育人数!$I$4+保育人数!$I$5)/保育人数!$I$34</f>
        <v>1565.5503796354035</v>
      </c>
      <c r="BN316" s="3">
        <f>N316*(保育人数!$I$4+保育人数!$I$5)/保育人数!$I$34</f>
        <v>1634.2148699702898</v>
      </c>
      <c r="BO316" s="3">
        <f>O316*(保育人数!$I$4+保育人数!$I$5)/保育人数!$I$34</f>
        <v>1799.0096467740163</v>
      </c>
      <c r="BP316" s="3">
        <f t="shared" si="195"/>
        <v>1559.3081532413232</v>
      </c>
      <c r="BQ316" s="216"/>
      <c r="BR316" s="3"/>
      <c r="BU316" s="3">
        <f>U316*(保育人数!$I$4+保育人数!$I$5)/保育人数!$I$34</f>
        <v>164643.71492498994</v>
      </c>
      <c r="BV316" s="3">
        <f>V316*(保育人数!$I$4+保育人数!$I$5)/保育人数!$I$34</f>
        <v>166621.25224663466</v>
      </c>
      <c r="BW316" s="3">
        <f>W316*(保育人数!$I$4+保育人数!$I$5)/保育人数!$I$34</f>
        <v>167980.80915526539</v>
      </c>
      <c r="BX316" s="3">
        <f>X316*(保育人数!$I$4+保育人数!$I$5)/保育人数!$I$34</f>
        <v>169615.0240252357</v>
      </c>
      <c r="BY316" s="3">
        <f>Y316*(保育人数!$I$4+保育人数!$I$5)/保育人数!$I$34</f>
        <v>169889.68198657525</v>
      </c>
      <c r="BZ316" s="3">
        <f>Z316*(保育人数!$I$4+保育人数!$I$5)/保育人数!$I$34</f>
        <v>167939.61046106447</v>
      </c>
      <c r="CA316" s="3">
        <f>AA316*(保育人数!$I$4+保育人数!$I$5)/保育人数!$I$34</f>
        <v>169917.14778270919</v>
      </c>
      <c r="CB316" s="3">
        <f>AB316*(保育人数!$I$4+保育人数!$I$5)/保育人数!$I$34</f>
        <v>171784.82191981809</v>
      </c>
      <c r="CC316" s="3">
        <f>AC316*(保育人数!$I$4+保育人数!$I$5)/保育人数!$I$34</f>
        <v>179324.18295858859</v>
      </c>
      <c r="CD316" s="3">
        <f>AD316*(保育人数!$I$4+保育人数!$I$5)/保育人数!$I$34</f>
        <v>195776.1948428273</v>
      </c>
      <c r="CE316" s="3">
        <f>AE316*(保育人数!$I$4+保育人数!$I$5)/保育人数!$I$34</f>
        <v>0</v>
      </c>
      <c r="CF316" s="3">
        <f t="shared" si="196"/>
        <v>156681.13093670079</v>
      </c>
      <c r="CG316" s="216"/>
      <c r="CH316" s="3"/>
      <c r="CI316" s="4"/>
    </row>
    <row r="317" spans="1:87" ht="19">
      <c r="A317" s="32" t="s">
        <v>82</v>
      </c>
      <c r="B317" s="76" t="s">
        <v>139</v>
      </c>
      <c r="C317" s="257"/>
      <c r="D317" s="34" t="s">
        <v>162</v>
      </c>
      <c r="E317" s="38">
        <v>1740</v>
      </c>
      <c r="F317" s="36">
        <v>1800</v>
      </c>
      <c r="G317" s="36">
        <v>1810</v>
      </c>
      <c r="H317" s="36">
        <v>1830</v>
      </c>
      <c r="I317" s="36">
        <v>1840</v>
      </c>
      <c r="J317" s="36">
        <v>1850</v>
      </c>
      <c r="K317" s="36">
        <v>1820</v>
      </c>
      <c r="L317" s="36">
        <v>1840</v>
      </c>
      <c r="M317" s="39">
        <v>1870</v>
      </c>
      <c r="N317" s="39">
        <v>1950</v>
      </c>
      <c r="O317" s="40">
        <v>2150</v>
      </c>
      <c r="P317" s="111"/>
      <c r="Q317" s="111"/>
      <c r="R317" s="111"/>
      <c r="S317" s="111"/>
      <c r="T317" s="35">
        <v>185080</v>
      </c>
      <c r="U317" s="36">
        <v>189950</v>
      </c>
      <c r="V317" s="36">
        <v>192110</v>
      </c>
      <c r="W317" s="36">
        <v>193730</v>
      </c>
      <c r="X317" s="36">
        <v>195690</v>
      </c>
      <c r="Y317" s="36">
        <v>195980</v>
      </c>
      <c r="Z317" s="36">
        <v>193550</v>
      </c>
      <c r="AA317" s="36">
        <v>195850</v>
      </c>
      <c r="AB317" s="37">
        <v>198060</v>
      </c>
      <c r="AC317" s="37">
        <v>207050</v>
      </c>
      <c r="AD317" s="77">
        <v>226660</v>
      </c>
      <c r="AE317" s="111"/>
      <c r="AF317" s="4">
        <f>E317/E$533</f>
        <v>1.0874999999999999</v>
      </c>
      <c r="AG317" s="4">
        <f>F317/E$533</f>
        <v>1.125</v>
      </c>
      <c r="AH317" s="4">
        <f>G317/E$533</f>
        <v>1.1312500000000001</v>
      </c>
      <c r="AI317" s="4">
        <f>H317/E$533</f>
        <v>1.14375</v>
      </c>
      <c r="AJ317" s="4">
        <f>I317/E$533</f>
        <v>1.1499999999999999</v>
      </c>
      <c r="AK317" s="4">
        <f>J317/E$533</f>
        <v>1.15625</v>
      </c>
      <c r="AL317" s="4">
        <f>K317/E$533</f>
        <v>1.1375</v>
      </c>
      <c r="AM317" s="4">
        <f>L317/E$533</f>
        <v>1.1499999999999999</v>
      </c>
      <c r="AN317" s="4">
        <f>M317/E$533</f>
        <v>1.16875</v>
      </c>
      <c r="AO317" s="4">
        <f>N317/E$533</f>
        <v>1.21875</v>
      </c>
      <c r="AP317" s="4">
        <f>O317/E$533</f>
        <v>1.34375</v>
      </c>
      <c r="AQ317" s="256"/>
      <c r="AR317" s="256"/>
      <c r="AS317" s="256"/>
      <c r="AT317" s="256"/>
      <c r="AU317" s="256"/>
      <c r="AV317" s="256"/>
      <c r="AW317" s="256"/>
      <c r="AX317" s="256"/>
      <c r="AY317" s="256"/>
      <c r="AZ317" s="256"/>
      <c r="BA317" s="256"/>
      <c r="BC317" s="3"/>
      <c r="BE317" s="3">
        <f>E317*保育人数!$I$3/保育人数!$I$34</f>
        <v>796.50808788467896</v>
      </c>
      <c r="BF317" s="3">
        <f>F317*保育人数!$I$3/保育人数!$I$34</f>
        <v>823.9738840186335</v>
      </c>
      <c r="BG317" s="3">
        <f>G317*保育人数!$I$3/保育人数!$I$34</f>
        <v>828.55151670762586</v>
      </c>
      <c r="BH317" s="3">
        <f>H317*保育人数!$I$3/保育人数!$I$34</f>
        <v>837.70678208561071</v>
      </c>
      <c r="BI317" s="3">
        <f>I317*保育人数!$I$3/保育人数!$I$34</f>
        <v>842.28441477460308</v>
      </c>
      <c r="BJ317" s="3">
        <f>J317*保育人数!$I$3/保育人数!$I$34</f>
        <v>846.86204746359545</v>
      </c>
      <c r="BK317" s="3">
        <f>K317*保育人数!$I$3/保育人数!$I$34</f>
        <v>833.12914939661823</v>
      </c>
      <c r="BL317" s="3">
        <f>L317*保育人数!$I$3/保育人数!$I$34</f>
        <v>842.28441477460308</v>
      </c>
      <c r="BM317" s="3">
        <f>M317*保育人数!$I$3/保育人数!$I$34</f>
        <v>856.01731284158029</v>
      </c>
      <c r="BN317" s="3">
        <f>N317*保育人数!$I$3/保育人数!$I$34</f>
        <v>892.63837435351957</v>
      </c>
      <c r="BO317" s="3">
        <f>O317*保育人数!$I$3/保育人数!$I$34</f>
        <v>984.19102813336769</v>
      </c>
      <c r="BP317" s="3">
        <f t="shared" si="195"/>
        <v>853.10427385767605</v>
      </c>
      <c r="BQ317" s="216"/>
      <c r="BR317" s="3"/>
      <c r="BU317" s="3">
        <f>U317*保育人数!$I$3/保育人数!$I$34</f>
        <v>86952.132927410785</v>
      </c>
      <c r="BV317" s="3">
        <f>V317*保育人数!$I$3/保育人数!$I$34</f>
        <v>87940.901588233159</v>
      </c>
      <c r="BW317" s="3">
        <f>W317*保育人数!$I$3/保育人数!$I$34</f>
        <v>88682.478083849928</v>
      </c>
      <c r="BX317" s="3">
        <f>X317*保育人数!$I$3/保育人数!$I$34</f>
        <v>89579.69409089243</v>
      </c>
      <c r="BY317" s="3">
        <f>Y317*保育人数!$I$3/保育人数!$I$34</f>
        <v>89712.445438873212</v>
      </c>
      <c r="BZ317" s="3">
        <f>Z317*保育人数!$I$3/保育人数!$I$34</f>
        <v>88600.080695448065</v>
      </c>
      <c r="CA317" s="3">
        <f>AA317*保育人数!$I$3/保育人数!$I$34</f>
        <v>89652.936213916313</v>
      </c>
      <c r="CB317" s="3">
        <f>AB317*保育人数!$I$3/保育人数!$I$34</f>
        <v>90664.593038183637</v>
      </c>
      <c r="CC317" s="3">
        <f>AC317*保育人数!$I$3/保育人数!$I$34</f>
        <v>94779.884825587811</v>
      </c>
      <c r="CD317" s="3">
        <f>AD317*保育人数!$I$3/保育人数!$I$34</f>
        <v>103756.62252870192</v>
      </c>
      <c r="CE317" s="3">
        <f>AE317*保育人数!$I$3/保育人数!$I$34</f>
        <v>0</v>
      </c>
      <c r="CF317" s="3">
        <f t="shared" si="196"/>
        <v>82756.524493736113</v>
      </c>
      <c r="CG317" s="216"/>
      <c r="CH317" s="3"/>
      <c r="CI317" s="4"/>
    </row>
    <row r="318" spans="1:87" ht="21" customHeight="1">
      <c r="A318" s="32" t="s">
        <v>82</v>
      </c>
      <c r="B318" s="33" t="s">
        <v>168</v>
      </c>
      <c r="C318" s="237" t="s">
        <v>159</v>
      </c>
      <c r="D318" s="34" t="s">
        <v>105</v>
      </c>
      <c r="E318" s="38">
        <v>470</v>
      </c>
      <c r="F318" s="36">
        <v>480</v>
      </c>
      <c r="G318" s="36">
        <v>480</v>
      </c>
      <c r="H318" s="36">
        <v>490</v>
      </c>
      <c r="I318" s="36">
        <v>490</v>
      </c>
      <c r="J318" s="36">
        <v>490</v>
      </c>
      <c r="K318" s="36">
        <v>490</v>
      </c>
      <c r="L318" s="36">
        <v>500</v>
      </c>
      <c r="M318" s="39">
        <v>500</v>
      </c>
      <c r="N318" s="39">
        <v>530</v>
      </c>
      <c r="O318" s="40">
        <v>580</v>
      </c>
      <c r="P318" s="111"/>
      <c r="Q318" s="111"/>
      <c r="R318" s="111"/>
      <c r="S318" s="111"/>
      <c r="T318" s="35">
        <v>53710</v>
      </c>
      <c r="U318" s="36">
        <v>54970</v>
      </c>
      <c r="V318" s="36">
        <v>55670</v>
      </c>
      <c r="W318" s="36">
        <v>56100</v>
      </c>
      <c r="X318" s="36">
        <v>56610</v>
      </c>
      <c r="Y318" s="36">
        <v>52210</v>
      </c>
      <c r="Z318" s="36">
        <v>51550</v>
      </c>
      <c r="AA318" s="36">
        <v>52150</v>
      </c>
      <c r="AB318" s="37">
        <v>52710</v>
      </c>
      <c r="AC318" s="37">
        <v>54970</v>
      </c>
      <c r="AD318" s="77">
        <v>59960</v>
      </c>
      <c r="AE318" s="111"/>
      <c r="AF318" s="4">
        <f>E318/E$534</f>
        <v>1.0930232558139534</v>
      </c>
      <c r="AG318" s="4">
        <f>F318/E$534</f>
        <v>1.1162790697674418</v>
      </c>
      <c r="AH318" s="4">
        <f>G318/E$534</f>
        <v>1.1162790697674418</v>
      </c>
      <c r="AI318" s="4">
        <f>H318/E$534</f>
        <v>1.1395348837209303</v>
      </c>
      <c r="AJ318" s="4">
        <f>I318/E$534</f>
        <v>1.1395348837209303</v>
      </c>
      <c r="AK318" s="4">
        <f>J318/E$534</f>
        <v>1.1395348837209303</v>
      </c>
      <c r="AL318" s="4">
        <f>K318/E$534</f>
        <v>1.1395348837209303</v>
      </c>
      <c r="AM318" s="4">
        <f>L318/E$534</f>
        <v>1.1627906976744187</v>
      </c>
      <c r="AN318" s="4">
        <f>M318/E$534</f>
        <v>1.1627906976744187</v>
      </c>
      <c r="AO318" s="4">
        <f>N318/E$534</f>
        <v>1.2325581395348837</v>
      </c>
      <c r="AP318" s="4">
        <f>O318/E$534</f>
        <v>1.3488372093023255</v>
      </c>
      <c r="AQ318" s="256"/>
      <c r="AR318" s="256"/>
      <c r="AS318" s="256"/>
      <c r="AT318" s="256"/>
      <c r="AU318" s="256"/>
      <c r="AV318" s="256"/>
      <c r="AW318" s="256"/>
      <c r="AX318" s="256"/>
      <c r="AY318" s="256"/>
      <c r="AZ318" s="256"/>
      <c r="BA318" s="256"/>
      <c r="BC318" s="3"/>
      <c r="BE318" s="3">
        <f>E318*(保育人数!$J$7+保育人数!$J$8)/保育人数!$J$34</f>
        <v>922.10880916287692</v>
      </c>
      <c r="BF318" s="3">
        <f>F318*(保育人数!$J$7+保育人数!$J$8)/保育人数!$J$34</f>
        <v>941.72814552804448</v>
      </c>
      <c r="BG318" s="3">
        <f>G318*(保育人数!$J$7+保育人数!$J$8)/保育人数!$J$34</f>
        <v>941.72814552804448</v>
      </c>
      <c r="BH318" s="3">
        <f>H318*(保育人数!$J$7+保育人数!$J$8)/保育人数!$J$34</f>
        <v>961.34748189321203</v>
      </c>
      <c r="BI318" s="3">
        <f>I318*(保育人数!$J$7+保育人数!$J$8)/保育人数!$J$34</f>
        <v>961.34748189321203</v>
      </c>
      <c r="BJ318" s="3">
        <f>J318*(保育人数!$J$7+保育人数!$J$8)/保育人数!$J$34</f>
        <v>961.34748189321203</v>
      </c>
      <c r="BK318" s="3">
        <f>K318*(保育人数!$J$7+保育人数!$J$8)/保育人数!$J$34</f>
        <v>961.34748189321203</v>
      </c>
      <c r="BL318" s="3">
        <f>L318*(保育人数!$J$7+保育人数!$J$8)/保育人数!$J$34</f>
        <v>980.9668182583797</v>
      </c>
      <c r="BM318" s="3">
        <f>M318*(保育人数!$J$7+保育人数!$J$8)/保育人数!$J$34</f>
        <v>980.9668182583797</v>
      </c>
      <c r="BN318" s="3">
        <f>N318*(保育人数!$J$7+保育人数!$J$8)/保育人数!$J$34</f>
        <v>1039.8248273538825</v>
      </c>
      <c r="BO318" s="3">
        <f>O318*(保育人数!$J$7+保育人数!$J$8)/保育人数!$J$34</f>
        <v>1137.9215091797205</v>
      </c>
      <c r="BP318" s="3">
        <f>AVERAGE(BE318:BO318)</f>
        <v>980.96681825837959</v>
      </c>
      <c r="BQ318" s="216">
        <f>SUM(BP318:BP321)</f>
        <v>4009.0330286186781</v>
      </c>
      <c r="BR318" s="3"/>
      <c r="BU318" s="3">
        <f>U318*(保育人数!$J$7+保育人数!$J$8)/保育人数!$J$34</f>
        <v>107847.49199932626</v>
      </c>
      <c r="BV318" s="3">
        <f>V318*(保育人数!$J$7+保育人数!$J$8)/保育人数!$J$34</f>
        <v>109220.845544888</v>
      </c>
      <c r="BW318" s="3">
        <f>W318*(保育人数!$J$7+保育人数!$J$8)/保育人数!$J$34</f>
        <v>110064.4770085902</v>
      </c>
      <c r="BX318" s="3">
        <f>X318*(保育人数!$J$7+保育人数!$J$8)/保育人数!$J$34</f>
        <v>111065.06316321375</v>
      </c>
      <c r="BY318" s="3">
        <f>Y318*(保育人数!$J$7+保育人数!$J$8)/保育人数!$J$34</f>
        <v>102432.55516254001</v>
      </c>
      <c r="BZ318" s="3">
        <f>Z318*(保育人数!$J$7+保育人数!$J$8)/保育人数!$J$34</f>
        <v>101137.67896243895</v>
      </c>
      <c r="CA318" s="3">
        <f>AA318*(保育人数!$J$7+保育人数!$J$8)/保育人数!$J$34</f>
        <v>102314.839144349</v>
      </c>
      <c r="CB318" s="3">
        <f>AB318*(保育人数!$J$7+保育人数!$J$8)/保育人数!$J$34</f>
        <v>103413.52198079838</v>
      </c>
      <c r="CC318" s="3">
        <f>AC318*(保育人数!$J$7+保育人数!$J$8)/保育人数!$J$34</f>
        <v>107847.49199932626</v>
      </c>
      <c r="CD318" s="3">
        <f>AD318*(保育人数!$J$7+保育人数!$J$8)/保育人数!$J$34</f>
        <v>117637.54084554489</v>
      </c>
      <c r="CE318" s="3">
        <f>AE318*(保育人数!$J$7+保育人数!$J$8)/保育人数!$J$34</f>
        <v>0</v>
      </c>
      <c r="CF318" s="3">
        <f>AVERAGE(BU318:CE318)</f>
        <v>97543.773255546868</v>
      </c>
      <c r="CG318" s="216">
        <f>ROUNDDOWN(SUM(CF318:CF321)*$CJ$2*12/16,-2)</f>
        <v>209300</v>
      </c>
      <c r="CH318" s="3"/>
      <c r="CI318" s="4"/>
    </row>
    <row r="319" spans="1:87" ht="19">
      <c r="A319" s="32" t="s">
        <v>82</v>
      </c>
      <c r="B319" s="76" t="s">
        <v>140</v>
      </c>
      <c r="C319" s="237"/>
      <c r="D319" s="34" t="s">
        <v>106</v>
      </c>
      <c r="E319" s="38">
        <v>530</v>
      </c>
      <c r="F319" s="36">
        <v>550</v>
      </c>
      <c r="G319" s="36">
        <v>550</v>
      </c>
      <c r="H319" s="36">
        <v>560</v>
      </c>
      <c r="I319" s="36">
        <v>560</v>
      </c>
      <c r="J319" s="36">
        <v>560</v>
      </c>
      <c r="K319" s="36">
        <v>560</v>
      </c>
      <c r="L319" s="36">
        <v>570</v>
      </c>
      <c r="M319" s="39">
        <v>570</v>
      </c>
      <c r="N319" s="39">
        <v>600</v>
      </c>
      <c r="O319" s="40">
        <v>660</v>
      </c>
      <c r="P319" s="111"/>
      <c r="Q319" s="111"/>
      <c r="R319" s="111"/>
      <c r="S319" s="111"/>
      <c r="T319" s="35">
        <v>60520</v>
      </c>
      <c r="U319" s="36">
        <v>61970</v>
      </c>
      <c r="V319" s="36">
        <v>62740</v>
      </c>
      <c r="W319" s="36">
        <v>63240</v>
      </c>
      <c r="X319" s="36">
        <v>63820</v>
      </c>
      <c r="Y319" s="36">
        <v>59430</v>
      </c>
      <c r="Z319" s="36">
        <v>58670</v>
      </c>
      <c r="AA319" s="36">
        <v>59360</v>
      </c>
      <c r="AB319" s="37">
        <v>60000</v>
      </c>
      <c r="AC319" s="37">
        <v>62610</v>
      </c>
      <c r="AD319" s="77">
        <v>68370</v>
      </c>
      <c r="AE319" s="111"/>
      <c r="AF319" s="4">
        <f>E319/E$535</f>
        <v>1.0816326530612246</v>
      </c>
      <c r="AG319" s="4">
        <f>F319/E$535</f>
        <v>1.1224489795918366</v>
      </c>
      <c r="AH319" s="4">
        <f>G319/E$535</f>
        <v>1.1224489795918366</v>
      </c>
      <c r="AI319" s="4">
        <f>H319/E$535</f>
        <v>1.1428571428571428</v>
      </c>
      <c r="AJ319" s="4">
        <f>I319/E$535</f>
        <v>1.1428571428571428</v>
      </c>
      <c r="AK319" s="4">
        <f>J319/E$535</f>
        <v>1.1428571428571428</v>
      </c>
      <c r="AL319" s="4">
        <f>K319/E$535</f>
        <v>1.1428571428571428</v>
      </c>
      <c r="AM319" s="4">
        <f>L319/E$535</f>
        <v>1.1632653061224489</v>
      </c>
      <c r="AN319" s="4">
        <f>M319/E$535</f>
        <v>1.1632653061224489</v>
      </c>
      <c r="AO319" s="4">
        <f>N319/E$535</f>
        <v>1.2244897959183674</v>
      </c>
      <c r="AP319" s="4">
        <f>O319/E$535</f>
        <v>1.346938775510204</v>
      </c>
      <c r="AQ319" s="256"/>
      <c r="AR319" s="256"/>
      <c r="AS319" s="256"/>
      <c r="AT319" s="256"/>
      <c r="AU319" s="256"/>
      <c r="AV319" s="256"/>
      <c r="AW319" s="256"/>
      <c r="AX319" s="256"/>
      <c r="AY319" s="256"/>
      <c r="AZ319" s="256"/>
      <c r="BA319" s="256"/>
      <c r="BC319" s="3"/>
      <c r="BE319" s="3">
        <f>E319*保育人数!$J$6/保育人数!$J$34</f>
        <v>519.91241367694124</v>
      </c>
      <c r="BF319" s="3">
        <f>F319*保育人数!$J$6/保育人数!$J$34</f>
        <v>539.5317500421088</v>
      </c>
      <c r="BG319" s="3">
        <f>G319*保育人数!$J$6/保育人数!$J$34</f>
        <v>539.5317500421088</v>
      </c>
      <c r="BH319" s="3">
        <f>H319*保育人数!$J$6/保育人数!$J$34</f>
        <v>549.34141822469257</v>
      </c>
      <c r="BI319" s="3">
        <f>I319*保育人数!$J$6/保育人数!$J$34</f>
        <v>549.34141822469257</v>
      </c>
      <c r="BJ319" s="3">
        <f>J319*保育人数!$J$6/保育人数!$J$34</f>
        <v>549.34141822469257</v>
      </c>
      <c r="BK319" s="3">
        <f>K319*保育人数!$J$6/保育人数!$J$34</f>
        <v>549.34141822469257</v>
      </c>
      <c r="BL319" s="3">
        <f>L319*保育人数!$J$6/保育人数!$J$34</f>
        <v>559.15108640727647</v>
      </c>
      <c r="BM319" s="3">
        <f>M319*保育人数!$J$6/保育人数!$J$34</f>
        <v>559.15108640727647</v>
      </c>
      <c r="BN319" s="3">
        <f>N319*保育人数!$J$6/保育人数!$J$34</f>
        <v>588.5800909550278</v>
      </c>
      <c r="BO319" s="3">
        <f>O319*保育人数!$J$6/保育人数!$J$34</f>
        <v>647.43810005053058</v>
      </c>
      <c r="BP319" s="3">
        <f t="shared" ref="BP319:BP321" si="197">AVERAGE(BE319:BO319)</f>
        <v>559.15108640727635</v>
      </c>
      <c r="BQ319" s="216"/>
      <c r="BR319" s="3"/>
      <c r="BU319" s="3">
        <f>U319*保育人数!$J$6/保育人数!$J$34</f>
        <v>60790.513727471785</v>
      </c>
      <c r="BV319" s="3">
        <f>V319*保育人数!$J$6/保育人数!$J$34</f>
        <v>61545.858177530739</v>
      </c>
      <c r="BW319" s="3">
        <f>W319*保育人数!$J$6/保育人数!$J$34</f>
        <v>62036.341586659932</v>
      </c>
      <c r="BX319" s="3">
        <f>X319*保育人数!$J$6/保育人数!$J$34</f>
        <v>62605.302341249793</v>
      </c>
      <c r="BY319" s="3">
        <f>Y319*保育人数!$J$6/保育人数!$J$34</f>
        <v>58298.858009095507</v>
      </c>
      <c r="BZ319" s="3">
        <f>Z319*保育人数!$J$6/保育人数!$J$34</f>
        <v>57553.323227219138</v>
      </c>
      <c r="CA319" s="3">
        <f>AA319*保育人数!$J$6/保育人数!$J$34</f>
        <v>58230.190331817415</v>
      </c>
      <c r="CB319" s="3">
        <f>AB319*保育人数!$J$6/保育人数!$J$34</f>
        <v>58858.009095502784</v>
      </c>
      <c r="CC319" s="3">
        <f>AC319*保育人数!$J$6/保育人数!$J$34</f>
        <v>61418.332491157154</v>
      </c>
      <c r="CD319" s="3">
        <f>AD319*保育人数!$J$6/保育人数!$J$34</f>
        <v>67068.701364325418</v>
      </c>
      <c r="CE319" s="3">
        <f>AE319*保育人数!$J$6/保育人数!$J$34</f>
        <v>0</v>
      </c>
      <c r="CF319" s="3">
        <f t="shared" ref="CF319:CF321" si="198">AVERAGE(BU319:CE319)</f>
        <v>55309.584577457237</v>
      </c>
      <c r="CG319" s="216"/>
      <c r="CH319" s="3"/>
      <c r="CI319" s="4"/>
    </row>
    <row r="320" spans="1:87" ht="19">
      <c r="A320" s="32" t="s">
        <v>82</v>
      </c>
      <c r="B320" s="76" t="s">
        <v>140</v>
      </c>
      <c r="C320" s="257" t="s">
        <v>160</v>
      </c>
      <c r="D320" s="34" t="s">
        <v>161</v>
      </c>
      <c r="E320" s="38">
        <v>1010</v>
      </c>
      <c r="F320" s="36">
        <v>1040</v>
      </c>
      <c r="G320" s="36">
        <v>1040</v>
      </c>
      <c r="H320" s="36">
        <v>1060</v>
      </c>
      <c r="I320" s="36">
        <v>1060</v>
      </c>
      <c r="J320" s="36">
        <v>1060</v>
      </c>
      <c r="K320" s="36">
        <v>1060</v>
      </c>
      <c r="L320" s="36">
        <v>1060</v>
      </c>
      <c r="M320" s="39">
        <v>1080</v>
      </c>
      <c r="N320" s="39">
        <v>1130</v>
      </c>
      <c r="O320" s="40">
        <v>1240</v>
      </c>
      <c r="P320" s="111"/>
      <c r="Q320" s="111"/>
      <c r="R320" s="111"/>
      <c r="S320" s="111"/>
      <c r="T320" s="35">
        <v>111380</v>
      </c>
      <c r="U320" s="36">
        <v>114180</v>
      </c>
      <c r="V320" s="36">
        <v>115560</v>
      </c>
      <c r="W320" s="36">
        <v>116510</v>
      </c>
      <c r="X320" s="36">
        <v>117640</v>
      </c>
      <c r="Y320" s="36">
        <v>117830</v>
      </c>
      <c r="Z320" s="36">
        <v>116500</v>
      </c>
      <c r="AA320" s="36">
        <v>117860</v>
      </c>
      <c r="AB320" s="37">
        <v>119160</v>
      </c>
      <c r="AC320" s="37">
        <v>124400</v>
      </c>
      <c r="AD320" s="77">
        <v>135800</v>
      </c>
      <c r="AE320" s="111"/>
      <c r="AF320" s="4">
        <f>E320/E$536</f>
        <v>1.086021505376344</v>
      </c>
      <c r="AG320" s="4">
        <f>F320/E$536</f>
        <v>1.118279569892473</v>
      </c>
      <c r="AH320" s="4">
        <f>G320/E$536</f>
        <v>1.118279569892473</v>
      </c>
      <c r="AI320" s="4">
        <f>H320/E$536</f>
        <v>1.1397849462365592</v>
      </c>
      <c r="AJ320" s="4">
        <f>I320/E$536</f>
        <v>1.1397849462365592</v>
      </c>
      <c r="AK320" s="4">
        <f>J320/E$536</f>
        <v>1.1397849462365592</v>
      </c>
      <c r="AL320" s="4">
        <f>K320/E$536</f>
        <v>1.1397849462365592</v>
      </c>
      <c r="AM320" s="4">
        <f>L320/E$536</f>
        <v>1.1397849462365592</v>
      </c>
      <c r="AN320" s="4">
        <f>M320/E$536</f>
        <v>1.1612903225806452</v>
      </c>
      <c r="AO320" s="4">
        <f>N320/E$536</f>
        <v>1.2150537634408602</v>
      </c>
      <c r="AP320" s="4">
        <f>O320/E$536</f>
        <v>1.3333333333333333</v>
      </c>
      <c r="AQ320" s="256"/>
      <c r="AR320" s="256"/>
      <c r="AS320" s="256"/>
      <c r="AT320" s="256"/>
      <c r="AU320" s="256"/>
      <c r="AV320" s="256"/>
      <c r="AW320" s="256"/>
      <c r="AX320" s="256"/>
      <c r="AY320" s="256"/>
      <c r="AZ320" s="256"/>
      <c r="BA320" s="256"/>
      <c r="BC320" s="3"/>
      <c r="BE320" s="3">
        <f>E320*(保育人数!$J$4+保育人数!$J$5)/保育人数!$J$34</f>
        <v>1486.1647296614451</v>
      </c>
      <c r="BF320" s="3">
        <f>F320*(保育人数!$J$4+保育人数!$J$5)/保育人数!$J$34</f>
        <v>1530.3082364830723</v>
      </c>
      <c r="BG320" s="3">
        <f>G320*(保育人数!$J$4+保育人数!$J$5)/保育人数!$J$34</f>
        <v>1530.3082364830723</v>
      </c>
      <c r="BH320" s="3">
        <f>H320*(保育人数!$J$4+保育人数!$J$5)/保育人数!$J$34</f>
        <v>1559.7372410308237</v>
      </c>
      <c r="BI320" s="3">
        <f>I320*(保育人数!$J$4+保育人数!$J$5)/保育人数!$J$34</f>
        <v>1559.7372410308237</v>
      </c>
      <c r="BJ320" s="3">
        <f>J320*(保育人数!$J$4+保育人数!$J$5)/保育人数!$J$34</f>
        <v>1559.7372410308237</v>
      </c>
      <c r="BK320" s="3">
        <f>K320*(保育人数!$J$4+保育人数!$J$5)/保育人数!$J$34</f>
        <v>1559.7372410308237</v>
      </c>
      <c r="BL320" s="3">
        <f>L320*(保育人数!$J$4+保育人数!$J$5)/保育人数!$J$34</f>
        <v>1559.7372410308237</v>
      </c>
      <c r="BM320" s="3">
        <f>M320*(保育人数!$J$4+保育人数!$J$5)/保育人数!$J$34</f>
        <v>1589.1662455785752</v>
      </c>
      <c r="BN320" s="3">
        <f>N320*(保育人数!$J$4+保育人数!$J$5)/保育人数!$J$34</f>
        <v>1662.7387569479536</v>
      </c>
      <c r="BO320" s="3">
        <f>O320*(保育人数!$J$4+保育人数!$J$5)/保育人数!$J$34</f>
        <v>1824.5982819605863</v>
      </c>
      <c r="BP320" s="3">
        <f t="shared" si="197"/>
        <v>1583.815517478984</v>
      </c>
      <c r="BQ320" s="216"/>
      <c r="BR320" s="3"/>
      <c r="BU320" s="3">
        <f>U320*(保育人数!$J$4+保育人数!$J$5)/保育人数!$J$34</f>
        <v>168010.18696311268</v>
      </c>
      <c r="BV320" s="3">
        <f>V320*(保育人数!$J$4+保育人数!$J$5)/保育人数!$J$34</f>
        <v>170040.78827690752</v>
      </c>
      <c r="BW320" s="3">
        <f>W320*(保育人数!$J$4+保育人数!$J$5)/保育人数!$J$34</f>
        <v>171438.66599292573</v>
      </c>
      <c r="BX320" s="3">
        <f>X320*(保育人数!$J$4+保育人数!$J$5)/保育人数!$J$34</f>
        <v>173101.40474987368</v>
      </c>
      <c r="BY320" s="3">
        <f>Y320*(保育人数!$J$4+保育人数!$J$5)/保育人数!$J$34</f>
        <v>173380.98029307733</v>
      </c>
      <c r="BZ320" s="3">
        <f>Z320*(保育人数!$J$4+保育人数!$J$5)/保育人数!$J$34</f>
        <v>171423.95149065185</v>
      </c>
      <c r="CA320" s="3">
        <f>AA320*(保育人数!$J$4+保育人数!$J$5)/保育人数!$J$34</f>
        <v>173425.12379989895</v>
      </c>
      <c r="CB320" s="3">
        <f>AB320*(保育人数!$J$4+保育人数!$J$5)/保育人数!$J$34</f>
        <v>175338.00909550278</v>
      </c>
      <c r="CC320" s="3">
        <f>AC320*(保育人数!$J$4+保育人数!$J$5)/保育人数!$J$34</f>
        <v>183048.40828701365</v>
      </c>
      <c r="CD320" s="3">
        <f>AD320*(保育人数!$J$4+保育人数!$J$5)/保育人数!$J$34</f>
        <v>199822.94087923193</v>
      </c>
      <c r="CE320" s="3">
        <f>AE320*(保育人数!$J$4+保育人数!$J$5)/保育人数!$J$34</f>
        <v>0</v>
      </c>
      <c r="CF320" s="3">
        <f t="shared" si="198"/>
        <v>159911.85998438147</v>
      </c>
      <c r="CG320" s="216"/>
      <c r="CH320" s="3"/>
      <c r="CI320" s="4"/>
    </row>
    <row r="321" spans="1:87" ht="19">
      <c r="A321" s="32" t="s">
        <v>82</v>
      </c>
      <c r="B321" s="76" t="s">
        <v>140</v>
      </c>
      <c r="C321" s="257"/>
      <c r="D321" s="34" t="s">
        <v>162</v>
      </c>
      <c r="E321" s="38">
        <v>1690</v>
      </c>
      <c r="F321" s="36">
        <v>1740</v>
      </c>
      <c r="G321" s="36">
        <v>1750</v>
      </c>
      <c r="H321" s="36">
        <v>1770</v>
      </c>
      <c r="I321" s="36">
        <v>1780</v>
      </c>
      <c r="J321" s="36">
        <v>1790</v>
      </c>
      <c r="K321" s="36">
        <v>1770</v>
      </c>
      <c r="L321" s="36">
        <v>1780</v>
      </c>
      <c r="M321" s="39">
        <v>1810</v>
      </c>
      <c r="N321" s="39">
        <v>1890</v>
      </c>
      <c r="O321" s="40">
        <v>2080</v>
      </c>
      <c r="P321" s="111"/>
      <c r="Q321" s="111"/>
      <c r="R321" s="111"/>
      <c r="S321" s="111"/>
      <c r="T321" s="35">
        <v>179510</v>
      </c>
      <c r="U321" s="36">
        <v>184240</v>
      </c>
      <c r="V321" s="36">
        <v>186340</v>
      </c>
      <c r="W321" s="36">
        <v>187920</v>
      </c>
      <c r="X321" s="36">
        <v>189820</v>
      </c>
      <c r="Y321" s="36">
        <v>190100</v>
      </c>
      <c r="Z321" s="36">
        <v>187760</v>
      </c>
      <c r="AA321" s="36">
        <v>189980</v>
      </c>
      <c r="AB321" s="37">
        <v>192130</v>
      </c>
      <c r="AC321" s="37">
        <v>200870</v>
      </c>
      <c r="AD321" s="77">
        <v>219900</v>
      </c>
      <c r="AE321" s="111"/>
      <c r="AF321" s="4">
        <f>E321/E$537</f>
        <v>1.0903225806451613</v>
      </c>
      <c r="AG321" s="4">
        <f>F321/E$537</f>
        <v>1.1225806451612903</v>
      </c>
      <c r="AH321" s="4">
        <f>G321/E$537</f>
        <v>1.1290322580645162</v>
      </c>
      <c r="AI321" s="4">
        <f>H321/E$537</f>
        <v>1.1419354838709677</v>
      </c>
      <c r="AJ321" s="4">
        <f>I321/E$537</f>
        <v>1.1483870967741936</v>
      </c>
      <c r="AK321" s="4">
        <f>J321/E$537</f>
        <v>1.1548387096774193</v>
      </c>
      <c r="AL321" s="4">
        <f>K321/E$537</f>
        <v>1.1419354838709677</v>
      </c>
      <c r="AM321" s="4">
        <f>L321/E$537</f>
        <v>1.1483870967741936</v>
      </c>
      <c r="AN321" s="4">
        <f>M321/E$537</f>
        <v>1.167741935483871</v>
      </c>
      <c r="AO321" s="4">
        <f>N321/E$537</f>
        <v>1.2193548387096773</v>
      </c>
      <c r="AP321" s="4">
        <f>O321/E$537</f>
        <v>1.3419354838709678</v>
      </c>
      <c r="AQ321" s="256"/>
      <c r="AR321" s="256"/>
      <c r="AS321" s="256"/>
      <c r="AT321" s="256"/>
      <c r="AU321" s="256"/>
      <c r="AV321" s="256"/>
      <c r="AW321" s="256"/>
      <c r="AX321" s="256"/>
      <c r="AY321" s="256"/>
      <c r="AZ321" s="256"/>
      <c r="BA321" s="256"/>
      <c r="BC321" s="3"/>
      <c r="BE321" s="3">
        <f>E321*保育人数!$J$3/保育人数!$J$34</f>
        <v>828.91696142833086</v>
      </c>
      <c r="BF321" s="3">
        <f>F321*保育人数!$J$3/保育人数!$J$34</f>
        <v>853.44113188479037</v>
      </c>
      <c r="BG321" s="3">
        <f>G321*保育人数!$J$3/保育人数!$J$34</f>
        <v>858.3459659760822</v>
      </c>
      <c r="BH321" s="3">
        <f>H321*保育人数!$J$3/保育人数!$J$34</f>
        <v>868.15563415866598</v>
      </c>
      <c r="BI321" s="3">
        <f>I321*保育人数!$J$3/保育人数!$J$34</f>
        <v>873.06046824995792</v>
      </c>
      <c r="BJ321" s="3">
        <f>J321*保育人数!$J$3/保育人数!$J$34</f>
        <v>877.96530234124987</v>
      </c>
      <c r="BK321" s="3">
        <f>K321*保育人数!$J$3/保育人数!$J$34</f>
        <v>868.15563415866598</v>
      </c>
      <c r="BL321" s="3">
        <f>L321*保育人数!$J$3/保育人数!$J$34</f>
        <v>873.06046824995792</v>
      </c>
      <c r="BM321" s="3">
        <f>M321*保育人数!$J$3/保育人数!$J$34</f>
        <v>887.77497052383364</v>
      </c>
      <c r="BN321" s="3">
        <f>N321*保育人数!$J$3/保育人数!$J$34</f>
        <v>927.01364325416876</v>
      </c>
      <c r="BO321" s="3">
        <f>O321*保育人数!$J$3/保育人数!$J$34</f>
        <v>1020.2054909887148</v>
      </c>
      <c r="BP321" s="3">
        <f t="shared" si="197"/>
        <v>885.09960647403818</v>
      </c>
      <c r="BQ321" s="216"/>
      <c r="BR321" s="3"/>
      <c r="BU321" s="3">
        <f>U321*保育人数!$J$3/保育人数!$J$34</f>
        <v>90366.663297961932</v>
      </c>
      <c r="BV321" s="3">
        <f>V321*保育人数!$J$3/保育人数!$J$34</f>
        <v>91396.678457133239</v>
      </c>
      <c r="BW321" s="3">
        <f>W321*保育人数!$J$3/保育人数!$J$34</f>
        <v>92171.642243557348</v>
      </c>
      <c r="BX321" s="3">
        <f>X321*保育人数!$J$3/保育人数!$J$34</f>
        <v>93103.560720902809</v>
      </c>
      <c r="BY321" s="3">
        <f>Y321*保育人数!$J$3/保育人数!$J$34</f>
        <v>93240.896075458993</v>
      </c>
      <c r="BZ321" s="3">
        <f>Z321*保育人数!$J$3/保育人数!$J$34</f>
        <v>92093.164898096686</v>
      </c>
      <c r="CA321" s="3">
        <f>AA321*保育人数!$J$3/保育人数!$J$34</f>
        <v>93182.038066363486</v>
      </c>
      <c r="CB321" s="3">
        <f>AB321*保育人数!$J$3/保育人数!$J$34</f>
        <v>94236.577395991248</v>
      </c>
      <c r="CC321" s="3">
        <f>AC321*保育人数!$J$3/保育人数!$J$34</f>
        <v>98523.402391780357</v>
      </c>
      <c r="CD321" s="3">
        <f>AD321*保育人数!$J$3/保育人数!$J$34</f>
        <v>107857.30166750884</v>
      </c>
      <c r="CE321" s="3">
        <f>AE321*保育人数!$J$3/保育人数!$J$34</f>
        <v>0</v>
      </c>
      <c r="CF321" s="3">
        <f t="shared" si="198"/>
        <v>86015.629564977731</v>
      </c>
      <c r="CG321" s="216"/>
      <c r="CH321" s="3"/>
      <c r="CI321" s="4"/>
    </row>
    <row r="322" spans="1:87" ht="21" customHeight="1">
      <c r="A322" s="32" t="s">
        <v>82</v>
      </c>
      <c r="B322" s="33" t="s">
        <v>169</v>
      </c>
      <c r="C322" s="237" t="s">
        <v>159</v>
      </c>
      <c r="D322" s="34" t="s">
        <v>105</v>
      </c>
      <c r="E322" s="38">
        <v>420</v>
      </c>
      <c r="F322" s="36">
        <v>440</v>
      </c>
      <c r="G322" s="36">
        <v>440</v>
      </c>
      <c r="H322" s="36">
        <v>440</v>
      </c>
      <c r="I322" s="36">
        <v>450</v>
      </c>
      <c r="J322" s="36">
        <v>450</v>
      </c>
      <c r="K322" s="36">
        <v>450</v>
      </c>
      <c r="L322" s="36">
        <v>450</v>
      </c>
      <c r="M322" s="39">
        <v>460</v>
      </c>
      <c r="N322" s="39">
        <v>480</v>
      </c>
      <c r="O322" s="40">
        <v>530</v>
      </c>
      <c r="P322" s="111"/>
      <c r="Q322" s="111"/>
      <c r="R322" s="111"/>
      <c r="S322" s="111"/>
      <c r="T322" s="35">
        <v>49580</v>
      </c>
      <c r="U322" s="36">
        <v>50730</v>
      </c>
      <c r="V322" s="36">
        <v>51390</v>
      </c>
      <c r="W322" s="36">
        <v>51790</v>
      </c>
      <c r="X322" s="36">
        <v>52260</v>
      </c>
      <c r="Y322" s="36">
        <v>47850</v>
      </c>
      <c r="Z322" s="36">
        <v>47250</v>
      </c>
      <c r="AA322" s="36">
        <v>47800</v>
      </c>
      <c r="AB322" s="37">
        <v>48310</v>
      </c>
      <c r="AC322" s="37">
        <v>50390</v>
      </c>
      <c r="AD322" s="77">
        <v>54960</v>
      </c>
      <c r="AE322" s="111"/>
      <c r="AF322" s="4">
        <f>E322/E$538</f>
        <v>1.0769230769230769</v>
      </c>
      <c r="AG322" s="4">
        <f>F322/E$538</f>
        <v>1.1282051282051282</v>
      </c>
      <c r="AH322" s="4">
        <f>G322/E$538</f>
        <v>1.1282051282051282</v>
      </c>
      <c r="AI322" s="4">
        <f>H322/E$538</f>
        <v>1.1282051282051282</v>
      </c>
      <c r="AJ322" s="4">
        <f>I322/E$538</f>
        <v>1.1538461538461537</v>
      </c>
      <c r="AK322" s="4">
        <f>J322/E$538</f>
        <v>1.1538461538461537</v>
      </c>
      <c r="AL322" s="4">
        <f>K322/E$538</f>
        <v>1.1538461538461537</v>
      </c>
      <c r="AM322" s="4">
        <f>L322/E$538</f>
        <v>1.1538461538461537</v>
      </c>
      <c r="AN322" s="4">
        <f>M322/E$538</f>
        <v>1.1794871794871795</v>
      </c>
      <c r="AO322" s="4">
        <f>N322/E$538</f>
        <v>1.2307692307692308</v>
      </c>
      <c r="AP322" s="4">
        <f>O322/E$538</f>
        <v>1.358974358974359</v>
      </c>
      <c r="AQ322" s="256"/>
      <c r="AR322" s="256"/>
      <c r="AS322" s="256"/>
      <c r="AT322" s="256"/>
      <c r="AU322" s="256"/>
      <c r="AV322" s="256"/>
      <c r="AW322" s="256"/>
      <c r="AX322" s="256"/>
      <c r="AY322" s="256"/>
      <c r="AZ322" s="256"/>
      <c r="BA322" s="256"/>
      <c r="BC322" s="3"/>
      <c r="BE322" s="3">
        <f>E322*(保育人数!$K$7+保育人数!$K$8)/保育人数!$K$34</f>
        <v>875.65231010180116</v>
      </c>
      <c r="BF322" s="3">
        <f>F322*(保育人数!$K$7+保育人数!$K$8)/保育人数!$K$34</f>
        <v>917.35003915426785</v>
      </c>
      <c r="BG322" s="3">
        <f>G322*(保育人数!$K$7+保育人数!$K$8)/保育人数!$K$34</f>
        <v>917.35003915426785</v>
      </c>
      <c r="BH322" s="3">
        <f>H322*(保育人数!$K$7+保育人数!$K$8)/保育人数!$K$34</f>
        <v>917.35003915426785</v>
      </c>
      <c r="BI322" s="3">
        <f>I322*(保育人数!$K$7+保育人数!$K$8)/保育人数!$K$34</f>
        <v>938.19890368050119</v>
      </c>
      <c r="BJ322" s="3">
        <f>J322*(保育人数!$K$7+保育人数!$K$8)/保育人数!$K$34</f>
        <v>938.19890368050119</v>
      </c>
      <c r="BK322" s="3">
        <f>K322*(保育人数!$K$7+保育人数!$K$8)/保育人数!$K$34</f>
        <v>938.19890368050119</v>
      </c>
      <c r="BL322" s="3">
        <f>L322*(保育人数!$K$7+保育人数!$K$8)/保育人数!$K$34</f>
        <v>938.19890368050119</v>
      </c>
      <c r="BM322" s="3">
        <f>M322*(保育人数!$K$7+保育人数!$K$8)/保育人数!$K$34</f>
        <v>959.04776820673453</v>
      </c>
      <c r="BN322" s="3">
        <f>N322*(保育人数!$K$7+保育人数!$K$8)/保育人数!$K$34</f>
        <v>1000.7454972592013</v>
      </c>
      <c r="BO322" s="3">
        <f>O322*(保育人数!$K$7+保育人数!$K$8)/保育人数!$K$34</f>
        <v>1104.9898198903682</v>
      </c>
      <c r="BP322" s="3">
        <f>AVERAGE(BE322:BO322)</f>
        <v>949.57101160390118</v>
      </c>
      <c r="BQ322" s="216">
        <f>SUM(BP322:BP325)</f>
        <v>4026.2000427137464</v>
      </c>
      <c r="BR322" s="3"/>
      <c r="BU322" s="3">
        <f>U322*(保育人数!$K$7+保育人数!$K$8)/保育人数!$K$34</f>
        <v>105766.28974158184</v>
      </c>
      <c r="BV322" s="3">
        <f>V322*(保育人数!$K$7+保育人数!$K$8)/保育人数!$K$34</f>
        <v>107142.31480031324</v>
      </c>
      <c r="BW322" s="3">
        <f>W322*(保育人数!$K$7+保育人数!$K$8)/保育人数!$K$34</f>
        <v>107976.26938136257</v>
      </c>
      <c r="BX322" s="3">
        <f>X322*(保育人数!$K$7+保育人数!$K$8)/保育人数!$K$34</f>
        <v>108956.16601409554</v>
      </c>
      <c r="BY322" s="3">
        <f>Y322*(保育人数!$K$7+保育人数!$K$8)/保育人数!$K$34</f>
        <v>99761.816758026631</v>
      </c>
      <c r="BZ322" s="3">
        <f>Z322*(保育人数!$K$7+保育人数!$K$8)/保育人数!$K$34</f>
        <v>98510.884886452623</v>
      </c>
      <c r="CA322" s="3">
        <f>AA322*(保育人数!$K$7+保育人数!$K$8)/保育人数!$K$34</f>
        <v>99657.572435395457</v>
      </c>
      <c r="CB322" s="3">
        <f>AB322*(保育人数!$K$7+保育人数!$K$8)/保育人数!$K$34</f>
        <v>100720.86452623336</v>
      </c>
      <c r="CC322" s="3">
        <f>AC322*(保育人数!$K$7+保育人数!$K$8)/保育人数!$K$34</f>
        <v>105057.4283476899</v>
      </c>
      <c r="CD322" s="3">
        <f>AD322*(保育人数!$K$7+保育人数!$K$8)/保育人数!$K$34</f>
        <v>114585.35943617855</v>
      </c>
      <c r="CE322" s="3">
        <f>AE322*(保育人数!$K$7+保育人数!$K$8)/保育人数!$K$34</f>
        <v>0</v>
      </c>
      <c r="CF322" s="3">
        <f>AVERAGE(BU322:CE322)</f>
        <v>95284.996938848155</v>
      </c>
      <c r="CG322" s="216">
        <f>ROUNDDOWN(SUM(CF322:CF325)*$CJ$2*12/16,-2)</f>
        <v>211400</v>
      </c>
      <c r="CH322" s="3"/>
      <c r="CI322" s="4"/>
    </row>
    <row r="323" spans="1:87" ht="19">
      <c r="A323" s="32" t="s">
        <v>82</v>
      </c>
      <c r="B323" s="76" t="s">
        <v>141</v>
      </c>
      <c r="C323" s="237"/>
      <c r="D323" s="34" t="s">
        <v>106</v>
      </c>
      <c r="E323" s="38">
        <v>480</v>
      </c>
      <c r="F323" s="36">
        <v>510</v>
      </c>
      <c r="G323" s="36">
        <v>510</v>
      </c>
      <c r="H323" s="36">
        <v>510</v>
      </c>
      <c r="I323" s="36">
        <v>520</v>
      </c>
      <c r="J323" s="36">
        <v>520</v>
      </c>
      <c r="K323" s="36">
        <v>520</v>
      </c>
      <c r="L323" s="36">
        <v>520</v>
      </c>
      <c r="M323" s="39">
        <v>530</v>
      </c>
      <c r="N323" s="39">
        <v>550</v>
      </c>
      <c r="O323" s="40">
        <v>610</v>
      </c>
      <c r="P323" s="111"/>
      <c r="Q323" s="111"/>
      <c r="R323" s="111"/>
      <c r="S323" s="111"/>
      <c r="T323" s="35">
        <v>56390</v>
      </c>
      <c r="U323" s="36">
        <v>57730</v>
      </c>
      <c r="V323" s="36">
        <v>58460</v>
      </c>
      <c r="W323" s="36">
        <v>58930</v>
      </c>
      <c r="X323" s="36">
        <v>59470</v>
      </c>
      <c r="Y323" s="36">
        <v>55070</v>
      </c>
      <c r="Z323" s="36">
        <v>54370</v>
      </c>
      <c r="AA323" s="36">
        <v>55010</v>
      </c>
      <c r="AB323" s="37">
        <v>55600</v>
      </c>
      <c r="AC323" s="37">
        <v>58030</v>
      </c>
      <c r="AD323" s="77">
        <v>63370</v>
      </c>
      <c r="AE323" s="111"/>
      <c r="AF323" s="4">
        <f>E323/E$539</f>
        <v>1.0666666666666667</v>
      </c>
      <c r="AG323" s="4">
        <f>F323/E$539</f>
        <v>1.1333333333333333</v>
      </c>
      <c r="AH323" s="4">
        <f>G323/E$539</f>
        <v>1.1333333333333333</v>
      </c>
      <c r="AI323" s="4">
        <f>H323/E$539</f>
        <v>1.1333333333333333</v>
      </c>
      <c r="AJ323" s="4">
        <f>I323/E$539</f>
        <v>1.1555555555555554</v>
      </c>
      <c r="AK323" s="4">
        <f>J323/E$539</f>
        <v>1.1555555555555554</v>
      </c>
      <c r="AL323" s="4">
        <f>K323/E$539</f>
        <v>1.1555555555555554</v>
      </c>
      <c r="AM323" s="4">
        <f>L323/E$539</f>
        <v>1.1555555555555554</v>
      </c>
      <c r="AN323" s="4">
        <f>M323/E$539</f>
        <v>1.1777777777777778</v>
      </c>
      <c r="AO323" s="4">
        <f>N323/E$539</f>
        <v>1.2222222222222223</v>
      </c>
      <c r="AP323" s="4">
        <f>O323/E$539</f>
        <v>1.3555555555555556</v>
      </c>
      <c r="AQ323" s="256"/>
      <c r="AR323" s="256"/>
      <c r="AS323" s="256"/>
      <c r="AT323" s="256"/>
      <c r="AU323" s="256"/>
      <c r="AV323" s="256"/>
      <c r="AW323" s="256"/>
      <c r="AX323" s="256"/>
      <c r="AY323" s="256"/>
      <c r="AZ323" s="256"/>
      <c r="BA323" s="256"/>
      <c r="BC323" s="3"/>
      <c r="BE323" s="3">
        <f>E323*保育人数!$K$6/保育人数!$K$34</f>
        <v>500.37274862960066</v>
      </c>
      <c r="BF323" s="3">
        <f>F323*保育人数!$K$6/保育人数!$K$34</f>
        <v>531.64604541895073</v>
      </c>
      <c r="BG323" s="3">
        <f>G323*保育人数!$K$6/保育人数!$K$34</f>
        <v>531.64604541895073</v>
      </c>
      <c r="BH323" s="3">
        <f>H323*保育人数!$K$6/保育人数!$K$34</f>
        <v>531.64604541895073</v>
      </c>
      <c r="BI323" s="3">
        <f>I323*保育人数!$K$6/保育人数!$K$34</f>
        <v>542.07047768206735</v>
      </c>
      <c r="BJ323" s="3">
        <f>J323*保育人数!$K$6/保育人数!$K$34</f>
        <v>542.07047768206735</v>
      </c>
      <c r="BK323" s="3">
        <f>K323*保育人数!$K$6/保育人数!$K$34</f>
        <v>542.07047768206735</v>
      </c>
      <c r="BL323" s="3">
        <f>L323*保育人数!$K$6/保育人数!$K$34</f>
        <v>542.07047768206735</v>
      </c>
      <c r="BM323" s="3">
        <f>M323*保育人数!$K$6/保育人数!$K$34</f>
        <v>552.49490994518408</v>
      </c>
      <c r="BN323" s="3">
        <f>N323*保育人数!$K$6/保育人数!$K$34</f>
        <v>573.34377447141742</v>
      </c>
      <c r="BO323" s="3">
        <f>O323*保育人数!$K$6/保育人数!$K$34</f>
        <v>635.89036805011744</v>
      </c>
      <c r="BP323" s="3">
        <f t="shared" ref="BP323:BP325" si="199">AVERAGE(BE323:BO323)</f>
        <v>547.75653164376752</v>
      </c>
      <c r="BQ323" s="216"/>
      <c r="BR323" s="3"/>
      <c r="BU323" s="3">
        <f>U323*保育人数!$K$6/保育人数!$K$34</f>
        <v>60180.247454972596</v>
      </c>
      <c r="BV323" s="3">
        <f>V323*保育人数!$K$6/保育人数!$K$34</f>
        <v>60941.231010180112</v>
      </c>
      <c r="BW323" s="3">
        <f>W323*保育人数!$K$6/保育人数!$K$34</f>
        <v>61431.179326546597</v>
      </c>
      <c r="BX323" s="3">
        <f>X323*保育人数!$K$6/保育人数!$K$34</f>
        <v>61994.098668754894</v>
      </c>
      <c r="BY323" s="3">
        <f>Y323*保育人数!$K$6/保育人数!$K$34</f>
        <v>57407.348472983555</v>
      </c>
      <c r="BZ323" s="3">
        <f>Z323*保育人数!$K$6/保育人数!$K$34</f>
        <v>56677.638214565392</v>
      </c>
      <c r="CA323" s="3">
        <f>AA323*保育人数!$K$6/保育人数!$K$34</f>
        <v>57344.801879404855</v>
      </c>
      <c r="CB323" s="3">
        <f>AB323*保育人数!$K$6/保育人数!$K$34</f>
        <v>57959.843382928739</v>
      </c>
      <c r="CC323" s="3">
        <f>AC323*保育人数!$K$6/保育人数!$K$34</f>
        <v>60492.980422866094</v>
      </c>
      <c r="CD323" s="3">
        <f>AD323*保育人数!$K$6/保育人数!$K$34</f>
        <v>66059.627251370403</v>
      </c>
      <c r="CE323" s="3">
        <f>AE323*保育人数!$K$6/保育人数!$K$34</f>
        <v>0</v>
      </c>
      <c r="CF323" s="3">
        <f t="shared" ref="CF323:CF325" si="200">AVERAGE(BU323:CE323)</f>
        <v>54589.908734961202</v>
      </c>
      <c r="CG323" s="216"/>
      <c r="CH323" s="3"/>
      <c r="CI323" s="4"/>
    </row>
    <row r="324" spans="1:87" ht="19">
      <c r="A324" s="32" t="s">
        <v>82</v>
      </c>
      <c r="B324" s="76" t="s">
        <v>141</v>
      </c>
      <c r="C324" s="257" t="s">
        <v>160</v>
      </c>
      <c r="D324" s="34" t="s">
        <v>161</v>
      </c>
      <c r="E324" s="38">
        <v>960</v>
      </c>
      <c r="F324" s="36">
        <v>1000</v>
      </c>
      <c r="G324" s="36">
        <v>1000</v>
      </c>
      <c r="H324" s="36">
        <v>1010</v>
      </c>
      <c r="I324" s="36">
        <v>1020</v>
      </c>
      <c r="J324" s="36">
        <v>1020</v>
      </c>
      <c r="K324" s="36">
        <v>1010</v>
      </c>
      <c r="L324" s="36">
        <v>1020</v>
      </c>
      <c r="M324" s="39">
        <v>1030</v>
      </c>
      <c r="N324" s="39">
        <v>1080</v>
      </c>
      <c r="O324" s="40">
        <v>1190</v>
      </c>
      <c r="P324" s="111"/>
      <c r="Q324" s="111"/>
      <c r="R324" s="111"/>
      <c r="S324" s="111"/>
      <c r="T324" s="35">
        <v>107250</v>
      </c>
      <c r="U324" s="36">
        <v>109940</v>
      </c>
      <c r="V324" s="36">
        <v>111280</v>
      </c>
      <c r="W324" s="36">
        <v>112200</v>
      </c>
      <c r="X324" s="36">
        <v>113290</v>
      </c>
      <c r="Y324" s="36">
        <v>113470</v>
      </c>
      <c r="Z324" s="36">
        <v>112200</v>
      </c>
      <c r="AA324" s="36">
        <v>113510</v>
      </c>
      <c r="AB324" s="37">
        <v>114760</v>
      </c>
      <c r="AC324" s="37">
        <v>119820</v>
      </c>
      <c r="AD324" s="77">
        <v>130800</v>
      </c>
      <c r="AE324" s="111"/>
      <c r="AF324" s="4">
        <f>E324/E$540</f>
        <v>1.0786516853932584</v>
      </c>
      <c r="AG324" s="4">
        <f>F324/E$540</f>
        <v>1.1235955056179776</v>
      </c>
      <c r="AH324" s="4">
        <f>G324/E$540</f>
        <v>1.1235955056179776</v>
      </c>
      <c r="AI324" s="4">
        <f>H324/E$540</f>
        <v>1.1348314606741574</v>
      </c>
      <c r="AJ324" s="4">
        <f>I324/E$540</f>
        <v>1.146067415730337</v>
      </c>
      <c r="AK324" s="4">
        <f>J324/E$540</f>
        <v>1.146067415730337</v>
      </c>
      <c r="AL324" s="4">
        <f>K324/E$540</f>
        <v>1.1348314606741574</v>
      </c>
      <c r="AM324" s="4">
        <f>L324/E$540</f>
        <v>1.146067415730337</v>
      </c>
      <c r="AN324" s="4">
        <f>M324/E$540</f>
        <v>1.1573033707865168</v>
      </c>
      <c r="AO324" s="4">
        <f>N324/E$540</f>
        <v>1.2134831460674158</v>
      </c>
      <c r="AP324" s="4">
        <f>O324/E$540</f>
        <v>1.3370786516853932</v>
      </c>
      <c r="AQ324" s="256"/>
      <c r="AR324" s="256"/>
      <c r="AS324" s="256"/>
      <c r="AT324" s="256"/>
      <c r="AU324" s="256"/>
      <c r="AV324" s="256"/>
      <c r="AW324" s="256"/>
      <c r="AX324" s="256"/>
      <c r="AY324" s="256"/>
      <c r="AZ324" s="256"/>
      <c r="BA324" s="256"/>
      <c r="BC324" s="3"/>
      <c r="BE324" s="3">
        <f>E324*(保育人数!$K$4+保育人数!$K$5)/保育人数!$K$34</f>
        <v>1501.118245888802</v>
      </c>
      <c r="BF324" s="3">
        <f>F324*(保育人数!$K$4+保育人数!$K$5)/保育人数!$K$34</f>
        <v>1563.6648394675021</v>
      </c>
      <c r="BG324" s="3">
        <f>G324*(保育人数!$K$4+保育人数!$K$5)/保育人数!$K$34</f>
        <v>1563.6648394675021</v>
      </c>
      <c r="BH324" s="3">
        <f>H324*(保育人数!$K$4+保育人数!$K$5)/保育人数!$K$34</f>
        <v>1579.3014878621771</v>
      </c>
      <c r="BI324" s="3">
        <f>I324*(保育人数!$K$4+保育人数!$K$5)/保育人数!$K$34</f>
        <v>1594.938136256852</v>
      </c>
      <c r="BJ324" s="3">
        <f>J324*(保育人数!$K$4+保育人数!$K$5)/保育人数!$K$34</f>
        <v>1594.938136256852</v>
      </c>
      <c r="BK324" s="3">
        <f>K324*(保育人数!$K$4+保育人数!$K$5)/保育人数!$K$34</f>
        <v>1579.3014878621771</v>
      </c>
      <c r="BL324" s="3">
        <f>L324*(保育人数!$K$4+保育人数!$K$5)/保育人数!$K$34</f>
        <v>1594.938136256852</v>
      </c>
      <c r="BM324" s="3">
        <f>M324*(保育人数!$K$4+保育人数!$K$5)/保育人数!$K$34</f>
        <v>1610.5747846515271</v>
      </c>
      <c r="BN324" s="3">
        <f>N324*(保育人数!$K$4+保育人数!$K$5)/保育人数!$K$34</f>
        <v>1688.7580266249022</v>
      </c>
      <c r="BO324" s="3">
        <f>O324*(保育人数!$K$4+保育人数!$K$5)/保育人数!$K$34</f>
        <v>1860.7611589663275</v>
      </c>
      <c r="BP324" s="3">
        <f t="shared" si="199"/>
        <v>1611.9962981419521</v>
      </c>
      <c r="BQ324" s="216"/>
      <c r="BR324" s="3"/>
      <c r="BU324" s="3">
        <f>U324*(保育人数!$K$4+保育人数!$K$5)/保育人数!$K$34</f>
        <v>171909.31245105717</v>
      </c>
      <c r="BV324" s="3">
        <f>V324*(保育人数!$K$4+保育人数!$K$5)/保育人数!$K$34</f>
        <v>174004.62333594362</v>
      </c>
      <c r="BW324" s="3">
        <f>W324*(保育人数!$K$4+保育人数!$K$5)/保育人数!$K$34</f>
        <v>175443.19498825373</v>
      </c>
      <c r="BX324" s="3">
        <f>X324*(保育人数!$K$4+保育人数!$K$5)/保育人数!$K$34</f>
        <v>177147.58966327331</v>
      </c>
      <c r="BY324" s="3">
        <f>Y324*(保育人数!$K$4+保育人数!$K$5)/保育人数!$K$34</f>
        <v>177429.04933437746</v>
      </c>
      <c r="BZ324" s="3">
        <f>Z324*(保育人数!$K$4+保育人数!$K$5)/保育人数!$K$34</f>
        <v>175443.19498825373</v>
      </c>
      <c r="CA324" s="3">
        <f>AA324*(保育人数!$K$4+保育人数!$K$5)/保育人数!$K$34</f>
        <v>177491.59592795616</v>
      </c>
      <c r="CB324" s="3">
        <f>AB324*(保育人数!$K$4+保育人数!$K$5)/保育人数!$K$34</f>
        <v>179446.17697729054</v>
      </c>
      <c r="CC324" s="3">
        <f>AC324*(保育人数!$K$4+保育人数!$K$5)/保育人数!$K$34</f>
        <v>187358.3210649961</v>
      </c>
      <c r="CD324" s="3">
        <f>AD324*(保育人数!$K$4+保育人数!$K$5)/保育人数!$K$34</f>
        <v>204527.36100234927</v>
      </c>
      <c r="CE324" s="3">
        <f>AE324*(保育人数!$K$4+保育人数!$K$5)/保育人数!$K$34</f>
        <v>0</v>
      </c>
      <c r="CF324" s="3">
        <f t="shared" si="200"/>
        <v>163654.58361215921</v>
      </c>
      <c r="CG324" s="216"/>
      <c r="CH324" s="3"/>
      <c r="CI324" s="4"/>
    </row>
    <row r="325" spans="1:87" ht="19">
      <c r="A325" s="32" t="s">
        <v>82</v>
      </c>
      <c r="B325" s="76" t="s">
        <v>141</v>
      </c>
      <c r="C325" s="257"/>
      <c r="D325" s="34" t="s">
        <v>162</v>
      </c>
      <c r="E325" s="38">
        <v>1640</v>
      </c>
      <c r="F325" s="36">
        <v>1700</v>
      </c>
      <c r="G325" s="36">
        <v>1710</v>
      </c>
      <c r="H325" s="36">
        <v>1720</v>
      </c>
      <c r="I325" s="36">
        <v>1740</v>
      </c>
      <c r="J325" s="36">
        <v>1750</v>
      </c>
      <c r="K325" s="36">
        <v>1720</v>
      </c>
      <c r="L325" s="36">
        <v>1740</v>
      </c>
      <c r="M325" s="39">
        <v>1760</v>
      </c>
      <c r="N325" s="39">
        <v>1840</v>
      </c>
      <c r="O325" s="40">
        <v>2030</v>
      </c>
      <c r="P325" s="111"/>
      <c r="Q325" s="111"/>
      <c r="R325" s="111"/>
      <c r="S325" s="111"/>
      <c r="T325" s="35">
        <v>175380</v>
      </c>
      <c r="U325" s="36">
        <v>180000</v>
      </c>
      <c r="V325" s="36">
        <v>182060</v>
      </c>
      <c r="W325" s="36">
        <v>183610</v>
      </c>
      <c r="X325" s="36">
        <v>185470</v>
      </c>
      <c r="Y325" s="36">
        <v>185740</v>
      </c>
      <c r="Z325" s="36">
        <v>183460</v>
      </c>
      <c r="AA325" s="36">
        <v>185630</v>
      </c>
      <c r="AB325" s="37">
        <v>187730</v>
      </c>
      <c r="AC325" s="37">
        <v>196290</v>
      </c>
      <c r="AD325" s="77">
        <v>214900</v>
      </c>
      <c r="AE325" s="111"/>
      <c r="AF325" s="4">
        <f>E325/E$541</f>
        <v>1.0860927152317881</v>
      </c>
      <c r="AG325" s="4">
        <f>F325/E$541</f>
        <v>1.1258278145695364</v>
      </c>
      <c r="AH325" s="4">
        <f>G325/E$541</f>
        <v>1.1324503311258278</v>
      </c>
      <c r="AI325" s="4">
        <f>H325/E$541</f>
        <v>1.1390728476821192</v>
      </c>
      <c r="AJ325" s="4">
        <f>I325/E$541</f>
        <v>1.1523178807947019</v>
      </c>
      <c r="AK325" s="4">
        <f>J325/E$541</f>
        <v>1.1589403973509933</v>
      </c>
      <c r="AL325" s="4">
        <f>K325/E$541</f>
        <v>1.1390728476821192</v>
      </c>
      <c r="AM325" s="4">
        <f>L325/E$541</f>
        <v>1.1523178807947019</v>
      </c>
      <c r="AN325" s="4">
        <f>M325/E$541</f>
        <v>1.1655629139072847</v>
      </c>
      <c r="AO325" s="4">
        <f>N325/E$541</f>
        <v>1.2185430463576159</v>
      </c>
      <c r="AP325" s="4">
        <f>O325/E$541</f>
        <v>1.3443708609271523</v>
      </c>
      <c r="AQ325" s="256"/>
      <c r="AR325" s="256"/>
      <c r="AS325" s="256"/>
      <c r="AT325" s="256"/>
      <c r="AU325" s="256"/>
      <c r="AV325" s="256"/>
      <c r="AW325" s="256"/>
      <c r="AX325" s="256"/>
      <c r="AY325" s="256"/>
      <c r="AZ325" s="256"/>
      <c r="BA325" s="256"/>
      <c r="BC325" s="3"/>
      <c r="BE325" s="3">
        <f>E325*保育人数!$K$3/保育人数!$K$34</f>
        <v>854.80344557556782</v>
      </c>
      <c r="BF325" s="3">
        <f>F325*保育人数!$K$3/保育人数!$K$34</f>
        <v>886.07674236491778</v>
      </c>
      <c r="BG325" s="3">
        <f>G325*保育人数!$K$3/保育人数!$K$34</f>
        <v>891.2889584964762</v>
      </c>
      <c r="BH325" s="3">
        <f>H325*保育人数!$K$3/保育人数!$K$34</f>
        <v>896.50117462803451</v>
      </c>
      <c r="BI325" s="3">
        <f>I325*保育人数!$K$3/保育人数!$K$34</f>
        <v>906.92560689115112</v>
      </c>
      <c r="BJ325" s="3">
        <f>J325*保育人数!$K$3/保育人数!$K$34</f>
        <v>912.13782302270954</v>
      </c>
      <c r="BK325" s="3">
        <f>K325*保育人数!$K$3/保育人数!$K$34</f>
        <v>896.50117462803451</v>
      </c>
      <c r="BL325" s="3">
        <f>L325*保育人数!$K$3/保育人数!$K$34</f>
        <v>906.92560689115112</v>
      </c>
      <c r="BM325" s="3">
        <f>M325*保育人数!$K$3/保育人数!$K$34</f>
        <v>917.35003915426785</v>
      </c>
      <c r="BN325" s="3">
        <f>N325*保育人数!$K$3/保育人数!$K$34</f>
        <v>959.04776820673453</v>
      </c>
      <c r="BO325" s="3">
        <f>O325*保育人数!$K$3/保育人数!$K$34</f>
        <v>1058.0798747063429</v>
      </c>
      <c r="BP325" s="3">
        <f t="shared" si="199"/>
        <v>916.87620132412599</v>
      </c>
      <c r="BQ325" s="216"/>
      <c r="BR325" s="3"/>
      <c r="BU325" s="3">
        <f>U325*保育人数!$K$3/保育人数!$K$34</f>
        <v>93819.890368050124</v>
      </c>
      <c r="BV325" s="3">
        <f>V325*保育人数!$K$3/保育人数!$K$34</f>
        <v>94893.606891151139</v>
      </c>
      <c r="BW325" s="3">
        <f>W325*保育人数!$K$3/保育人数!$K$34</f>
        <v>95701.500391542679</v>
      </c>
      <c r="BX325" s="3">
        <f>X325*保育人数!$K$3/保育人数!$K$34</f>
        <v>96670.972592012535</v>
      </c>
      <c r="BY325" s="3">
        <f>Y325*保育人数!$K$3/保育人数!$K$34</f>
        <v>96811.702427564611</v>
      </c>
      <c r="BZ325" s="3">
        <f>Z325*保育人数!$K$3/保育人数!$K$34</f>
        <v>95623.31714956931</v>
      </c>
      <c r="CA325" s="3">
        <f>AA325*保育人数!$K$3/保育人数!$K$34</f>
        <v>96754.368050117468</v>
      </c>
      <c r="CB325" s="3">
        <f>AB325*保育人数!$K$3/保育人数!$K$34</f>
        <v>97848.933437744723</v>
      </c>
      <c r="CC325" s="3">
        <f>AC325*保育人数!$K$3/保育人数!$K$34</f>
        <v>102310.59044635866</v>
      </c>
      <c r="CD325" s="3">
        <f>AD325*保育人数!$K$3/保育人数!$K$34</f>
        <v>112010.52466718873</v>
      </c>
      <c r="CE325" s="3">
        <f>AE325*保育人数!$K$3/保育人数!$K$34</f>
        <v>0</v>
      </c>
      <c r="CF325" s="3">
        <f t="shared" si="200"/>
        <v>89313.218765572732</v>
      </c>
      <c r="CG325" s="216"/>
      <c r="CH325" s="3"/>
      <c r="CI325" s="4"/>
    </row>
    <row r="326" spans="1:87" ht="21" customHeight="1">
      <c r="A326" s="32" t="s">
        <v>82</v>
      </c>
      <c r="B326" s="33" t="s">
        <v>170</v>
      </c>
      <c r="C326" s="237" t="s">
        <v>159</v>
      </c>
      <c r="D326" s="34" t="s">
        <v>105</v>
      </c>
      <c r="E326" s="38">
        <v>390</v>
      </c>
      <c r="F326" s="36">
        <v>400</v>
      </c>
      <c r="G326" s="36">
        <v>410</v>
      </c>
      <c r="H326" s="36">
        <v>410</v>
      </c>
      <c r="I326" s="36">
        <v>410</v>
      </c>
      <c r="J326" s="36">
        <v>410</v>
      </c>
      <c r="K326" s="36">
        <v>420</v>
      </c>
      <c r="L326" s="36">
        <v>420</v>
      </c>
      <c r="M326" s="39">
        <v>430</v>
      </c>
      <c r="N326" s="39">
        <v>440</v>
      </c>
      <c r="O326" s="40">
        <v>490</v>
      </c>
      <c r="P326" s="111"/>
      <c r="Q326" s="111"/>
      <c r="R326" s="111"/>
      <c r="S326" s="111"/>
      <c r="T326" s="35">
        <v>46330</v>
      </c>
      <c r="U326" s="36">
        <v>47390</v>
      </c>
      <c r="V326" s="36">
        <v>48020</v>
      </c>
      <c r="W326" s="36">
        <v>48390</v>
      </c>
      <c r="X326" s="36">
        <v>48830</v>
      </c>
      <c r="Y326" s="36">
        <v>44420</v>
      </c>
      <c r="Z326" s="36">
        <v>43860</v>
      </c>
      <c r="AA326" s="36">
        <v>44370</v>
      </c>
      <c r="AB326" s="37">
        <v>44850</v>
      </c>
      <c r="AC326" s="37">
        <v>46770</v>
      </c>
      <c r="AD326" s="77">
        <v>51010</v>
      </c>
      <c r="AE326" s="111"/>
      <c r="AF326" s="4">
        <f>E326/E$542</f>
        <v>1.0833333333333333</v>
      </c>
      <c r="AG326" s="4">
        <f>F326/E$542</f>
        <v>1.1111111111111112</v>
      </c>
      <c r="AH326" s="4">
        <f>G326/E$542</f>
        <v>1.1388888888888888</v>
      </c>
      <c r="AI326" s="4">
        <f>H326/E$542</f>
        <v>1.1388888888888888</v>
      </c>
      <c r="AJ326" s="4">
        <f>I326/E$542</f>
        <v>1.1388888888888888</v>
      </c>
      <c r="AK326" s="4">
        <f>J326/E$542</f>
        <v>1.1388888888888888</v>
      </c>
      <c r="AL326" s="4">
        <f>K326/E$542</f>
        <v>1.1666666666666667</v>
      </c>
      <c r="AM326" s="4">
        <f>L326/E$542</f>
        <v>1.1666666666666667</v>
      </c>
      <c r="AN326" s="4">
        <f>M326/E$542</f>
        <v>1.1944444444444444</v>
      </c>
      <c r="AO326" s="4">
        <f>N326/E$542</f>
        <v>1.2222222222222223</v>
      </c>
      <c r="AP326" s="4">
        <f>O326/E$542</f>
        <v>1.3611111111111112</v>
      </c>
      <c r="AQ326" s="256"/>
      <c r="AR326" s="256"/>
      <c r="AS326" s="256"/>
      <c r="AT326" s="256"/>
      <c r="AU326" s="256"/>
      <c r="AV326" s="256"/>
      <c r="AW326" s="256"/>
      <c r="AX326" s="256"/>
      <c r="AY326" s="256"/>
      <c r="AZ326" s="256"/>
      <c r="BA326" s="256"/>
      <c r="BC326" s="3"/>
      <c r="BE326" s="3">
        <f>E326*(保育人数!$L$7+保育人数!$L$8)/保育人数!$L$34</f>
        <v>799.60571710202078</v>
      </c>
      <c r="BF326" s="3">
        <f>F326*(保育人数!$L$7+保育人数!$L$8)/保育人数!$L$34</f>
        <v>820.1084277969444</v>
      </c>
      <c r="BG326" s="3">
        <f>G326*(保育人数!$L$7+保育人数!$L$8)/保育人数!$L$34</f>
        <v>840.61113849186791</v>
      </c>
      <c r="BH326" s="3">
        <f>H326*(保育人数!$L$7+保育人数!$L$8)/保育人数!$L$34</f>
        <v>840.61113849186791</v>
      </c>
      <c r="BI326" s="3">
        <f>I326*(保育人数!$L$7+保育人数!$L$8)/保育人数!$L$34</f>
        <v>840.61113849186791</v>
      </c>
      <c r="BJ326" s="3">
        <f>J326*(保育人数!$L$7+保育人数!$L$8)/保育人数!$L$34</f>
        <v>840.61113849186791</v>
      </c>
      <c r="BK326" s="3">
        <f>K326*(保育人数!$L$7+保育人数!$L$8)/保育人数!$L$34</f>
        <v>861.11384918679153</v>
      </c>
      <c r="BL326" s="3">
        <f>L326*(保育人数!$L$7+保育人数!$L$8)/保育人数!$L$34</f>
        <v>861.11384918679153</v>
      </c>
      <c r="BM326" s="3">
        <f>M326*(保育人数!$L$7+保育人数!$L$8)/保育人数!$L$34</f>
        <v>881.61655988171515</v>
      </c>
      <c r="BN326" s="3">
        <f>N326*(保育人数!$L$7+保育人数!$L$8)/保育人数!$L$34</f>
        <v>902.11927057663877</v>
      </c>
      <c r="BO326" s="3">
        <f>O326*(保育人数!$L$7+保育人数!$L$8)/保育人数!$L$34</f>
        <v>1004.6328240512569</v>
      </c>
      <c r="BP326" s="3">
        <f>AVERAGE(BE326:BO326)</f>
        <v>862.97773197723905</v>
      </c>
      <c r="BQ326" s="216">
        <f>SUM(BP326:BP329)</f>
        <v>3782.2841525157942</v>
      </c>
      <c r="BR326" s="3"/>
      <c r="BU326" s="3">
        <f>U326*(保育人数!$L$7+保育人数!$L$8)/保育人数!$L$34</f>
        <v>97162.34598324298</v>
      </c>
      <c r="BV326" s="3">
        <f>V326*(保育人数!$L$7+保育人数!$L$8)/保育人数!$L$34</f>
        <v>98454.016757023172</v>
      </c>
      <c r="BW326" s="3">
        <f>W326*(保育人数!$L$7+保育人数!$L$8)/保育人数!$L$34</f>
        <v>99212.617052735339</v>
      </c>
      <c r="BX326" s="3">
        <f>X326*(保育人数!$L$7+保育人数!$L$8)/保育人数!$L$34</f>
        <v>100114.73632331198</v>
      </c>
      <c r="BY326" s="3">
        <f>Y326*(保育人数!$L$7+保育人数!$L$8)/保育人数!$L$34</f>
        <v>91073.040906850671</v>
      </c>
      <c r="BZ326" s="3">
        <f>Z326*(保育人数!$L$7+保育人数!$L$8)/保育人数!$L$34</f>
        <v>89924.889107934941</v>
      </c>
      <c r="CA326" s="3">
        <f>AA326*(保育人数!$L$7+保育人数!$L$8)/保育人数!$L$34</f>
        <v>90970.527353376048</v>
      </c>
      <c r="CB326" s="3">
        <f>AB326*(保育人数!$L$7+保育人数!$L$8)/保育人数!$L$34</f>
        <v>91954.657466732388</v>
      </c>
      <c r="CC326" s="3">
        <f>AC326*(保育人数!$L$7+保育人数!$L$8)/保育人数!$L$34</f>
        <v>95891.177920157716</v>
      </c>
      <c r="CD326" s="3">
        <f>AD326*(保育人数!$L$7+保育人数!$L$8)/保育人数!$L$34</f>
        <v>104584.32725480532</v>
      </c>
      <c r="CE326" s="3">
        <f>AE326*(保育人数!$L$7+保育人数!$L$8)/保育人数!$L$34</f>
        <v>0</v>
      </c>
      <c r="CF326" s="3">
        <f>AVERAGE(BU326:CE326)</f>
        <v>87212.939647833686</v>
      </c>
      <c r="CG326" s="216">
        <f>ROUNDDOWN(SUM(CF326:CF329)*$CJ$2*12/16,-2)</f>
        <v>199400</v>
      </c>
      <c r="CH326" s="3"/>
      <c r="CI326" s="4"/>
    </row>
    <row r="327" spans="1:87" ht="19">
      <c r="A327" s="32" t="s">
        <v>82</v>
      </c>
      <c r="B327" s="76" t="s">
        <v>142</v>
      </c>
      <c r="C327" s="237"/>
      <c r="D327" s="34" t="s">
        <v>106</v>
      </c>
      <c r="E327" s="38">
        <v>450</v>
      </c>
      <c r="F327" s="36">
        <v>470</v>
      </c>
      <c r="G327" s="36">
        <v>480</v>
      </c>
      <c r="H327" s="36">
        <v>480</v>
      </c>
      <c r="I327" s="36">
        <v>480</v>
      </c>
      <c r="J327" s="36">
        <v>480</v>
      </c>
      <c r="K327" s="36">
        <v>490</v>
      </c>
      <c r="L327" s="36">
        <v>490</v>
      </c>
      <c r="M327" s="39">
        <v>500</v>
      </c>
      <c r="N327" s="39">
        <v>510</v>
      </c>
      <c r="O327" s="40">
        <v>570</v>
      </c>
      <c r="P327" s="111"/>
      <c r="Q327" s="111"/>
      <c r="R327" s="111"/>
      <c r="S327" s="111"/>
      <c r="T327" s="35">
        <v>53140</v>
      </c>
      <c r="U327" s="36">
        <v>54390</v>
      </c>
      <c r="V327" s="36">
        <v>55090</v>
      </c>
      <c r="W327" s="36">
        <v>55530</v>
      </c>
      <c r="X327" s="36">
        <v>56040</v>
      </c>
      <c r="Y327" s="36">
        <v>51640</v>
      </c>
      <c r="Z327" s="36">
        <v>50980</v>
      </c>
      <c r="AA327" s="36">
        <v>51580</v>
      </c>
      <c r="AB327" s="37">
        <v>52140</v>
      </c>
      <c r="AC327" s="37">
        <v>54410</v>
      </c>
      <c r="AD327" s="77">
        <v>59420</v>
      </c>
      <c r="AE327" s="111"/>
      <c r="AF327" s="4">
        <f>E327/E$543</f>
        <v>1.0714285714285714</v>
      </c>
      <c r="AG327" s="4">
        <f>F327/E$543</f>
        <v>1.1190476190476191</v>
      </c>
      <c r="AH327" s="4">
        <f>G327/E$543</f>
        <v>1.1428571428571428</v>
      </c>
      <c r="AI327" s="4">
        <f>H327/E$543</f>
        <v>1.1428571428571428</v>
      </c>
      <c r="AJ327" s="4">
        <f>I327/E$543</f>
        <v>1.1428571428571428</v>
      </c>
      <c r="AK327" s="4">
        <f>J327/E$543</f>
        <v>1.1428571428571428</v>
      </c>
      <c r="AL327" s="4">
        <f>K327/E$543</f>
        <v>1.1666666666666667</v>
      </c>
      <c r="AM327" s="4">
        <f>L327/E$543</f>
        <v>1.1666666666666667</v>
      </c>
      <c r="AN327" s="4">
        <f>M327/E$543</f>
        <v>1.1904761904761905</v>
      </c>
      <c r="AO327" s="4">
        <f>N327/E$543</f>
        <v>1.2142857142857142</v>
      </c>
      <c r="AP327" s="4">
        <f>O327/E$543</f>
        <v>1.3571428571428572</v>
      </c>
      <c r="AQ327" s="256"/>
      <c r="AR327" s="256"/>
      <c r="AS327" s="256"/>
      <c r="AT327" s="256"/>
      <c r="AU327" s="256"/>
      <c r="AV327" s="256"/>
      <c r="AW327" s="256"/>
      <c r="AX327" s="256"/>
      <c r="AY327" s="256"/>
      <c r="AZ327" s="256"/>
      <c r="BA327" s="256"/>
      <c r="BC327" s="3"/>
      <c r="BE327" s="3">
        <f>E327*保育人数!$L$6/保育人数!$L$34</f>
        <v>461.3109906357812</v>
      </c>
      <c r="BF327" s="3">
        <f>F327*保育人数!$L$6/保育人数!$L$34</f>
        <v>481.81370133070482</v>
      </c>
      <c r="BG327" s="3">
        <f>G327*保育人数!$L$6/保育人数!$L$34</f>
        <v>492.06505667816663</v>
      </c>
      <c r="BH327" s="3">
        <f>H327*保育人数!$L$6/保育人数!$L$34</f>
        <v>492.06505667816663</v>
      </c>
      <c r="BI327" s="3">
        <f>I327*保育人数!$L$6/保育人数!$L$34</f>
        <v>492.06505667816663</v>
      </c>
      <c r="BJ327" s="3">
        <f>J327*保育人数!$L$6/保育人数!$L$34</f>
        <v>492.06505667816663</v>
      </c>
      <c r="BK327" s="3">
        <f>K327*保育人数!$L$6/保育人数!$L$34</f>
        <v>502.31641202562844</v>
      </c>
      <c r="BL327" s="3">
        <f>L327*保育人数!$L$6/保育人数!$L$34</f>
        <v>502.31641202562844</v>
      </c>
      <c r="BM327" s="3">
        <f>M327*保育人数!$L$6/保育人数!$L$34</f>
        <v>512.56776737309019</v>
      </c>
      <c r="BN327" s="3">
        <f>N327*保育人数!$L$6/保育人数!$L$34</f>
        <v>522.81912272055206</v>
      </c>
      <c r="BO327" s="3">
        <f>O327*保育人数!$L$6/保育人数!$L$34</f>
        <v>584.32725480532281</v>
      </c>
      <c r="BP327" s="3">
        <f t="shared" ref="BP327:BP329" si="201">AVERAGE(BE327:BO327)</f>
        <v>503.2483534208522</v>
      </c>
      <c r="BQ327" s="216"/>
      <c r="BR327" s="3"/>
      <c r="BU327" s="3">
        <f>U327*保育人数!$L$6/保育人数!$L$34</f>
        <v>55757.121734844754</v>
      </c>
      <c r="BV327" s="3">
        <f>V327*保育人数!$L$6/保育人数!$L$34</f>
        <v>56474.716609167081</v>
      </c>
      <c r="BW327" s="3">
        <f>W327*保育人数!$L$6/保育人数!$L$34</f>
        <v>56925.776244455403</v>
      </c>
      <c r="BX327" s="3">
        <f>X327*保育人数!$L$6/保育人数!$L$34</f>
        <v>57448.595367175949</v>
      </c>
      <c r="BY327" s="3">
        <f>Y327*保育人数!$L$6/保育人数!$L$34</f>
        <v>52937.999014292756</v>
      </c>
      <c r="BZ327" s="3">
        <f>Z327*保育人数!$L$6/保育人数!$L$34</f>
        <v>52261.409561360277</v>
      </c>
      <c r="CA327" s="3">
        <f>AA327*保育人数!$L$6/保育人数!$L$34</f>
        <v>52876.490882207989</v>
      </c>
      <c r="CB327" s="3">
        <f>AB327*保育人数!$L$6/保育人数!$L$34</f>
        <v>53450.566781665846</v>
      </c>
      <c r="CC327" s="3">
        <f>AC327*保育人数!$L$6/保育人数!$L$34</f>
        <v>55777.624445539681</v>
      </c>
      <c r="CD327" s="3">
        <f>AD327*保育人数!$L$6/保育人数!$L$34</f>
        <v>60913.553474618042</v>
      </c>
      <c r="CE327" s="3">
        <f>AE327*保育人数!$L$6/保育人数!$L$34</f>
        <v>0</v>
      </c>
      <c r="CF327" s="3">
        <f t="shared" ref="CF327:CF329" si="202">AVERAGE(BU327:CE327)</f>
        <v>50438.532192302519</v>
      </c>
      <c r="CG327" s="216"/>
      <c r="CH327" s="3"/>
      <c r="CI327" s="4"/>
    </row>
    <row r="328" spans="1:87" ht="19">
      <c r="A328" s="32" t="s">
        <v>82</v>
      </c>
      <c r="B328" s="76" t="s">
        <v>142</v>
      </c>
      <c r="C328" s="257" t="s">
        <v>160</v>
      </c>
      <c r="D328" s="34" t="s">
        <v>161</v>
      </c>
      <c r="E328" s="38">
        <v>930</v>
      </c>
      <c r="F328" s="36">
        <v>960</v>
      </c>
      <c r="G328" s="36">
        <v>970</v>
      </c>
      <c r="H328" s="36">
        <v>980</v>
      </c>
      <c r="I328" s="36">
        <v>980</v>
      </c>
      <c r="J328" s="36">
        <v>980</v>
      </c>
      <c r="K328" s="36">
        <v>980</v>
      </c>
      <c r="L328" s="36">
        <v>980</v>
      </c>
      <c r="M328" s="39">
        <v>1000</v>
      </c>
      <c r="N328" s="39">
        <v>1050</v>
      </c>
      <c r="O328" s="40">
        <v>1150</v>
      </c>
      <c r="P328" s="111"/>
      <c r="Q328" s="111"/>
      <c r="R328" s="111"/>
      <c r="S328" s="111"/>
      <c r="T328" s="35">
        <v>104000</v>
      </c>
      <c r="U328" s="36">
        <v>106600</v>
      </c>
      <c r="V328" s="36">
        <v>107910</v>
      </c>
      <c r="W328" s="36">
        <v>108800</v>
      </c>
      <c r="X328" s="36">
        <v>109860</v>
      </c>
      <c r="Y328" s="36">
        <v>110040</v>
      </c>
      <c r="Z328" s="36">
        <v>108810</v>
      </c>
      <c r="AA328" s="36">
        <v>110080</v>
      </c>
      <c r="AB328" s="37">
        <v>111300</v>
      </c>
      <c r="AC328" s="37">
        <v>116200</v>
      </c>
      <c r="AD328" s="77">
        <v>126850</v>
      </c>
      <c r="AE328" s="111"/>
      <c r="AF328" s="4">
        <f>E328/E$544</f>
        <v>1.0813953488372092</v>
      </c>
      <c r="AG328" s="4">
        <f>F328/E$544</f>
        <v>1.1162790697674418</v>
      </c>
      <c r="AH328" s="4">
        <f>G328/E$544</f>
        <v>1.1279069767441861</v>
      </c>
      <c r="AI328" s="4">
        <f>H328/E$544</f>
        <v>1.1395348837209303</v>
      </c>
      <c r="AJ328" s="4">
        <f>I328/E$544</f>
        <v>1.1395348837209303</v>
      </c>
      <c r="AK328" s="4">
        <f>J328/E$544</f>
        <v>1.1395348837209303</v>
      </c>
      <c r="AL328" s="4">
        <f>K328/E$544</f>
        <v>1.1395348837209303</v>
      </c>
      <c r="AM328" s="4">
        <f>L328/E$544</f>
        <v>1.1395348837209303</v>
      </c>
      <c r="AN328" s="4">
        <f>M328/E$544</f>
        <v>1.1627906976744187</v>
      </c>
      <c r="AO328" s="4">
        <f>N328/E$544</f>
        <v>1.2209302325581395</v>
      </c>
      <c r="AP328" s="4">
        <f>O328/E$544</f>
        <v>1.3372093023255813</v>
      </c>
      <c r="AQ328" s="256"/>
      <c r="AR328" s="256"/>
      <c r="AS328" s="256"/>
      <c r="AT328" s="256"/>
      <c r="AU328" s="256"/>
      <c r="AV328" s="256"/>
      <c r="AW328" s="256"/>
      <c r="AX328" s="256"/>
      <c r="AY328" s="256"/>
      <c r="AZ328" s="256"/>
      <c r="BA328" s="256"/>
      <c r="BC328" s="3"/>
      <c r="BE328" s="3">
        <f>E328*(保育人数!$L$4+保育人数!$L$5)/保育人数!$L$34</f>
        <v>1430.0640709709216</v>
      </c>
      <c r="BF328" s="3">
        <f>F328*(保育人数!$L$4+保育人数!$L$5)/保育人数!$L$34</f>
        <v>1476.1951700344998</v>
      </c>
      <c r="BG328" s="3">
        <f>G328*(保育人数!$L$4+保育人数!$L$5)/保育人数!$L$34</f>
        <v>1491.5722030556926</v>
      </c>
      <c r="BH328" s="3">
        <f>H328*(保育人数!$L$4+保育人数!$L$5)/保育人数!$L$34</f>
        <v>1506.9492360768852</v>
      </c>
      <c r="BI328" s="3">
        <f>I328*(保育人数!$L$4+保育人数!$L$5)/保育人数!$L$34</f>
        <v>1506.9492360768852</v>
      </c>
      <c r="BJ328" s="3">
        <f>J328*(保育人数!$L$4+保育人数!$L$5)/保育人数!$L$34</f>
        <v>1506.9492360768852</v>
      </c>
      <c r="BK328" s="3">
        <f>K328*(保育人数!$L$4+保育人数!$L$5)/保育人数!$L$34</f>
        <v>1506.9492360768852</v>
      </c>
      <c r="BL328" s="3">
        <f>L328*(保育人数!$L$4+保育人数!$L$5)/保育人数!$L$34</f>
        <v>1506.9492360768852</v>
      </c>
      <c r="BM328" s="3">
        <f>M328*(保育人数!$L$4+保育人数!$L$5)/保育人数!$L$34</f>
        <v>1537.7033021192706</v>
      </c>
      <c r="BN328" s="3">
        <f>N328*(保育人数!$L$4+保育人数!$L$5)/保育人数!$L$34</f>
        <v>1614.5884672252341</v>
      </c>
      <c r="BO328" s="3">
        <f>O328*(保育人数!$L$4+保育人数!$L$5)/保育人数!$L$34</f>
        <v>1768.3587974371612</v>
      </c>
      <c r="BP328" s="3">
        <f t="shared" si="201"/>
        <v>1532.1116537479281</v>
      </c>
      <c r="BQ328" s="216"/>
      <c r="BR328" s="3"/>
      <c r="BU328" s="3">
        <f>U328*(保育人数!$L$4+保育人数!$L$5)/保育人数!$L$34</f>
        <v>163919.17200591424</v>
      </c>
      <c r="BV328" s="3">
        <f>V328*(保育人数!$L$4+保育人数!$L$5)/保育人数!$L$34</f>
        <v>165933.5633316905</v>
      </c>
      <c r="BW328" s="3">
        <f>W328*(保育人数!$L$4+保育人数!$L$5)/保育人数!$L$34</f>
        <v>167302.11927057666</v>
      </c>
      <c r="BX328" s="3">
        <f>X328*(保育人数!$L$4+保育人数!$L$5)/保育人数!$L$34</f>
        <v>168932.08477082307</v>
      </c>
      <c r="BY328" s="3">
        <f>Y328*(保育人数!$L$4+保育人数!$L$5)/保育人数!$L$34</f>
        <v>169208.87136520454</v>
      </c>
      <c r="BZ328" s="3">
        <f>Z328*(保育人数!$L$4+保育人数!$L$5)/保育人数!$L$34</f>
        <v>167317.49630359784</v>
      </c>
      <c r="CA328" s="3">
        <f>AA328*(保育人数!$L$4+保育人数!$L$5)/保育人数!$L$34</f>
        <v>169270.37949728931</v>
      </c>
      <c r="CB328" s="3">
        <f>AB328*(保育人数!$L$4+保育人数!$L$5)/保育人数!$L$34</f>
        <v>171146.37752587482</v>
      </c>
      <c r="CC328" s="3">
        <f>AC328*(保育人数!$L$4+保育人数!$L$5)/保育人数!$L$34</f>
        <v>178681.12370625924</v>
      </c>
      <c r="CD328" s="3">
        <f>AD328*(保育人数!$L$4+保育人数!$L$5)/保育人数!$L$34</f>
        <v>195057.66387382947</v>
      </c>
      <c r="CE328" s="3">
        <f>AE328*(保育人数!$L$4+保育人数!$L$5)/保育人数!$L$34</f>
        <v>0</v>
      </c>
      <c r="CF328" s="3">
        <f t="shared" si="202"/>
        <v>156069.89560464182</v>
      </c>
      <c r="CG328" s="216"/>
      <c r="CH328" s="3"/>
      <c r="CI328" s="4"/>
    </row>
    <row r="329" spans="1:87" ht="19">
      <c r="A329" s="32" t="s">
        <v>82</v>
      </c>
      <c r="B329" s="76" t="s">
        <v>142</v>
      </c>
      <c r="C329" s="257"/>
      <c r="D329" s="34" t="s">
        <v>162</v>
      </c>
      <c r="E329" s="38">
        <v>1610</v>
      </c>
      <c r="F329" s="36">
        <v>1660</v>
      </c>
      <c r="G329" s="36">
        <v>1680</v>
      </c>
      <c r="H329" s="36">
        <v>1690</v>
      </c>
      <c r="I329" s="36">
        <v>1700</v>
      </c>
      <c r="J329" s="36">
        <v>1710</v>
      </c>
      <c r="K329" s="36">
        <v>1690</v>
      </c>
      <c r="L329" s="36">
        <v>1700</v>
      </c>
      <c r="M329" s="39">
        <v>1730</v>
      </c>
      <c r="N329" s="39">
        <v>1810</v>
      </c>
      <c r="O329" s="40">
        <v>1990</v>
      </c>
      <c r="P329" s="111"/>
      <c r="Q329" s="111"/>
      <c r="R329" s="111"/>
      <c r="S329" s="111"/>
      <c r="T329" s="35">
        <v>172130</v>
      </c>
      <c r="U329" s="36">
        <v>176660</v>
      </c>
      <c r="V329" s="36">
        <v>178690</v>
      </c>
      <c r="W329" s="36">
        <v>180210</v>
      </c>
      <c r="X329" s="36">
        <v>182040</v>
      </c>
      <c r="Y329" s="36">
        <v>182310</v>
      </c>
      <c r="Z329" s="36">
        <v>180070</v>
      </c>
      <c r="AA329" s="36">
        <v>182200</v>
      </c>
      <c r="AB329" s="37">
        <v>184270</v>
      </c>
      <c r="AC329" s="37">
        <v>192670</v>
      </c>
      <c r="AD329" s="77">
        <v>210950</v>
      </c>
      <c r="AE329" s="111"/>
      <c r="AF329" s="4">
        <f>E329/E$545</f>
        <v>1.0878378378378379</v>
      </c>
      <c r="AG329" s="4">
        <f>F329/E$545</f>
        <v>1.1216216216216217</v>
      </c>
      <c r="AH329" s="4">
        <f>G329/E$545</f>
        <v>1.1351351351351351</v>
      </c>
      <c r="AI329" s="4">
        <f>H329/E$545</f>
        <v>1.1418918918918919</v>
      </c>
      <c r="AJ329" s="4">
        <f>I329/E$545</f>
        <v>1.1486486486486487</v>
      </c>
      <c r="AK329" s="4">
        <f>J329/E$545</f>
        <v>1.1554054054054055</v>
      </c>
      <c r="AL329" s="4">
        <f>K329/E$545</f>
        <v>1.1418918918918919</v>
      </c>
      <c r="AM329" s="4">
        <f>L329/E$545</f>
        <v>1.1486486486486487</v>
      </c>
      <c r="AN329" s="4">
        <f>M329/E$545</f>
        <v>1.1689189189189189</v>
      </c>
      <c r="AO329" s="4">
        <f>N329/E$545</f>
        <v>1.222972972972973</v>
      </c>
      <c r="AP329" s="4">
        <f>O329/E$545</f>
        <v>1.3445945945945945</v>
      </c>
      <c r="AQ329" s="256"/>
      <c r="AR329" s="256"/>
      <c r="AS329" s="256"/>
      <c r="AT329" s="256"/>
      <c r="AU329" s="256"/>
      <c r="AV329" s="256"/>
      <c r="AW329" s="256"/>
      <c r="AX329" s="256"/>
      <c r="AY329" s="256"/>
      <c r="AZ329" s="256"/>
      <c r="BA329" s="256"/>
      <c r="BC329" s="3"/>
      <c r="BE329" s="3">
        <f>E329*保育人数!$L$3/保育人数!$L$34</f>
        <v>825.23410547067522</v>
      </c>
      <c r="BF329" s="3">
        <f>F329*保育人数!$L$3/保育人数!$L$34</f>
        <v>850.86249383932977</v>
      </c>
      <c r="BG329" s="3">
        <f>G329*保育人数!$L$3/保育人数!$L$34</f>
        <v>861.11384918679153</v>
      </c>
      <c r="BH329" s="3">
        <f>H329*保育人数!$L$3/保育人数!$L$34</f>
        <v>866.23952686052246</v>
      </c>
      <c r="BI329" s="3">
        <f>I329*保育人数!$L$3/保育人数!$L$34</f>
        <v>871.36520453425339</v>
      </c>
      <c r="BJ329" s="3">
        <f>J329*保育人数!$L$3/保育人数!$L$34</f>
        <v>876.49088220798433</v>
      </c>
      <c r="BK329" s="3">
        <f>K329*保育人数!$L$3/保育人数!$L$34</f>
        <v>866.23952686052246</v>
      </c>
      <c r="BL329" s="3">
        <f>L329*保育人数!$L$3/保育人数!$L$34</f>
        <v>871.36520453425339</v>
      </c>
      <c r="BM329" s="3">
        <f>M329*保育人数!$L$3/保育人数!$L$34</f>
        <v>886.74223755544608</v>
      </c>
      <c r="BN329" s="3">
        <f>N329*保育人数!$L$3/保育人数!$L$34</f>
        <v>927.74765894529332</v>
      </c>
      <c r="BO329" s="3">
        <f>O329*保育人数!$L$3/保育人数!$L$34</f>
        <v>1020.0098570724496</v>
      </c>
      <c r="BP329" s="3">
        <f t="shared" si="201"/>
        <v>883.94641336977463</v>
      </c>
      <c r="BQ329" s="216"/>
      <c r="BR329" s="3"/>
      <c r="BU329" s="3">
        <f>U329*保育人数!$L$3/保育人数!$L$34</f>
        <v>90550.221784130117</v>
      </c>
      <c r="BV329" s="3">
        <f>V329*保育人数!$L$3/保育人数!$L$34</f>
        <v>91590.734351897496</v>
      </c>
      <c r="BW329" s="3">
        <f>W329*保育人数!$L$3/保育人数!$L$34</f>
        <v>92369.83735830459</v>
      </c>
      <c r="BX329" s="3">
        <f>X329*保育人数!$L$3/保育人数!$L$34</f>
        <v>93307.836372597347</v>
      </c>
      <c r="BY329" s="3">
        <f>Y329*保育人数!$L$3/保育人数!$L$34</f>
        <v>93446.229669788081</v>
      </c>
      <c r="BZ329" s="3">
        <f>Z329*保育人数!$L$3/保育人数!$L$34</f>
        <v>92298.077870872352</v>
      </c>
      <c r="CA329" s="3">
        <f>AA329*保育人数!$L$3/保育人数!$L$34</f>
        <v>93389.847215377042</v>
      </c>
      <c r="CB329" s="3">
        <f>AB329*保育人数!$L$3/保育人数!$L$34</f>
        <v>94450.862493839333</v>
      </c>
      <c r="CC329" s="3">
        <f>AC329*保育人数!$L$3/保育人数!$L$34</f>
        <v>98756.431739773296</v>
      </c>
      <c r="CD329" s="3">
        <f>AD329*保育人数!$L$3/保育人数!$L$34</f>
        <v>108126.17052735339</v>
      </c>
      <c r="CE329" s="3">
        <f>AE329*保育人数!$L$3/保育人数!$L$34</f>
        <v>0</v>
      </c>
      <c r="CF329" s="3">
        <f t="shared" si="202"/>
        <v>86207.840853084825</v>
      </c>
      <c r="CG329" s="216"/>
      <c r="CH329" s="3"/>
      <c r="CI329" s="4"/>
    </row>
    <row r="330" spans="1:87" ht="21" customHeight="1">
      <c r="A330" s="32" t="s">
        <v>82</v>
      </c>
      <c r="B330" s="33" t="s">
        <v>171</v>
      </c>
      <c r="C330" s="237" t="s">
        <v>159</v>
      </c>
      <c r="D330" s="34" t="s">
        <v>105</v>
      </c>
      <c r="E330" s="38">
        <v>340</v>
      </c>
      <c r="F330" s="36">
        <v>350</v>
      </c>
      <c r="G330" s="36">
        <v>350</v>
      </c>
      <c r="H330" s="36">
        <v>350</v>
      </c>
      <c r="I330" s="36">
        <v>360</v>
      </c>
      <c r="J330" s="36">
        <v>360</v>
      </c>
      <c r="K330" s="36">
        <v>360</v>
      </c>
      <c r="L330" s="36">
        <v>360</v>
      </c>
      <c r="M330" s="39">
        <v>370</v>
      </c>
      <c r="N330" s="39">
        <v>380</v>
      </c>
      <c r="O330" s="40">
        <v>420</v>
      </c>
      <c r="P330" s="111"/>
      <c r="Q330" s="111"/>
      <c r="R330" s="111"/>
      <c r="S330" s="111"/>
      <c r="T330" s="35">
        <v>40810</v>
      </c>
      <c r="U330" s="36">
        <v>41700</v>
      </c>
      <c r="V330" s="36">
        <v>42250</v>
      </c>
      <c r="W330" s="36">
        <v>42560</v>
      </c>
      <c r="X330" s="36">
        <v>42930</v>
      </c>
      <c r="Y330" s="36">
        <v>38510</v>
      </c>
      <c r="Z330" s="36">
        <v>38050</v>
      </c>
      <c r="AA330" s="36">
        <v>38480</v>
      </c>
      <c r="AB330" s="37">
        <v>38880</v>
      </c>
      <c r="AC330" s="37">
        <v>40470</v>
      </c>
      <c r="AD330" s="77">
        <v>44030</v>
      </c>
      <c r="AE330" s="111"/>
      <c r="AF330" s="4">
        <f>E330/E$546</f>
        <v>1.096774193548387</v>
      </c>
      <c r="AG330" s="4">
        <f>F330/E$546</f>
        <v>1.1290322580645162</v>
      </c>
      <c r="AH330" s="4">
        <f>G330/E$546</f>
        <v>1.1290322580645162</v>
      </c>
      <c r="AI330" s="4">
        <f>H330/E$546</f>
        <v>1.1290322580645162</v>
      </c>
      <c r="AJ330" s="4">
        <f>I330/E$546</f>
        <v>1.1612903225806452</v>
      </c>
      <c r="AK330" s="4">
        <f>J330/E$546</f>
        <v>1.1612903225806452</v>
      </c>
      <c r="AL330" s="4">
        <f>K330/E$546</f>
        <v>1.1612903225806452</v>
      </c>
      <c r="AM330" s="4">
        <f>L330/E$546</f>
        <v>1.1612903225806452</v>
      </c>
      <c r="AN330" s="4">
        <f>M330/E$546</f>
        <v>1.1935483870967742</v>
      </c>
      <c r="AO330" s="4">
        <f>N330/E$546</f>
        <v>1.2258064516129032</v>
      </c>
      <c r="AP330" s="4">
        <f>O330/E$546</f>
        <v>1.3548387096774193</v>
      </c>
      <c r="AQ330" s="256"/>
      <c r="AR330" s="256"/>
      <c r="AS330" s="256"/>
      <c r="AT330" s="256"/>
      <c r="AU330" s="256"/>
      <c r="AV330" s="256"/>
      <c r="AW330" s="256"/>
      <c r="AX330" s="256"/>
      <c r="AY330" s="256"/>
      <c r="AZ330" s="256"/>
      <c r="BA330" s="256"/>
      <c r="BC330" s="3"/>
      <c r="BE330" s="3">
        <f>E330*(保育人数!$M$7+保育人数!$M$8)/保育人数!$M$34</f>
        <v>773.17079837100619</v>
      </c>
      <c r="BF330" s="3">
        <f>F330*(保育人数!$M$7+保育人数!$M$8)/保育人数!$M$34</f>
        <v>795.91111597015333</v>
      </c>
      <c r="BG330" s="3">
        <f>G330*(保育人数!$M$7+保育人数!$M$8)/保育人数!$M$34</f>
        <v>795.91111597015333</v>
      </c>
      <c r="BH330" s="3">
        <f>H330*(保育人数!$M$7+保育人数!$M$8)/保育人数!$M$34</f>
        <v>795.91111597015333</v>
      </c>
      <c r="BI330" s="3">
        <f>I330*(保育人数!$M$7+保育人数!$M$8)/保育人数!$M$34</f>
        <v>818.65143356930059</v>
      </c>
      <c r="BJ330" s="3">
        <f>J330*(保育人数!$M$7+保育人数!$M$8)/保育人数!$M$34</f>
        <v>818.65143356930059</v>
      </c>
      <c r="BK330" s="3">
        <f>K330*(保育人数!$M$7+保育人数!$M$8)/保育人数!$M$34</f>
        <v>818.65143356930059</v>
      </c>
      <c r="BL330" s="3">
        <f>L330*(保育人数!$M$7+保育人数!$M$8)/保育人数!$M$34</f>
        <v>818.65143356930059</v>
      </c>
      <c r="BM330" s="3">
        <f>M330*(保育人数!$M$7+保育人数!$M$8)/保育人数!$M$34</f>
        <v>841.39175116844785</v>
      </c>
      <c r="BN330" s="3">
        <f>N330*(保育人数!$M$7+保育人数!$M$8)/保育人数!$M$34</f>
        <v>864.13206876759511</v>
      </c>
      <c r="BO330" s="3">
        <f>O330*(保育人数!$M$7+保育人数!$M$8)/保育人数!$M$34</f>
        <v>955.09333916418404</v>
      </c>
      <c r="BP330" s="3">
        <f>AVERAGE(BE330:BO330)</f>
        <v>826.9206399689906</v>
      </c>
      <c r="BQ330" s="216">
        <f>SUM(BP330:BP333)</f>
        <v>3867.4044680549723</v>
      </c>
      <c r="BR330" s="3"/>
      <c r="BU330" s="3">
        <f>U330*(保育人数!$M$7+保育人数!$M$8)/保育人数!$M$34</f>
        <v>94827.12438844399</v>
      </c>
      <c r="BV330" s="3">
        <f>V330*(保育人数!$M$7+保育人数!$M$8)/保育人数!$M$34</f>
        <v>96077.841856397092</v>
      </c>
      <c r="BW330" s="3">
        <f>W330*(保育人数!$M$7+保育人数!$M$8)/保育人数!$M$34</f>
        <v>96782.791701970651</v>
      </c>
      <c r="BX330" s="3">
        <f>X330*(保育人数!$M$7+保育人数!$M$8)/保育人数!$M$34</f>
        <v>97624.183453139092</v>
      </c>
      <c r="BY330" s="3">
        <f>Y330*(保育人数!$M$7+保育人数!$M$8)/保育人数!$M$34</f>
        <v>87572.963074316023</v>
      </c>
      <c r="BZ330" s="3">
        <f>Z330*(保育人数!$M$7+保育人数!$M$8)/保育人数!$M$34</f>
        <v>86526.908464755252</v>
      </c>
      <c r="CA330" s="3">
        <f>AA330*(保育人数!$M$7+保育人数!$M$8)/保育人数!$M$34</f>
        <v>87504.742121518575</v>
      </c>
      <c r="CB330" s="3">
        <f>AB330*(保育人数!$M$7+保育人数!$M$8)/保育人数!$M$34</f>
        <v>88414.354825484465</v>
      </c>
      <c r="CC330" s="3">
        <f>AC330*(保育人数!$M$7+保育人数!$M$8)/保育人数!$M$34</f>
        <v>92030.065323748873</v>
      </c>
      <c r="CD330" s="3">
        <f>AD330*(保育人数!$M$7+保育人数!$M$8)/保育人数!$M$34</f>
        <v>100125.6183890453</v>
      </c>
      <c r="CE330" s="3">
        <f>AE330*(保育人数!$M$7+保育人数!$M$8)/保育人数!$M$34</f>
        <v>0</v>
      </c>
      <c r="CF330" s="3">
        <f>AVERAGE(BU330:CE330)</f>
        <v>84316.963054438122</v>
      </c>
      <c r="CG330" s="216">
        <f>ROUNDDOWN(SUM(CF330:CF333)*$CJ$2*12/16,-2)</f>
        <v>204900</v>
      </c>
      <c r="CH330" s="3"/>
      <c r="CI330" s="4"/>
    </row>
    <row r="331" spans="1:87" ht="19">
      <c r="A331" s="32" t="s">
        <v>82</v>
      </c>
      <c r="B331" s="76" t="s">
        <v>143</v>
      </c>
      <c r="C331" s="237"/>
      <c r="D331" s="34" t="s">
        <v>106</v>
      </c>
      <c r="E331" s="38">
        <v>400</v>
      </c>
      <c r="F331" s="36">
        <v>420</v>
      </c>
      <c r="G331" s="36">
        <v>420</v>
      </c>
      <c r="H331" s="36">
        <v>420</v>
      </c>
      <c r="I331" s="36">
        <v>430</v>
      </c>
      <c r="J331" s="36">
        <v>430</v>
      </c>
      <c r="K331" s="36">
        <v>430</v>
      </c>
      <c r="L331" s="36">
        <v>430</v>
      </c>
      <c r="M331" s="39">
        <v>440</v>
      </c>
      <c r="N331" s="39">
        <v>450</v>
      </c>
      <c r="O331" s="40">
        <v>500</v>
      </c>
      <c r="P331" s="111"/>
      <c r="Q331" s="111"/>
      <c r="R331" s="111"/>
      <c r="S331" s="111"/>
      <c r="T331" s="35">
        <v>47620</v>
      </c>
      <c r="U331" s="36">
        <v>48700</v>
      </c>
      <c r="V331" s="36">
        <v>49320</v>
      </c>
      <c r="W331" s="36">
        <v>49700</v>
      </c>
      <c r="X331" s="36">
        <v>50140</v>
      </c>
      <c r="Y331" s="36">
        <v>45730</v>
      </c>
      <c r="Z331" s="36">
        <v>45170</v>
      </c>
      <c r="AA331" s="36">
        <v>45690</v>
      </c>
      <c r="AB331" s="37">
        <v>46170</v>
      </c>
      <c r="AC331" s="37">
        <v>48110</v>
      </c>
      <c r="AD331" s="77">
        <v>52440</v>
      </c>
      <c r="AE331" s="111"/>
      <c r="AF331" s="4">
        <f>E331/E$547</f>
        <v>1.0810810810810811</v>
      </c>
      <c r="AG331" s="4">
        <f>F331/E$547</f>
        <v>1.1351351351351351</v>
      </c>
      <c r="AH331" s="4">
        <f>G331/E$547</f>
        <v>1.1351351351351351</v>
      </c>
      <c r="AI331" s="4">
        <f>H331/E$547</f>
        <v>1.1351351351351351</v>
      </c>
      <c r="AJ331" s="4">
        <f>I331/E$547</f>
        <v>1.1621621621621621</v>
      </c>
      <c r="AK331" s="4">
        <f>J331/E$547</f>
        <v>1.1621621621621621</v>
      </c>
      <c r="AL331" s="4">
        <f>K331/E$547</f>
        <v>1.1621621621621621</v>
      </c>
      <c r="AM331" s="4">
        <f>L331/E$547</f>
        <v>1.1621621621621621</v>
      </c>
      <c r="AN331" s="4">
        <f>M331/E$547</f>
        <v>1.1891891891891893</v>
      </c>
      <c r="AO331" s="4">
        <f>N331/E$547</f>
        <v>1.2162162162162162</v>
      </c>
      <c r="AP331" s="4">
        <f>O331/E$547</f>
        <v>1.3513513513513513</v>
      </c>
      <c r="AQ331" s="256"/>
      <c r="AR331" s="256"/>
      <c r="AS331" s="256"/>
      <c r="AT331" s="256"/>
      <c r="AU331" s="256"/>
      <c r="AV331" s="256"/>
      <c r="AW331" s="256"/>
      <c r="AX331" s="256"/>
      <c r="AY331" s="256"/>
      <c r="AZ331" s="256"/>
      <c r="BA331" s="256"/>
      <c r="BC331" s="3"/>
      <c r="BE331" s="3">
        <f>E331*保育人数!$M$6/保育人数!$M$34</f>
        <v>454.80635198294476</v>
      </c>
      <c r="BF331" s="3">
        <f>F331*保育人数!$M$6/保育人数!$M$34</f>
        <v>477.54666958209202</v>
      </c>
      <c r="BG331" s="3">
        <f>G331*保育人数!$M$6/保育人数!$M$34</f>
        <v>477.54666958209202</v>
      </c>
      <c r="BH331" s="3">
        <f>H331*保育人数!$M$6/保育人数!$M$34</f>
        <v>477.54666958209202</v>
      </c>
      <c r="BI331" s="3">
        <f>I331*保育人数!$M$6/保育人数!$M$34</f>
        <v>488.91682838166565</v>
      </c>
      <c r="BJ331" s="3">
        <f>J331*保育人数!$M$6/保育人数!$M$34</f>
        <v>488.91682838166565</v>
      </c>
      <c r="BK331" s="3">
        <f>K331*保育人数!$M$6/保育人数!$M$34</f>
        <v>488.91682838166565</v>
      </c>
      <c r="BL331" s="3">
        <f>L331*保育人数!$M$6/保育人数!$M$34</f>
        <v>488.91682838166565</v>
      </c>
      <c r="BM331" s="3">
        <f>M331*保育人数!$M$6/保育人数!$M$34</f>
        <v>500.28698718123928</v>
      </c>
      <c r="BN331" s="3">
        <f>N331*保育人数!$M$6/保育人数!$M$34</f>
        <v>511.65714598081286</v>
      </c>
      <c r="BO331" s="3">
        <f>O331*保育人数!$M$6/保育人数!$M$34</f>
        <v>568.50793997868095</v>
      </c>
      <c r="BP331" s="3">
        <f t="shared" ref="BP331:BP333" si="203">AVERAGE(BE331:BO331)</f>
        <v>493.0514315815106</v>
      </c>
      <c r="BQ331" s="216"/>
      <c r="BR331" s="3"/>
      <c r="BU331" s="3">
        <f>U331*保育人数!$M$6/保育人数!$M$34</f>
        <v>55372.673353923528</v>
      </c>
      <c r="BV331" s="3">
        <f>V331*保育人数!$M$6/保育人数!$M$34</f>
        <v>56077.623199497095</v>
      </c>
      <c r="BW331" s="3">
        <f>W331*保育人数!$M$6/保育人数!$M$34</f>
        <v>56509.68923388089</v>
      </c>
      <c r="BX331" s="3">
        <f>X331*保育人数!$M$6/保育人数!$M$34</f>
        <v>57009.976221062127</v>
      </c>
      <c r="BY331" s="3">
        <f>Y331*保育人数!$M$6/保育人数!$M$34</f>
        <v>51995.736190450159</v>
      </c>
      <c r="BZ331" s="3">
        <f>Z331*保育人数!$M$6/保育人数!$M$34</f>
        <v>51359.007297674041</v>
      </c>
      <c r="CA331" s="3">
        <f>AA331*保育人数!$M$6/保育人数!$M$34</f>
        <v>51950.255555251868</v>
      </c>
      <c r="CB331" s="3">
        <f>AB331*保育人数!$M$6/保育人数!$M$34</f>
        <v>52496.023177631403</v>
      </c>
      <c r="CC331" s="3">
        <f>AC331*保育人数!$M$6/保育人数!$M$34</f>
        <v>54701.833984748686</v>
      </c>
      <c r="CD331" s="3">
        <f>AD331*保育人数!$M$6/保育人数!$M$34</f>
        <v>59625.112744964063</v>
      </c>
      <c r="CE331" s="3">
        <f>AE331*保育人数!$M$6/保育人数!$M$34</f>
        <v>0</v>
      </c>
      <c r="CF331" s="3">
        <f t="shared" ref="CF331:CF333" si="204">AVERAGE(BU331:CE331)</f>
        <v>49736.175541734898</v>
      </c>
      <c r="CG331" s="216"/>
      <c r="CH331" s="3"/>
      <c r="CI331" s="4"/>
    </row>
    <row r="332" spans="1:87" ht="19">
      <c r="A332" s="32" t="s">
        <v>82</v>
      </c>
      <c r="B332" s="76" t="s">
        <v>143</v>
      </c>
      <c r="C332" s="257" t="s">
        <v>160</v>
      </c>
      <c r="D332" s="34" t="s">
        <v>161</v>
      </c>
      <c r="E332" s="38">
        <v>880</v>
      </c>
      <c r="F332" s="36">
        <v>910</v>
      </c>
      <c r="G332" s="36">
        <v>910</v>
      </c>
      <c r="H332" s="36">
        <v>920</v>
      </c>
      <c r="I332" s="36">
        <v>930</v>
      </c>
      <c r="J332" s="36">
        <v>930</v>
      </c>
      <c r="K332" s="36">
        <v>920</v>
      </c>
      <c r="L332" s="36">
        <v>920</v>
      </c>
      <c r="M332" s="39">
        <v>940</v>
      </c>
      <c r="N332" s="39">
        <v>980</v>
      </c>
      <c r="O332" s="40">
        <v>1080</v>
      </c>
      <c r="P332" s="111"/>
      <c r="Q332" s="111"/>
      <c r="R332" s="111"/>
      <c r="S332" s="111"/>
      <c r="T332" s="35">
        <v>98480</v>
      </c>
      <c r="U332" s="36">
        <v>100910</v>
      </c>
      <c r="V332" s="36">
        <v>102140</v>
      </c>
      <c r="W332" s="36">
        <v>102970</v>
      </c>
      <c r="X332" s="36">
        <v>103960</v>
      </c>
      <c r="Y332" s="36">
        <v>104130</v>
      </c>
      <c r="Z332" s="36">
        <v>103000</v>
      </c>
      <c r="AA332" s="36">
        <v>104190</v>
      </c>
      <c r="AB332" s="37">
        <v>105330</v>
      </c>
      <c r="AC332" s="37">
        <v>109900</v>
      </c>
      <c r="AD332" s="77">
        <v>119870</v>
      </c>
      <c r="AE332" s="111"/>
      <c r="AF332" s="4">
        <f>E332/E$548</f>
        <v>1.0864197530864197</v>
      </c>
      <c r="AG332" s="4">
        <f>F332/E$548</f>
        <v>1.1234567901234569</v>
      </c>
      <c r="AH332" s="4">
        <f>G332/E$548</f>
        <v>1.1234567901234569</v>
      </c>
      <c r="AI332" s="4">
        <f>H332/E$548</f>
        <v>1.1358024691358024</v>
      </c>
      <c r="AJ332" s="4">
        <f>I332/E$548</f>
        <v>1.1481481481481481</v>
      </c>
      <c r="AK332" s="4">
        <f>J332/E$548</f>
        <v>1.1481481481481481</v>
      </c>
      <c r="AL332" s="4">
        <f>K332/E$548</f>
        <v>1.1358024691358024</v>
      </c>
      <c r="AM332" s="4">
        <f>L332/E$548</f>
        <v>1.1358024691358024</v>
      </c>
      <c r="AN332" s="4">
        <f>M332/E$548</f>
        <v>1.1604938271604939</v>
      </c>
      <c r="AO332" s="4">
        <f>N332/E$548</f>
        <v>1.2098765432098766</v>
      </c>
      <c r="AP332" s="4">
        <f>O332/E$548</f>
        <v>1.3333333333333333</v>
      </c>
      <c r="AQ332" s="256"/>
      <c r="AR332" s="256"/>
      <c r="AS332" s="256"/>
      <c r="AT332" s="256"/>
      <c r="AU332" s="256"/>
      <c r="AV332" s="256"/>
      <c r="AW332" s="256"/>
      <c r="AX332" s="256"/>
      <c r="AY332" s="256"/>
      <c r="AZ332" s="256"/>
      <c r="BA332" s="256"/>
      <c r="BC332" s="3"/>
      <c r="BE332" s="3">
        <f>E332*(保育人数!$M$4+保育人数!$M$5)/保育人数!$M$34</f>
        <v>1500.8609615437178</v>
      </c>
      <c r="BF332" s="3">
        <f>F332*(保育人数!$M$4+保育人数!$M$5)/保育人数!$M$34</f>
        <v>1552.026676141799</v>
      </c>
      <c r="BG332" s="3">
        <f>G332*(保育人数!$M$4+保育人数!$M$5)/保育人数!$M$34</f>
        <v>1552.026676141799</v>
      </c>
      <c r="BH332" s="3">
        <f>H332*(保育人数!$M$4+保育人数!$M$5)/保育人数!$M$34</f>
        <v>1569.0819143411595</v>
      </c>
      <c r="BI332" s="3">
        <f>I332*(保育人数!$M$4+保育人数!$M$5)/保育人数!$M$34</f>
        <v>1586.13715254052</v>
      </c>
      <c r="BJ332" s="3">
        <f>J332*(保育人数!$M$4+保育人数!$M$5)/保育人数!$M$34</f>
        <v>1586.13715254052</v>
      </c>
      <c r="BK332" s="3">
        <f>K332*(保育人数!$M$4+保育人数!$M$5)/保育人数!$M$34</f>
        <v>1569.0819143411595</v>
      </c>
      <c r="BL332" s="3">
        <f>L332*(保育人数!$M$4+保育人数!$M$5)/保育人数!$M$34</f>
        <v>1569.0819143411595</v>
      </c>
      <c r="BM332" s="3">
        <f>M332*(保育人数!$M$4+保育人数!$M$5)/保育人数!$M$34</f>
        <v>1603.1923907398805</v>
      </c>
      <c r="BN332" s="3">
        <f>N332*(保育人数!$M$4+保育人数!$M$5)/保育人数!$M$34</f>
        <v>1671.4133435373221</v>
      </c>
      <c r="BO332" s="3">
        <f>O332*(保育人数!$M$4+保育人数!$M$5)/保育人数!$M$34</f>
        <v>1841.9657255309264</v>
      </c>
      <c r="BP332" s="3">
        <f t="shared" si="203"/>
        <v>1600.0914383399963</v>
      </c>
      <c r="BQ332" s="216"/>
      <c r="BR332" s="3"/>
      <c r="BU332" s="3">
        <f>U332*(保育人数!$M$4+保育人数!$M$5)/保育人数!$M$34</f>
        <v>172104.4086697461</v>
      </c>
      <c r="BV332" s="3">
        <f>V332*(保育人数!$M$4+保育人数!$M$5)/保育人数!$M$34</f>
        <v>174202.20296826743</v>
      </c>
      <c r="BW332" s="3">
        <f>W332*(保育人数!$M$4+保育人数!$M$5)/保育人数!$M$34</f>
        <v>175617.78773881434</v>
      </c>
      <c r="BX332" s="3">
        <f>X332*(保育人数!$M$4+保育人数!$M$5)/保育人数!$M$34</f>
        <v>177306.25632055104</v>
      </c>
      <c r="BY332" s="3">
        <f>Y332*(保育人数!$M$4+保育人数!$M$5)/保育人数!$M$34</f>
        <v>177596.19536994016</v>
      </c>
      <c r="BZ332" s="3">
        <f>Z332*(保育人数!$M$4+保育人数!$M$5)/保育人数!$M$34</f>
        <v>175668.95345341243</v>
      </c>
      <c r="CA332" s="3">
        <f>AA332*(保育人数!$M$4+保育人数!$M$5)/保育人数!$M$34</f>
        <v>177698.52679913631</v>
      </c>
      <c r="CB332" s="3">
        <f>AB332*(保育人数!$M$4+保育人数!$M$5)/保育人数!$M$34</f>
        <v>179642.82395386341</v>
      </c>
      <c r="CC332" s="3">
        <f>AC332*(保育人数!$M$4+保育人数!$M$5)/保育人数!$M$34</f>
        <v>187437.06781097112</v>
      </c>
      <c r="CD332" s="3">
        <f>AD332*(保育人数!$M$4+保育人数!$M$5)/保育人数!$M$34</f>
        <v>204441.14029573346</v>
      </c>
      <c r="CE332" s="3">
        <f>AE332*(保育人数!$M$4+保育人数!$M$5)/保育人数!$M$34</f>
        <v>0</v>
      </c>
      <c r="CF332" s="3">
        <f t="shared" si="204"/>
        <v>163792.3057618578</v>
      </c>
      <c r="CG332" s="216"/>
      <c r="CH332" s="3"/>
      <c r="CI332" s="4"/>
    </row>
    <row r="333" spans="1:87" ht="19">
      <c r="A333" s="32" t="s">
        <v>82</v>
      </c>
      <c r="B333" s="76" t="s">
        <v>143</v>
      </c>
      <c r="C333" s="257"/>
      <c r="D333" s="34" t="s">
        <v>162</v>
      </c>
      <c r="E333" s="38">
        <v>1560</v>
      </c>
      <c r="F333" s="36">
        <v>1610</v>
      </c>
      <c r="G333" s="36">
        <v>1620</v>
      </c>
      <c r="H333" s="36">
        <v>1630</v>
      </c>
      <c r="I333" s="36">
        <v>1650</v>
      </c>
      <c r="J333" s="36">
        <v>1660</v>
      </c>
      <c r="K333" s="36">
        <v>1630</v>
      </c>
      <c r="L333" s="36">
        <v>1640</v>
      </c>
      <c r="M333" s="39">
        <v>1670</v>
      </c>
      <c r="N333" s="39">
        <v>1740</v>
      </c>
      <c r="O333" s="40">
        <v>1920</v>
      </c>
      <c r="P333" s="111"/>
      <c r="Q333" s="111"/>
      <c r="R333" s="111"/>
      <c r="S333" s="111"/>
      <c r="T333" s="35">
        <v>166610</v>
      </c>
      <c r="U333" s="36">
        <v>170970</v>
      </c>
      <c r="V333" s="36">
        <v>172920</v>
      </c>
      <c r="W333" s="36">
        <v>174380</v>
      </c>
      <c r="X333" s="36">
        <v>176140</v>
      </c>
      <c r="Y333" s="36">
        <v>176400</v>
      </c>
      <c r="Z333" s="36">
        <v>174260</v>
      </c>
      <c r="AA333" s="36">
        <v>176310</v>
      </c>
      <c r="AB333" s="37">
        <v>178300</v>
      </c>
      <c r="AC333" s="37">
        <v>186370</v>
      </c>
      <c r="AD333" s="77">
        <v>203970</v>
      </c>
      <c r="AE333" s="111"/>
      <c r="AF333" s="4">
        <f>E333/E$549</f>
        <v>1.0909090909090908</v>
      </c>
      <c r="AG333" s="4">
        <f>F333/E$549</f>
        <v>1.1258741258741258</v>
      </c>
      <c r="AH333" s="4">
        <f>G333/E$549</f>
        <v>1.1328671328671329</v>
      </c>
      <c r="AI333" s="4">
        <f>H333/E$549</f>
        <v>1.1398601398601398</v>
      </c>
      <c r="AJ333" s="4">
        <f>I333/E$549</f>
        <v>1.1538461538461537</v>
      </c>
      <c r="AK333" s="4">
        <f>J333/E$549</f>
        <v>1.1608391608391608</v>
      </c>
      <c r="AL333" s="4">
        <f>K333/E$549</f>
        <v>1.1398601398601398</v>
      </c>
      <c r="AM333" s="4">
        <f>L333/E$549</f>
        <v>1.1468531468531469</v>
      </c>
      <c r="AN333" s="4">
        <f>M333/E$549</f>
        <v>1.1678321678321679</v>
      </c>
      <c r="AO333" s="4">
        <f>N333/E$549</f>
        <v>1.2167832167832169</v>
      </c>
      <c r="AP333" s="4">
        <f>O333/E$549</f>
        <v>1.3426573426573427</v>
      </c>
      <c r="AQ333" s="256"/>
      <c r="AR333" s="256"/>
      <c r="AS333" s="256"/>
      <c r="AT333" s="256"/>
      <c r="AU333" s="256"/>
      <c r="AV333" s="256"/>
      <c r="AW333" s="256"/>
      <c r="AX333" s="256"/>
      <c r="AY333" s="256"/>
      <c r="AZ333" s="256"/>
      <c r="BA333" s="256"/>
      <c r="BC333" s="3"/>
      <c r="BE333" s="3">
        <f>E333*保育人数!$M$3/保育人数!$M$34</f>
        <v>886.87238636674238</v>
      </c>
      <c r="BF333" s="3">
        <f>F333*保育人数!$M$3/保育人数!$M$34</f>
        <v>915.29778336567642</v>
      </c>
      <c r="BG333" s="3">
        <f>G333*保育人数!$M$3/保育人数!$M$34</f>
        <v>920.98286276546321</v>
      </c>
      <c r="BH333" s="3">
        <f>H333*保育人数!$M$3/保育人数!$M$34</f>
        <v>926.66794216525</v>
      </c>
      <c r="BI333" s="3">
        <f>I333*保育人数!$M$3/保育人数!$M$34</f>
        <v>938.03810096482357</v>
      </c>
      <c r="BJ333" s="3">
        <f>J333*保育人数!$M$3/保育人数!$M$34</f>
        <v>943.72318036461047</v>
      </c>
      <c r="BK333" s="3">
        <f>K333*保育人数!$M$3/保育人数!$M$34</f>
        <v>926.66794216525</v>
      </c>
      <c r="BL333" s="3">
        <f>L333*保育人数!$M$3/保育人数!$M$34</f>
        <v>932.35302156503678</v>
      </c>
      <c r="BM333" s="3">
        <f>M333*保育人数!$M$3/保育人数!$M$34</f>
        <v>949.40825976439726</v>
      </c>
      <c r="BN333" s="3">
        <f>N333*保育人数!$M$3/保育人数!$M$34</f>
        <v>989.20381556290488</v>
      </c>
      <c r="BO333" s="3">
        <f>O333*保育人数!$M$3/保育人数!$M$34</f>
        <v>1091.5352447590674</v>
      </c>
      <c r="BP333" s="3">
        <f t="shared" si="203"/>
        <v>947.34095816447473</v>
      </c>
      <c r="BQ333" s="216"/>
      <c r="BR333" s="3"/>
      <c r="BU333" s="3">
        <f>U333*保育人数!$M$3/保育人数!$M$34</f>
        <v>97197.802498155084</v>
      </c>
      <c r="BV333" s="3">
        <f>V333*保育人数!$M$3/保育人数!$M$34</f>
        <v>98306.392981113517</v>
      </c>
      <c r="BW333" s="3">
        <f>W333*保育人数!$M$3/保育人数!$M$34</f>
        <v>99136.414573482383</v>
      </c>
      <c r="BX333" s="3">
        <f>X333*保育人数!$M$3/保育人数!$M$34</f>
        <v>100136.98854784487</v>
      </c>
      <c r="BY333" s="3">
        <f>Y333*保育人数!$M$3/保育人数!$M$34</f>
        <v>100284.80061223933</v>
      </c>
      <c r="BZ333" s="3">
        <f>Z333*保育人数!$M$3/保育人数!$M$34</f>
        <v>99068.19362068495</v>
      </c>
      <c r="CA333" s="3">
        <f>AA333*保育人数!$M$3/保育人数!$M$34</f>
        <v>100233.63489764124</v>
      </c>
      <c r="CB333" s="3">
        <f>AB333*保育人数!$M$3/保育人数!$M$34</f>
        <v>101364.96569819882</v>
      </c>
      <c r="CC333" s="3">
        <f>AC333*保育人数!$M$3/保育人数!$M$34</f>
        <v>105952.82477382677</v>
      </c>
      <c r="CD333" s="3">
        <f>AD333*保育人数!$M$3/保育人数!$M$34</f>
        <v>115958.56451745157</v>
      </c>
      <c r="CE333" s="3">
        <f>AE333*保育人数!$M$3/保育人数!$M$34</f>
        <v>0</v>
      </c>
      <c r="CF333" s="3">
        <f t="shared" si="204"/>
        <v>92512.780247330767</v>
      </c>
      <c r="CG333" s="216"/>
      <c r="CH333" s="3"/>
      <c r="CI333" s="4"/>
    </row>
    <row r="334" spans="1:87" ht="21" customHeight="1">
      <c r="A334" s="32" t="s">
        <v>82</v>
      </c>
      <c r="B334" s="33" t="s">
        <v>172</v>
      </c>
      <c r="C334" s="237" t="s">
        <v>159</v>
      </c>
      <c r="D334" s="34" t="s">
        <v>105</v>
      </c>
      <c r="E334" s="38">
        <v>320</v>
      </c>
      <c r="F334" s="36">
        <v>330</v>
      </c>
      <c r="G334" s="36">
        <v>330</v>
      </c>
      <c r="H334" s="36">
        <v>330</v>
      </c>
      <c r="I334" s="36">
        <v>340</v>
      </c>
      <c r="J334" s="36">
        <v>340</v>
      </c>
      <c r="K334" s="36">
        <v>340</v>
      </c>
      <c r="L334" s="36">
        <v>340</v>
      </c>
      <c r="M334" s="39">
        <v>350</v>
      </c>
      <c r="N334" s="39">
        <v>360</v>
      </c>
      <c r="O334" s="40">
        <v>390</v>
      </c>
      <c r="P334" s="111"/>
      <c r="Q334" s="111"/>
      <c r="R334" s="111"/>
      <c r="S334" s="111"/>
      <c r="T334" s="35">
        <v>38990</v>
      </c>
      <c r="U334" s="36">
        <v>39820</v>
      </c>
      <c r="V334" s="36">
        <v>40360</v>
      </c>
      <c r="W334" s="36">
        <v>40660</v>
      </c>
      <c r="X334" s="36">
        <v>41010</v>
      </c>
      <c r="Y334" s="36">
        <v>36590</v>
      </c>
      <c r="Z334" s="36">
        <v>36160</v>
      </c>
      <c r="AA334" s="36">
        <v>36560</v>
      </c>
      <c r="AB334" s="37">
        <v>36940</v>
      </c>
      <c r="AC334" s="37">
        <v>38450</v>
      </c>
      <c r="AD334" s="77">
        <v>41840</v>
      </c>
      <c r="AE334" s="111"/>
      <c r="AF334" s="4">
        <f>E334/E$550</f>
        <v>1.0666666666666667</v>
      </c>
      <c r="AG334" s="4">
        <f>F334/E$550</f>
        <v>1.1000000000000001</v>
      </c>
      <c r="AH334" s="4">
        <f>G334/E$550</f>
        <v>1.1000000000000001</v>
      </c>
      <c r="AI334" s="4">
        <f>H334/E$550</f>
        <v>1.1000000000000001</v>
      </c>
      <c r="AJ334" s="4">
        <f>I334/E$550</f>
        <v>1.1333333333333333</v>
      </c>
      <c r="AK334" s="4">
        <f>J334/E$550</f>
        <v>1.1333333333333333</v>
      </c>
      <c r="AL334" s="4">
        <f>K334/E$550</f>
        <v>1.1333333333333333</v>
      </c>
      <c r="AM334" s="4">
        <f>L334/E$550</f>
        <v>1.1333333333333333</v>
      </c>
      <c r="AN334" s="4">
        <f>M334/E$550</f>
        <v>1.1666666666666667</v>
      </c>
      <c r="AO334" s="4">
        <f>N334/E$550</f>
        <v>1.2</v>
      </c>
      <c r="AP334" s="4">
        <f>O334/E$550</f>
        <v>1.3</v>
      </c>
      <c r="AQ334" s="256"/>
      <c r="AR334" s="256"/>
      <c r="AS334" s="256"/>
      <c r="AT334" s="256"/>
      <c r="AU334" s="256"/>
      <c r="AV334" s="256"/>
      <c r="AW334" s="256"/>
      <c r="AX334" s="256"/>
      <c r="AY334" s="256"/>
      <c r="AZ334" s="256"/>
      <c r="BA334" s="256"/>
      <c r="BC334" s="3"/>
      <c r="BE334" s="3">
        <f>E334*(保育人数!$N$7+保育人数!$N$8)/保育人数!$N$34</f>
        <v>753.01861565360491</v>
      </c>
      <c r="BF334" s="3">
        <f>F334*(保育人数!$N$7+保育人数!$N$8)/保育人数!$N$34</f>
        <v>776.55044739278003</v>
      </c>
      <c r="BG334" s="3">
        <f>G334*(保育人数!$N$7+保育人数!$N$8)/保育人数!$N$34</f>
        <v>776.55044739278003</v>
      </c>
      <c r="BH334" s="3">
        <f>H334*(保育人数!$N$7+保育人数!$N$8)/保育人数!$N$34</f>
        <v>776.55044739278003</v>
      </c>
      <c r="BI334" s="3">
        <f>I334*(保育人数!$N$7+保育人数!$N$8)/保育人数!$N$34</f>
        <v>800.08227913195526</v>
      </c>
      <c r="BJ334" s="3">
        <f>J334*(保育人数!$N$7+保育人数!$N$8)/保育人数!$N$34</f>
        <v>800.08227913195526</v>
      </c>
      <c r="BK334" s="3">
        <f>K334*(保育人数!$N$7+保育人数!$N$8)/保育人数!$N$34</f>
        <v>800.08227913195526</v>
      </c>
      <c r="BL334" s="3">
        <f>L334*(保育人数!$N$7+保育人数!$N$8)/保育人数!$N$34</f>
        <v>800.08227913195526</v>
      </c>
      <c r="BM334" s="3">
        <f>M334*(保育人数!$N$7+保育人数!$N$8)/保育人数!$N$34</f>
        <v>823.61411087113038</v>
      </c>
      <c r="BN334" s="3">
        <f>N334*(保育人数!$N$7+保育人数!$N$8)/保育人数!$N$34</f>
        <v>847.1459426103055</v>
      </c>
      <c r="BO334" s="3">
        <f>O334*(保育人数!$N$7+保育人数!$N$8)/保育人数!$N$34</f>
        <v>917.74143782783096</v>
      </c>
      <c r="BP334" s="3">
        <f>AVERAGE(BE334:BO334)</f>
        <v>806.50005142445741</v>
      </c>
      <c r="BQ334" s="216">
        <f>SUM(BP334:BP337)</f>
        <v>3883.287051321608</v>
      </c>
      <c r="BR334" s="3"/>
      <c r="BU334" s="3">
        <f>U334*(保育人数!$N$7+保育人数!$N$8)/保育人数!$N$34</f>
        <v>93703.753985395466</v>
      </c>
      <c r="BV334" s="3">
        <f>V334*(保育人数!$N$7+保育人数!$N$8)/保育人数!$N$34</f>
        <v>94974.472899310917</v>
      </c>
      <c r="BW334" s="3">
        <f>W334*(保育人数!$N$7+保育人数!$N$8)/保育人数!$N$34</f>
        <v>95680.42785148618</v>
      </c>
      <c r="BX334" s="3">
        <f>X334*(保育人数!$N$7+保育人数!$N$8)/保育人数!$N$34</f>
        <v>96504.041962357296</v>
      </c>
      <c r="BY334" s="3">
        <f>Y334*(保育人数!$N$7+保育人数!$N$8)/保育人数!$N$34</f>
        <v>86102.972333641883</v>
      </c>
      <c r="BZ334" s="3">
        <f>Z334*(保育人数!$N$7+保育人数!$N$8)/保育人数!$N$34</f>
        <v>85091.103568857347</v>
      </c>
      <c r="CA334" s="3">
        <f>AA334*(保育人数!$N$7+保育人数!$N$8)/保育人数!$N$34</f>
        <v>86032.376838424359</v>
      </c>
      <c r="CB334" s="3">
        <f>AB334*(保育人数!$N$7+保育人数!$N$8)/保育人数!$N$34</f>
        <v>86926.586444513014</v>
      </c>
      <c r="CC334" s="3">
        <f>AC334*(保育人数!$N$7+保育人数!$N$8)/保育人数!$N$34</f>
        <v>90479.893037128466</v>
      </c>
      <c r="CD334" s="3">
        <f>AD334*(保育人数!$N$7+保育人数!$N$8)/保育人数!$N$34</f>
        <v>98457.183996708845</v>
      </c>
      <c r="CE334" s="3">
        <f>AE334*(保育人数!$N$7+保育人数!$N$8)/保育人数!$N$34</f>
        <v>0</v>
      </c>
      <c r="CF334" s="3">
        <f>AVERAGE(BU334:CE334)</f>
        <v>83086.6193561658</v>
      </c>
      <c r="CG334" s="216">
        <f>ROUNDDOWN(SUM(CF334:CF337)*$CJ$2*12/16,-2)</f>
        <v>206600</v>
      </c>
      <c r="CH334" s="3"/>
      <c r="CI334" s="4"/>
    </row>
    <row r="335" spans="1:87" ht="19">
      <c r="A335" s="32" t="s">
        <v>82</v>
      </c>
      <c r="B335" s="76" t="s">
        <v>144</v>
      </c>
      <c r="C335" s="237"/>
      <c r="D335" s="34" t="s">
        <v>106</v>
      </c>
      <c r="E335" s="38">
        <v>380</v>
      </c>
      <c r="F335" s="36">
        <v>400</v>
      </c>
      <c r="G335" s="36">
        <v>400</v>
      </c>
      <c r="H335" s="36">
        <v>400</v>
      </c>
      <c r="I335" s="36">
        <v>410</v>
      </c>
      <c r="J335" s="36">
        <v>410</v>
      </c>
      <c r="K335" s="36">
        <v>410</v>
      </c>
      <c r="L335" s="36">
        <v>410</v>
      </c>
      <c r="M335" s="39">
        <v>420</v>
      </c>
      <c r="N335" s="39">
        <v>430</v>
      </c>
      <c r="O335" s="40">
        <v>470</v>
      </c>
      <c r="P335" s="111"/>
      <c r="Q335" s="111"/>
      <c r="R335" s="111"/>
      <c r="S335" s="111"/>
      <c r="T335" s="35">
        <v>45800</v>
      </c>
      <c r="U335" s="36">
        <v>46820</v>
      </c>
      <c r="V335" s="36">
        <v>47430</v>
      </c>
      <c r="W335" s="36">
        <v>47800</v>
      </c>
      <c r="X335" s="36">
        <v>48220</v>
      </c>
      <c r="Y335" s="36">
        <v>43810</v>
      </c>
      <c r="Z335" s="36">
        <v>43280</v>
      </c>
      <c r="AA335" s="36">
        <v>43770</v>
      </c>
      <c r="AB335" s="37">
        <v>44230</v>
      </c>
      <c r="AC335" s="37">
        <v>46090</v>
      </c>
      <c r="AD335" s="77">
        <v>50250</v>
      </c>
      <c r="AE335" s="111"/>
      <c r="AF335" s="4">
        <f>E335/E$551</f>
        <v>1.0555555555555556</v>
      </c>
      <c r="AG335" s="4">
        <f>F335/E$551</f>
        <v>1.1111111111111112</v>
      </c>
      <c r="AH335" s="4">
        <f>G335/E$551</f>
        <v>1.1111111111111112</v>
      </c>
      <c r="AI335" s="4">
        <f>H335/E$551</f>
        <v>1.1111111111111112</v>
      </c>
      <c r="AJ335" s="4">
        <f>I335/E$551</f>
        <v>1.1388888888888888</v>
      </c>
      <c r="AK335" s="4">
        <f>J335/E$551</f>
        <v>1.1388888888888888</v>
      </c>
      <c r="AL335" s="4">
        <f>K335/E$551</f>
        <v>1.1388888888888888</v>
      </c>
      <c r="AM335" s="4">
        <f>L335/E$551</f>
        <v>1.1388888888888888</v>
      </c>
      <c r="AN335" s="4">
        <f>M335/E$551</f>
        <v>1.1666666666666667</v>
      </c>
      <c r="AO335" s="4">
        <f>N335/E$551</f>
        <v>1.1944444444444444</v>
      </c>
      <c r="AP335" s="4">
        <f>O335/E$551</f>
        <v>1.3055555555555556</v>
      </c>
      <c r="AQ335" s="256"/>
      <c r="AR335" s="256"/>
      <c r="AS335" s="256"/>
      <c r="AT335" s="256"/>
      <c r="AU335" s="256"/>
      <c r="AV335" s="256"/>
      <c r="AW335" s="256"/>
      <c r="AX335" s="256"/>
      <c r="AY335" s="256"/>
      <c r="AZ335" s="256"/>
      <c r="BA335" s="256"/>
      <c r="BC335" s="3"/>
      <c r="BE335" s="3">
        <f>E335*保育人数!$N$6/保育人数!$N$34</f>
        <v>447.10480304432792</v>
      </c>
      <c r="BF335" s="3">
        <f>F335*保育人数!$N$6/保育人数!$N$34</f>
        <v>470.63663478350304</v>
      </c>
      <c r="BG335" s="3">
        <f>G335*保育人数!$N$6/保育人数!$N$34</f>
        <v>470.63663478350304</v>
      </c>
      <c r="BH335" s="3">
        <f>H335*保育人数!$N$6/保育人数!$N$34</f>
        <v>470.63663478350304</v>
      </c>
      <c r="BI335" s="3">
        <f>I335*保育人数!$N$6/保育人数!$N$34</f>
        <v>482.40255065309066</v>
      </c>
      <c r="BJ335" s="3">
        <f>J335*保育人数!$N$6/保育人数!$N$34</f>
        <v>482.40255065309066</v>
      </c>
      <c r="BK335" s="3">
        <f>K335*保育人数!$N$6/保育人数!$N$34</f>
        <v>482.40255065309066</v>
      </c>
      <c r="BL335" s="3">
        <f>L335*保育人数!$N$6/保育人数!$N$34</f>
        <v>482.40255065309066</v>
      </c>
      <c r="BM335" s="3">
        <f>M335*保育人数!$N$6/保育人数!$N$34</f>
        <v>494.16846652267822</v>
      </c>
      <c r="BN335" s="3">
        <f>N335*保育人数!$N$6/保育人数!$N$34</f>
        <v>505.93438239226577</v>
      </c>
      <c r="BO335" s="3">
        <f>O335*保育人数!$N$6/保育人数!$N$34</f>
        <v>552.99804587061612</v>
      </c>
      <c r="BP335" s="3">
        <f t="shared" ref="BP335:BP337" si="205">AVERAGE(BE335:BO335)</f>
        <v>485.61143679934179</v>
      </c>
      <c r="BQ335" s="216"/>
      <c r="BR335" s="3"/>
      <c r="BU335" s="3">
        <f>U335*保育人数!$N$6/保育人数!$N$34</f>
        <v>55088.018101409034</v>
      </c>
      <c r="BV335" s="3">
        <f>V335*保育人数!$N$6/保育人数!$N$34</f>
        <v>55805.738969453872</v>
      </c>
      <c r="BW335" s="3">
        <f>W335*保育人数!$N$6/保育人数!$N$34</f>
        <v>56241.077856628617</v>
      </c>
      <c r="BX335" s="3">
        <f>X335*保育人数!$N$6/保育人数!$N$34</f>
        <v>56735.246323151296</v>
      </c>
      <c r="BY335" s="3">
        <f>Y335*保育人数!$N$6/保育人数!$N$34</f>
        <v>51546.477424663171</v>
      </c>
      <c r="BZ335" s="3">
        <f>Z335*保育人数!$N$6/保育人数!$N$34</f>
        <v>50922.883883575028</v>
      </c>
      <c r="CA335" s="3">
        <f>AA335*保育人数!$N$6/保育人数!$N$34</f>
        <v>51499.41376118482</v>
      </c>
      <c r="CB335" s="3">
        <f>AB335*保育人数!$N$6/保育人数!$N$34</f>
        <v>52040.64589118585</v>
      </c>
      <c r="CC335" s="3">
        <f>AC335*保育人数!$N$6/保育人数!$N$34</f>
        <v>54229.106242929141</v>
      </c>
      <c r="CD335" s="3">
        <f>AD335*保育人数!$N$6/保育人数!$N$34</f>
        <v>59123.727244677575</v>
      </c>
      <c r="CE335" s="3">
        <f>AE335*保育人数!$N$6/保育人数!$N$34</f>
        <v>0</v>
      </c>
      <c r="CF335" s="3">
        <f t="shared" ref="CF335:CF337" si="206">AVERAGE(BU335:CE335)</f>
        <v>49384.757790805314</v>
      </c>
      <c r="CG335" s="216"/>
      <c r="CH335" s="3"/>
      <c r="CI335" s="4"/>
    </row>
    <row r="336" spans="1:87" ht="19">
      <c r="A336" s="32" t="s">
        <v>82</v>
      </c>
      <c r="B336" s="76" t="s">
        <v>144</v>
      </c>
      <c r="C336" s="257" t="s">
        <v>160</v>
      </c>
      <c r="D336" s="34" t="s">
        <v>161</v>
      </c>
      <c r="E336" s="38">
        <v>860</v>
      </c>
      <c r="F336" s="36">
        <v>890</v>
      </c>
      <c r="G336" s="36">
        <v>890</v>
      </c>
      <c r="H336" s="36">
        <v>900</v>
      </c>
      <c r="I336" s="36">
        <v>910</v>
      </c>
      <c r="J336" s="36">
        <v>910</v>
      </c>
      <c r="K336" s="36">
        <v>900</v>
      </c>
      <c r="L336" s="36">
        <v>910</v>
      </c>
      <c r="M336" s="39">
        <v>920</v>
      </c>
      <c r="N336" s="39">
        <v>960</v>
      </c>
      <c r="O336" s="40">
        <v>1060</v>
      </c>
      <c r="P336" s="111"/>
      <c r="Q336" s="111"/>
      <c r="R336" s="111"/>
      <c r="S336" s="111"/>
      <c r="T336" s="35">
        <v>96660</v>
      </c>
      <c r="U336" s="36">
        <v>99030</v>
      </c>
      <c r="V336" s="36">
        <v>100250</v>
      </c>
      <c r="W336" s="36">
        <v>101070</v>
      </c>
      <c r="X336" s="36">
        <v>102040</v>
      </c>
      <c r="Y336" s="36">
        <v>102210</v>
      </c>
      <c r="Z336" s="36">
        <v>101110</v>
      </c>
      <c r="AA336" s="36">
        <v>102270</v>
      </c>
      <c r="AB336" s="37">
        <v>103390</v>
      </c>
      <c r="AC336" s="37">
        <v>107880</v>
      </c>
      <c r="AD336" s="77">
        <v>117680</v>
      </c>
      <c r="AE336" s="111"/>
      <c r="AF336" s="4">
        <f>E336/E$552</f>
        <v>1.075</v>
      </c>
      <c r="AG336" s="4">
        <f>F336/E$552</f>
        <v>1.1125</v>
      </c>
      <c r="AH336" s="4">
        <f>G336/E$552</f>
        <v>1.1125</v>
      </c>
      <c r="AI336" s="4">
        <f>H336/E$552</f>
        <v>1.125</v>
      </c>
      <c r="AJ336" s="4">
        <f>I336/E$552</f>
        <v>1.1375</v>
      </c>
      <c r="AK336" s="4">
        <f>J336/E$552</f>
        <v>1.1375</v>
      </c>
      <c r="AL336" s="4">
        <f>K336/E$552</f>
        <v>1.125</v>
      </c>
      <c r="AM336" s="4">
        <f>L336/E$552</f>
        <v>1.1375</v>
      </c>
      <c r="AN336" s="4">
        <f>M336/E$552</f>
        <v>1.1499999999999999</v>
      </c>
      <c r="AO336" s="4">
        <f>N336/E$552</f>
        <v>1.2</v>
      </c>
      <c r="AP336" s="4">
        <f>O336/E$552</f>
        <v>1.325</v>
      </c>
      <c r="AQ336" s="256"/>
      <c r="AR336" s="256"/>
      <c r="AS336" s="256"/>
      <c r="AT336" s="256"/>
      <c r="AU336" s="256"/>
      <c r="AV336" s="256"/>
      <c r="AW336" s="256"/>
      <c r="AX336" s="256"/>
      <c r="AY336" s="256"/>
      <c r="AZ336" s="256"/>
      <c r="BA336" s="256"/>
      <c r="BC336" s="3"/>
      <c r="BE336" s="3">
        <f>E336*(保育人数!$N$4+保育人数!$N$5)/保育人数!$N$34</f>
        <v>1517.8031471767974</v>
      </c>
      <c r="BF336" s="3">
        <f>F336*(保育人数!$N$4+保育人数!$N$5)/保育人数!$N$34</f>
        <v>1570.7497685899414</v>
      </c>
      <c r="BG336" s="3">
        <f>G336*(保育人数!$N$4+保育人数!$N$5)/保育人数!$N$34</f>
        <v>1570.7497685899414</v>
      </c>
      <c r="BH336" s="3">
        <f>H336*(保育人数!$N$4+保育人数!$N$5)/保育人数!$N$34</f>
        <v>1588.3986423943229</v>
      </c>
      <c r="BI336" s="3">
        <f>I336*(保育人数!$N$4+保育人数!$N$5)/保育人数!$N$34</f>
        <v>1606.0475161987042</v>
      </c>
      <c r="BJ336" s="3">
        <f>J336*(保育人数!$N$4+保育人数!$N$5)/保育人数!$N$34</f>
        <v>1606.0475161987042</v>
      </c>
      <c r="BK336" s="3">
        <f>K336*(保育人数!$N$4+保育人数!$N$5)/保育人数!$N$34</f>
        <v>1588.3986423943229</v>
      </c>
      <c r="BL336" s="3">
        <f>L336*(保育人数!$N$4+保育人数!$N$5)/保育人数!$N$34</f>
        <v>1606.0475161987042</v>
      </c>
      <c r="BM336" s="3">
        <f>M336*(保育人数!$N$4+保育人数!$N$5)/保育人数!$N$34</f>
        <v>1623.6963900030855</v>
      </c>
      <c r="BN336" s="3">
        <f>N336*(保育人数!$N$4+保育人数!$N$5)/保育人数!$N$34</f>
        <v>1694.291885220611</v>
      </c>
      <c r="BO336" s="3">
        <f>O336*(保育人数!$N$4+保育人数!$N$5)/保育人数!$N$34</f>
        <v>1870.7806232644248</v>
      </c>
      <c r="BP336" s="3">
        <f t="shared" si="205"/>
        <v>1622.0919469299597</v>
      </c>
      <c r="BQ336" s="216"/>
      <c r="BR336" s="3"/>
      <c r="BU336" s="3">
        <f>U336*(保育人数!$N$4+保育人数!$N$5)/保育人数!$N$34</f>
        <v>174776.79728478866</v>
      </c>
      <c r="BV336" s="3">
        <f>V336*(保育人数!$N$4+保育人数!$N$5)/保育人数!$N$34</f>
        <v>176929.95988892319</v>
      </c>
      <c r="BW336" s="3">
        <f>W336*(保育人数!$N$4+保育人数!$N$5)/保育人数!$N$34</f>
        <v>178377.16754088245</v>
      </c>
      <c r="BX336" s="3">
        <f>X336*(保育人数!$N$4+保育人数!$N$5)/保育人数!$N$34</f>
        <v>180089.10829990744</v>
      </c>
      <c r="BY336" s="3">
        <f>Y336*(保育人数!$N$4+保育人数!$N$5)/保育人数!$N$34</f>
        <v>180389.13915458194</v>
      </c>
      <c r="BZ336" s="3">
        <f>Z336*(保育人数!$N$4+保育人数!$N$5)/保育人数!$N$34</f>
        <v>178447.76303609999</v>
      </c>
      <c r="CA336" s="3">
        <f>AA336*(保育人数!$N$4+保育人数!$N$5)/保育人数!$N$34</f>
        <v>180495.03239740821</v>
      </c>
      <c r="CB336" s="3">
        <f>AB336*(保育人数!$N$4+保育人数!$N$5)/保育人数!$N$34</f>
        <v>182471.70626349893</v>
      </c>
      <c r="CC336" s="3">
        <f>AC336*(保育人数!$N$4+保育人数!$N$5)/保育人数!$N$34</f>
        <v>190396.05060166615</v>
      </c>
      <c r="CD336" s="3">
        <f>AD336*(保育人数!$N$4+保育人数!$N$5)/保育人数!$N$34</f>
        <v>207691.9469299599</v>
      </c>
      <c r="CE336" s="3">
        <f>AE336*(保育人数!$N$4+保育人数!$N$5)/保育人数!$N$34</f>
        <v>0</v>
      </c>
      <c r="CF336" s="3">
        <f t="shared" si="206"/>
        <v>166369.51558161061</v>
      </c>
      <c r="CG336" s="216"/>
      <c r="CH336" s="3"/>
      <c r="CI336" s="4"/>
    </row>
    <row r="337" spans="1:87" ht="19">
      <c r="A337" s="32" t="s">
        <v>82</v>
      </c>
      <c r="B337" s="76" t="s">
        <v>144</v>
      </c>
      <c r="C337" s="257"/>
      <c r="D337" s="34" t="s">
        <v>162</v>
      </c>
      <c r="E337" s="38">
        <v>1540</v>
      </c>
      <c r="F337" s="36">
        <v>1590</v>
      </c>
      <c r="G337" s="36">
        <v>1600</v>
      </c>
      <c r="H337" s="36">
        <v>1610</v>
      </c>
      <c r="I337" s="36">
        <v>1630</v>
      </c>
      <c r="J337" s="36">
        <v>1640</v>
      </c>
      <c r="K337" s="36">
        <v>1610</v>
      </c>
      <c r="L337" s="36">
        <v>1630</v>
      </c>
      <c r="M337" s="39">
        <v>1650</v>
      </c>
      <c r="N337" s="39">
        <v>1720</v>
      </c>
      <c r="O337" s="40">
        <v>1900</v>
      </c>
      <c r="P337" s="111"/>
      <c r="Q337" s="111"/>
      <c r="R337" s="111"/>
      <c r="S337" s="111"/>
      <c r="T337" s="35">
        <v>164790</v>
      </c>
      <c r="U337" s="36">
        <v>169090</v>
      </c>
      <c r="V337" s="36">
        <v>171030</v>
      </c>
      <c r="W337" s="36">
        <v>172480</v>
      </c>
      <c r="X337" s="36">
        <v>174220</v>
      </c>
      <c r="Y337" s="36">
        <v>174480</v>
      </c>
      <c r="Z337" s="36">
        <v>172370</v>
      </c>
      <c r="AA337" s="36">
        <v>174390</v>
      </c>
      <c r="AB337" s="37">
        <v>176360</v>
      </c>
      <c r="AC337" s="37">
        <v>184350</v>
      </c>
      <c r="AD337" s="77">
        <v>201780</v>
      </c>
      <c r="AE337" s="111"/>
      <c r="AF337" s="4">
        <f>E337/E$553</f>
        <v>1.0845070422535212</v>
      </c>
      <c r="AG337" s="4">
        <f>F337/E$553</f>
        <v>1.119718309859155</v>
      </c>
      <c r="AH337" s="4">
        <f>G337/E$553</f>
        <v>1.1267605633802817</v>
      </c>
      <c r="AI337" s="4">
        <f>H337/E$553</f>
        <v>1.1338028169014085</v>
      </c>
      <c r="AJ337" s="4">
        <f>I337/E$553</f>
        <v>1.147887323943662</v>
      </c>
      <c r="AK337" s="4">
        <f>J337/E$553</f>
        <v>1.1549295774647887</v>
      </c>
      <c r="AL337" s="4">
        <f>K337/E$553</f>
        <v>1.1338028169014085</v>
      </c>
      <c r="AM337" s="4">
        <f>L337/E$553</f>
        <v>1.147887323943662</v>
      </c>
      <c r="AN337" s="4">
        <f>M337/E$553</f>
        <v>1.1619718309859155</v>
      </c>
      <c r="AO337" s="4">
        <f>N337/E$553</f>
        <v>1.2112676056338028</v>
      </c>
      <c r="AP337" s="4">
        <f>O337/E$553</f>
        <v>1.3380281690140845</v>
      </c>
      <c r="AQ337" s="256"/>
      <c r="AR337" s="256"/>
      <c r="AS337" s="256"/>
      <c r="AT337" s="256"/>
      <c r="AU337" s="256"/>
      <c r="AV337" s="256"/>
      <c r="AW337" s="256"/>
      <c r="AX337" s="256"/>
      <c r="AY337" s="256"/>
      <c r="AZ337" s="256"/>
      <c r="BA337" s="256"/>
      <c r="BC337" s="3"/>
      <c r="BE337" s="3">
        <f>E337*保育人数!$N$3/保育人数!$N$34</f>
        <v>905.97552195824335</v>
      </c>
      <c r="BF337" s="3">
        <f>F337*保育人数!$N$3/保育人数!$N$34</f>
        <v>935.39031163221239</v>
      </c>
      <c r="BG337" s="3">
        <f>G337*保育人数!$N$3/保育人数!$N$34</f>
        <v>941.27326956700608</v>
      </c>
      <c r="BH337" s="3">
        <f>H337*保育人数!$N$3/保育人数!$N$34</f>
        <v>947.15622750179989</v>
      </c>
      <c r="BI337" s="3">
        <f>I337*保育人数!$N$3/保育人数!$N$34</f>
        <v>958.92214337138751</v>
      </c>
      <c r="BJ337" s="3">
        <f>J337*保育人数!$N$3/保育人数!$N$34</f>
        <v>964.80510130618131</v>
      </c>
      <c r="BK337" s="3">
        <f>K337*保育人数!$N$3/保育人数!$N$34</f>
        <v>947.15622750179989</v>
      </c>
      <c r="BL337" s="3">
        <f>L337*保育人数!$N$3/保育人数!$N$34</f>
        <v>958.92214337138751</v>
      </c>
      <c r="BM337" s="3">
        <f>M337*保育人数!$N$3/保育人数!$N$34</f>
        <v>970.68805924097512</v>
      </c>
      <c r="BN337" s="3">
        <f>N337*保育人数!$N$3/保育人数!$N$34</f>
        <v>1011.8687647845315</v>
      </c>
      <c r="BO337" s="3">
        <f>O337*保育人数!$N$3/保育人数!$N$34</f>
        <v>1117.7620076108199</v>
      </c>
      <c r="BP337" s="3">
        <f t="shared" si="205"/>
        <v>969.0836161678493</v>
      </c>
      <c r="BQ337" s="216"/>
      <c r="BR337" s="3"/>
      <c r="BU337" s="3">
        <f>U337*保育人数!$N$3/保育人数!$N$34</f>
        <v>99474.935719428162</v>
      </c>
      <c r="BV337" s="3">
        <f>V337*保育人数!$N$3/保育人数!$N$34</f>
        <v>100616.22955877816</v>
      </c>
      <c r="BW337" s="3">
        <f>W337*保育人数!$N$3/保育人数!$N$34</f>
        <v>101469.25845932326</v>
      </c>
      <c r="BX337" s="3">
        <f>X337*保育人数!$N$3/保育人数!$N$34</f>
        <v>102492.89313997739</v>
      </c>
      <c r="BY337" s="3">
        <f>Y337*保育人数!$N$3/保育人数!$N$34</f>
        <v>102645.85004628202</v>
      </c>
      <c r="BZ337" s="3">
        <f>Z337*保育人数!$N$3/保育人数!$N$34</f>
        <v>101404.54592204053</v>
      </c>
      <c r="CA337" s="3">
        <f>AA337*保育人数!$N$3/保育人数!$N$34</f>
        <v>102592.90342486887</v>
      </c>
      <c r="CB337" s="3">
        <f>AB337*保育人数!$N$3/保育人数!$N$34</f>
        <v>103751.84613802325</v>
      </c>
      <c r="CC337" s="3">
        <f>AC337*保育人数!$N$3/保育人数!$N$34</f>
        <v>108452.32952792349</v>
      </c>
      <c r="CD337" s="3">
        <f>AD337*保育人数!$N$3/保育人数!$N$34</f>
        <v>118706.32520826906</v>
      </c>
      <c r="CE337" s="3">
        <f>AE337*保育人数!$N$3/保育人数!$N$34</f>
        <v>0</v>
      </c>
      <c r="CF337" s="3">
        <f t="shared" si="206"/>
        <v>94691.556104083109</v>
      </c>
      <c r="CG337" s="216"/>
      <c r="CH337" s="3"/>
      <c r="CI337" s="4"/>
    </row>
    <row r="338" spans="1:87" ht="21" customHeight="1">
      <c r="A338" s="32" t="s">
        <v>82</v>
      </c>
      <c r="B338" s="33" t="s">
        <v>173</v>
      </c>
      <c r="C338" s="237" t="s">
        <v>159</v>
      </c>
      <c r="D338" s="34" t="s">
        <v>105</v>
      </c>
      <c r="E338" s="38">
        <v>300</v>
      </c>
      <c r="F338" s="36">
        <v>310</v>
      </c>
      <c r="G338" s="36">
        <v>310</v>
      </c>
      <c r="H338" s="36">
        <v>320</v>
      </c>
      <c r="I338" s="36">
        <v>320</v>
      </c>
      <c r="J338" s="36">
        <v>320</v>
      </c>
      <c r="K338" s="36">
        <v>320</v>
      </c>
      <c r="L338" s="36">
        <v>330</v>
      </c>
      <c r="M338" s="39">
        <v>330</v>
      </c>
      <c r="N338" s="39">
        <v>340</v>
      </c>
      <c r="O338" s="40">
        <v>380</v>
      </c>
      <c r="P338" s="111"/>
      <c r="Q338" s="111"/>
      <c r="R338" s="111"/>
      <c r="S338" s="111"/>
      <c r="T338" s="35">
        <v>37430</v>
      </c>
      <c r="U338" s="36">
        <v>38230</v>
      </c>
      <c r="V338" s="36">
        <v>38750</v>
      </c>
      <c r="W338" s="36">
        <v>39040</v>
      </c>
      <c r="X338" s="36">
        <v>39370</v>
      </c>
      <c r="Y338" s="36">
        <v>34950</v>
      </c>
      <c r="Z338" s="36">
        <v>34540</v>
      </c>
      <c r="AA338" s="36">
        <v>34930</v>
      </c>
      <c r="AB338" s="37">
        <v>35290</v>
      </c>
      <c r="AC338" s="37">
        <v>36740</v>
      </c>
      <c r="AD338" s="77">
        <v>39970</v>
      </c>
      <c r="AE338" s="111"/>
      <c r="AF338" s="4">
        <f>E338/E$554</f>
        <v>1.0714285714285714</v>
      </c>
      <c r="AG338" s="4">
        <f>F338/E$554</f>
        <v>1.1071428571428572</v>
      </c>
      <c r="AH338" s="4">
        <f>G338/E$554</f>
        <v>1.1071428571428572</v>
      </c>
      <c r="AI338" s="4">
        <f>H338/E$554</f>
        <v>1.1428571428571428</v>
      </c>
      <c r="AJ338" s="4">
        <f>I338/E$554</f>
        <v>1.1428571428571428</v>
      </c>
      <c r="AK338" s="4">
        <f>J338/E$554</f>
        <v>1.1428571428571428</v>
      </c>
      <c r="AL338" s="4">
        <f>K338/E$554</f>
        <v>1.1428571428571428</v>
      </c>
      <c r="AM338" s="4">
        <f>L338/E$554</f>
        <v>1.1785714285714286</v>
      </c>
      <c r="AN338" s="4">
        <f>M338/E$554</f>
        <v>1.1785714285714286</v>
      </c>
      <c r="AO338" s="4">
        <f>N338/E$554</f>
        <v>1.2142857142857142</v>
      </c>
      <c r="AP338" s="4">
        <f>O338/E$554</f>
        <v>1.3571428571428572</v>
      </c>
      <c r="AQ338" s="256"/>
      <c r="AR338" s="256"/>
      <c r="AS338" s="256"/>
      <c r="AT338" s="256"/>
      <c r="AU338" s="256"/>
      <c r="AV338" s="256"/>
      <c r="AW338" s="256"/>
      <c r="AX338" s="256"/>
      <c r="AY338" s="256"/>
      <c r="AZ338" s="256"/>
      <c r="BA338" s="256"/>
      <c r="BC338" s="3"/>
      <c r="BE338" s="3">
        <f>E338*(保育人数!$O$7+保育人数!$O$8)/保育人数!$O$34</f>
        <v>728.19216182048046</v>
      </c>
      <c r="BF338" s="3">
        <f>F338*(保育人数!$O$7+保育人数!$O$8)/保育人数!$O$34</f>
        <v>752.46523388116316</v>
      </c>
      <c r="BG338" s="3">
        <f>G338*(保育人数!$O$7+保育人数!$O$8)/保育人数!$O$34</f>
        <v>752.46523388116316</v>
      </c>
      <c r="BH338" s="3">
        <f>H338*(保育人数!$O$7+保育人数!$O$8)/保育人数!$O$34</f>
        <v>776.73830594184585</v>
      </c>
      <c r="BI338" s="3">
        <f>I338*(保育人数!$O$7+保育人数!$O$8)/保育人数!$O$34</f>
        <v>776.73830594184585</v>
      </c>
      <c r="BJ338" s="3">
        <f>J338*(保育人数!$O$7+保育人数!$O$8)/保育人数!$O$34</f>
        <v>776.73830594184585</v>
      </c>
      <c r="BK338" s="3">
        <f>K338*(保育人数!$O$7+保育人数!$O$8)/保育人数!$O$34</f>
        <v>776.73830594184585</v>
      </c>
      <c r="BL338" s="3">
        <f>L338*(保育人数!$O$7+保育人数!$O$8)/保育人数!$O$34</f>
        <v>801.01137800252855</v>
      </c>
      <c r="BM338" s="3">
        <f>M338*(保育人数!$O$7+保育人数!$O$8)/保育人数!$O$34</f>
        <v>801.01137800252855</v>
      </c>
      <c r="BN338" s="3">
        <f>N338*(保育人数!$O$7+保育人数!$O$8)/保育人数!$O$34</f>
        <v>825.28445006321124</v>
      </c>
      <c r="BO338" s="3">
        <f>O338*(保育人数!$O$7+保育人数!$O$8)/保育人数!$O$34</f>
        <v>922.3767383059419</v>
      </c>
      <c r="BP338" s="3">
        <f>AVERAGE(BE338:BO338)</f>
        <v>789.97816342949091</v>
      </c>
      <c r="BQ338" s="216">
        <f>SUM(BP338:BP341)</f>
        <v>3900.7930122974376</v>
      </c>
      <c r="BR338" s="3"/>
      <c r="BU338" s="3">
        <f>U338*(保育人数!$O$7+保育人数!$O$8)/保育人数!$O$34</f>
        <v>92795.954487989889</v>
      </c>
      <c r="BV338" s="3">
        <f>V338*(保育人数!$O$7+保育人数!$O$8)/保育人数!$O$34</f>
        <v>94058.154235145397</v>
      </c>
      <c r="BW338" s="3">
        <f>W338*(保育人数!$O$7+保育人数!$O$8)/保育人数!$O$34</f>
        <v>94762.073324905185</v>
      </c>
      <c r="BX338" s="3">
        <f>X338*(保育人数!$O$7+保育人数!$O$8)/保育人数!$O$34</f>
        <v>95563.084702907712</v>
      </c>
      <c r="BY338" s="3">
        <f>Y338*(保育人数!$O$7+保育人数!$O$8)/保育人数!$O$34</f>
        <v>84834.386852085969</v>
      </c>
      <c r="BZ338" s="3">
        <f>Z338*(保育人数!$O$7+保育人数!$O$8)/保育人数!$O$34</f>
        <v>83839.19089759799</v>
      </c>
      <c r="CA338" s="3">
        <f>AA338*(保育人数!$O$7+保育人数!$O$8)/保育人数!$O$34</f>
        <v>84785.840707964613</v>
      </c>
      <c r="CB338" s="3">
        <f>AB338*(保育人数!$O$7+保育人数!$O$8)/保育人数!$O$34</f>
        <v>85659.671302149189</v>
      </c>
      <c r="CC338" s="3">
        <f>AC338*(保育人数!$O$7+保育人数!$O$8)/保育人数!$O$34</f>
        <v>89179.266750948169</v>
      </c>
      <c r="CD338" s="3">
        <f>AD338*(保育人数!$O$7+保育人数!$O$8)/保育人数!$O$34</f>
        <v>97019.469026548686</v>
      </c>
      <c r="CE338" s="3">
        <f>AE338*(保育人数!$O$7+保育人数!$O$8)/保育人数!$O$34</f>
        <v>0</v>
      </c>
      <c r="CF338" s="3">
        <f>AVERAGE(BU338:CE338)</f>
        <v>82045.190208022061</v>
      </c>
      <c r="CG338" s="216">
        <f>ROUNDDOWN(SUM(CF338:CF341)*$CJ$2*12/16,-2)</f>
        <v>208300</v>
      </c>
      <c r="CH338" s="3"/>
      <c r="CI338" s="4"/>
    </row>
    <row r="339" spans="1:87" ht="19">
      <c r="A339" s="32" t="s">
        <v>82</v>
      </c>
      <c r="B339" s="76" t="s">
        <v>145</v>
      </c>
      <c r="C339" s="237"/>
      <c r="D339" s="34" t="s">
        <v>106</v>
      </c>
      <c r="E339" s="38">
        <v>360</v>
      </c>
      <c r="F339" s="36">
        <v>380</v>
      </c>
      <c r="G339" s="36">
        <v>380</v>
      </c>
      <c r="H339" s="36">
        <v>390</v>
      </c>
      <c r="I339" s="36">
        <v>390</v>
      </c>
      <c r="J339" s="36">
        <v>390</v>
      </c>
      <c r="K339" s="36">
        <v>390</v>
      </c>
      <c r="L339" s="36">
        <v>400</v>
      </c>
      <c r="M339" s="39">
        <v>400</v>
      </c>
      <c r="N339" s="39">
        <v>410</v>
      </c>
      <c r="O339" s="40">
        <v>460</v>
      </c>
      <c r="P339" s="111"/>
      <c r="Q339" s="111"/>
      <c r="R339" s="111"/>
      <c r="S339" s="111"/>
      <c r="T339" s="35">
        <v>44240</v>
      </c>
      <c r="U339" s="36">
        <v>45230</v>
      </c>
      <c r="V339" s="36">
        <v>45820</v>
      </c>
      <c r="W339" s="36">
        <v>46180</v>
      </c>
      <c r="X339" s="36">
        <v>46580</v>
      </c>
      <c r="Y339" s="36">
        <v>42170</v>
      </c>
      <c r="Z339" s="36">
        <v>41660</v>
      </c>
      <c r="AA339" s="36">
        <v>42140</v>
      </c>
      <c r="AB339" s="37">
        <v>42580</v>
      </c>
      <c r="AC339" s="37">
        <v>44380</v>
      </c>
      <c r="AD339" s="77">
        <v>48380</v>
      </c>
      <c r="AE339" s="111"/>
      <c r="AF339" s="4">
        <f>E339/E$555</f>
        <v>1.0588235294117647</v>
      </c>
      <c r="AG339" s="4">
        <f>F339/E$555</f>
        <v>1.1176470588235294</v>
      </c>
      <c r="AH339" s="4">
        <f>G339/E$555</f>
        <v>1.1176470588235294</v>
      </c>
      <c r="AI339" s="4">
        <f>H339/E$555</f>
        <v>1.1470588235294117</v>
      </c>
      <c r="AJ339" s="4">
        <f>I339/E$555</f>
        <v>1.1470588235294117</v>
      </c>
      <c r="AK339" s="4">
        <f>J339/E$555</f>
        <v>1.1470588235294117</v>
      </c>
      <c r="AL339" s="4">
        <f>K339/E$555</f>
        <v>1.1470588235294117</v>
      </c>
      <c r="AM339" s="4">
        <f>L339/E$555</f>
        <v>1.1764705882352942</v>
      </c>
      <c r="AN339" s="4">
        <f>M339/E$555</f>
        <v>1.1764705882352942</v>
      </c>
      <c r="AO339" s="4">
        <f>N339/E$555</f>
        <v>1.2058823529411764</v>
      </c>
      <c r="AP339" s="4">
        <f>O339/E$555</f>
        <v>1.3529411764705883</v>
      </c>
      <c r="AQ339" s="256"/>
      <c r="AR339" s="256"/>
      <c r="AS339" s="256"/>
      <c r="AT339" s="256"/>
      <c r="AU339" s="256"/>
      <c r="AV339" s="256"/>
      <c r="AW339" s="256"/>
      <c r="AX339" s="256"/>
      <c r="AY339" s="256"/>
      <c r="AZ339" s="256"/>
      <c r="BA339" s="256"/>
      <c r="BC339" s="3"/>
      <c r="BE339" s="3">
        <f>E339*保育人数!$O$6/保育人数!$O$34</f>
        <v>436.91529709228826</v>
      </c>
      <c r="BF339" s="3">
        <f>F339*保育人数!$O$6/保育人数!$O$34</f>
        <v>461.18836915297095</v>
      </c>
      <c r="BG339" s="3">
        <f>G339*保育人数!$O$6/保育人数!$O$34</f>
        <v>461.18836915297095</v>
      </c>
      <c r="BH339" s="3">
        <f>H339*保育人数!$O$6/保育人数!$O$34</f>
        <v>473.3249051833123</v>
      </c>
      <c r="BI339" s="3">
        <f>I339*保育人数!$O$6/保育人数!$O$34</f>
        <v>473.3249051833123</v>
      </c>
      <c r="BJ339" s="3">
        <f>J339*保育人数!$O$6/保育人数!$O$34</f>
        <v>473.3249051833123</v>
      </c>
      <c r="BK339" s="3">
        <f>K339*保育人数!$O$6/保育人数!$O$34</f>
        <v>473.3249051833123</v>
      </c>
      <c r="BL339" s="3">
        <f>L339*保育人数!$O$6/保育人数!$O$34</f>
        <v>485.46144121365364</v>
      </c>
      <c r="BM339" s="3">
        <f>M339*保育人数!$O$6/保育人数!$O$34</f>
        <v>485.46144121365364</v>
      </c>
      <c r="BN339" s="3">
        <f>N339*保育人数!$O$6/保育人数!$O$34</f>
        <v>497.59797724399499</v>
      </c>
      <c r="BO339" s="3">
        <f>O339*保育人数!$O$6/保育人数!$O$34</f>
        <v>558.28065739570172</v>
      </c>
      <c r="BP339" s="3">
        <f t="shared" ref="BP339:BP341" si="207">AVERAGE(BE339:BO339)</f>
        <v>479.94483392713482</v>
      </c>
      <c r="BQ339" s="216"/>
      <c r="BR339" s="3"/>
      <c r="BU339" s="3">
        <f>U339*保育人数!$O$6/保育人数!$O$34</f>
        <v>54893.552465233886</v>
      </c>
      <c r="BV339" s="3">
        <f>V339*保育人数!$O$6/保育人数!$O$34</f>
        <v>55609.608091024027</v>
      </c>
      <c r="BW339" s="3">
        <f>W339*保育人数!$O$6/保育人数!$O$34</f>
        <v>56046.523388116315</v>
      </c>
      <c r="BX339" s="3">
        <f>X339*保育人数!$O$6/保育人数!$O$34</f>
        <v>56531.984829329966</v>
      </c>
      <c r="BY339" s="3">
        <f>Y339*保育人数!$O$6/保育人数!$O$34</f>
        <v>51179.772439949433</v>
      </c>
      <c r="BZ339" s="3">
        <f>Z339*保育人数!$O$6/保育人数!$O$34</f>
        <v>50560.809102402025</v>
      </c>
      <c r="CA339" s="3">
        <f>AA339*保育人数!$O$6/保育人数!$O$34</f>
        <v>51143.362831858409</v>
      </c>
      <c r="CB339" s="3">
        <f>AB339*保育人数!$O$6/保育人数!$O$34</f>
        <v>51677.37041719343</v>
      </c>
      <c r="CC339" s="3">
        <f>AC339*保育人数!$O$6/保育人数!$O$34</f>
        <v>53861.946902654869</v>
      </c>
      <c r="CD339" s="3">
        <f>AD339*保育人数!$O$6/保育人数!$O$34</f>
        <v>58716.561314791405</v>
      </c>
      <c r="CE339" s="3">
        <f>AE339*保育人数!$O$6/保育人数!$O$34</f>
        <v>0</v>
      </c>
      <c r="CF339" s="3">
        <f t="shared" ref="CF339:CF341" si="208">AVERAGE(BU339:CE339)</f>
        <v>49111.044707504887</v>
      </c>
      <c r="CG339" s="216"/>
      <c r="CH339" s="3"/>
      <c r="CI339" s="4"/>
    </row>
    <row r="340" spans="1:87" ht="19">
      <c r="A340" s="32" t="s">
        <v>82</v>
      </c>
      <c r="B340" s="76" t="s">
        <v>145</v>
      </c>
      <c r="C340" s="257" t="s">
        <v>160</v>
      </c>
      <c r="D340" s="34" t="s">
        <v>161</v>
      </c>
      <c r="E340" s="38">
        <v>840</v>
      </c>
      <c r="F340" s="36">
        <v>870</v>
      </c>
      <c r="G340" s="36">
        <v>870</v>
      </c>
      <c r="H340" s="36">
        <v>890</v>
      </c>
      <c r="I340" s="36">
        <v>890</v>
      </c>
      <c r="J340" s="36">
        <v>890</v>
      </c>
      <c r="K340" s="36">
        <v>890</v>
      </c>
      <c r="L340" s="36">
        <v>890</v>
      </c>
      <c r="M340" s="39">
        <v>900</v>
      </c>
      <c r="N340" s="39">
        <v>950</v>
      </c>
      <c r="O340" s="40">
        <v>1040</v>
      </c>
      <c r="P340" s="111"/>
      <c r="Q340" s="111"/>
      <c r="R340" s="111"/>
      <c r="S340" s="111"/>
      <c r="T340" s="35">
        <v>95100</v>
      </c>
      <c r="U340" s="36">
        <v>97440</v>
      </c>
      <c r="V340" s="36">
        <v>98640</v>
      </c>
      <c r="W340" s="36">
        <v>99450</v>
      </c>
      <c r="X340" s="36">
        <v>100400</v>
      </c>
      <c r="Y340" s="36">
        <v>100570</v>
      </c>
      <c r="Z340" s="36">
        <v>99490</v>
      </c>
      <c r="AA340" s="36">
        <v>100640</v>
      </c>
      <c r="AB340" s="37">
        <v>101740</v>
      </c>
      <c r="AC340" s="37">
        <v>106170</v>
      </c>
      <c r="AD340" s="77">
        <v>115810</v>
      </c>
      <c r="AE340" s="111"/>
      <c r="AF340" s="4">
        <f>E340/E$556</f>
        <v>1.0769230769230769</v>
      </c>
      <c r="AG340" s="4">
        <f>F340/E$556</f>
        <v>1.1153846153846154</v>
      </c>
      <c r="AH340" s="4">
        <f>G340/E$556</f>
        <v>1.1153846153846154</v>
      </c>
      <c r="AI340" s="4">
        <f>H340/E$556</f>
        <v>1.141025641025641</v>
      </c>
      <c r="AJ340" s="4">
        <f>I340/E$556</f>
        <v>1.141025641025641</v>
      </c>
      <c r="AK340" s="4">
        <f>J340/E$556</f>
        <v>1.141025641025641</v>
      </c>
      <c r="AL340" s="4">
        <f>K340/E$556</f>
        <v>1.141025641025641</v>
      </c>
      <c r="AM340" s="4">
        <f>L340/E$556</f>
        <v>1.141025641025641</v>
      </c>
      <c r="AN340" s="4">
        <f>M340/E$556</f>
        <v>1.1538461538461537</v>
      </c>
      <c r="AO340" s="4">
        <f>N340/E$556</f>
        <v>1.2179487179487178</v>
      </c>
      <c r="AP340" s="4">
        <f>O340/E$556</f>
        <v>1.3333333333333333</v>
      </c>
      <c r="AQ340" s="256"/>
      <c r="AR340" s="256"/>
      <c r="AS340" s="256"/>
      <c r="AT340" s="256"/>
      <c r="AU340" s="256"/>
      <c r="AV340" s="256"/>
      <c r="AW340" s="256"/>
      <c r="AX340" s="256"/>
      <c r="AY340" s="256"/>
      <c r="AZ340" s="256"/>
      <c r="BA340" s="256"/>
      <c r="BC340" s="3"/>
      <c r="BE340" s="3">
        <f>E340*(保育人数!$O$4+保育人数!$O$5)/保育人数!$O$34</f>
        <v>1529.2035398230089</v>
      </c>
      <c r="BF340" s="3">
        <f>F340*(保育人数!$O$4+保育人数!$O$5)/保育人数!$O$34</f>
        <v>1583.8179519595451</v>
      </c>
      <c r="BG340" s="3">
        <f>G340*(保育人数!$O$4+保育人数!$O$5)/保育人数!$O$34</f>
        <v>1583.8179519595451</v>
      </c>
      <c r="BH340" s="3">
        <f>H340*(保育人数!$O$4+保育人数!$O$5)/保育人数!$O$34</f>
        <v>1620.2275600505691</v>
      </c>
      <c r="BI340" s="3">
        <f>I340*(保育人数!$O$4+保育人数!$O$5)/保育人数!$O$34</f>
        <v>1620.2275600505691</v>
      </c>
      <c r="BJ340" s="3">
        <f>J340*(保育人数!$O$4+保育人数!$O$5)/保育人数!$O$34</f>
        <v>1620.2275600505691</v>
      </c>
      <c r="BK340" s="3">
        <f>K340*(保育人数!$O$4+保育人数!$O$5)/保育人数!$O$34</f>
        <v>1620.2275600505691</v>
      </c>
      <c r="BL340" s="3">
        <f>L340*(保育人数!$O$4+保育人数!$O$5)/保育人数!$O$34</f>
        <v>1620.2275600505691</v>
      </c>
      <c r="BM340" s="3">
        <f>M340*(保育人数!$O$4+保育人数!$O$5)/保育人数!$O$34</f>
        <v>1638.4323640960811</v>
      </c>
      <c r="BN340" s="3">
        <f>N340*(保育人数!$O$4+保育人数!$O$5)/保育人数!$O$34</f>
        <v>1729.456384323641</v>
      </c>
      <c r="BO340" s="3">
        <f>O340*(保育人数!$O$4+保育人数!$O$5)/保育人数!$O$34</f>
        <v>1893.2996207332492</v>
      </c>
      <c r="BP340" s="3">
        <f t="shared" si="207"/>
        <v>1641.7423284679926</v>
      </c>
      <c r="BQ340" s="216"/>
      <c r="BR340" s="3"/>
      <c r="BU340" s="3">
        <f>U340*(保育人数!$O$4+保育人数!$O$5)/保育人数!$O$34</f>
        <v>177387.61061946905</v>
      </c>
      <c r="BV340" s="3">
        <f>V340*(保育人数!$O$4+保育人数!$O$5)/保育人数!$O$34</f>
        <v>179572.18710493049</v>
      </c>
      <c r="BW340" s="3">
        <f>W340*(保育人数!$O$4+保育人数!$O$5)/保育人数!$O$34</f>
        <v>181046.77623261695</v>
      </c>
      <c r="BX340" s="3">
        <f>X340*(保育人数!$O$4+保育人数!$O$5)/保育人数!$O$34</f>
        <v>182776.2326169406</v>
      </c>
      <c r="BY340" s="3">
        <f>Y340*(保育人数!$O$4+保育人数!$O$5)/保育人数!$O$34</f>
        <v>183085.71428571429</v>
      </c>
      <c r="BZ340" s="3">
        <f>Z340*(保育人数!$O$4+保育人数!$O$5)/保育人数!$O$34</f>
        <v>181119.59544879899</v>
      </c>
      <c r="CA340" s="3">
        <f>AA340*(保育人数!$O$4+保育人数!$O$5)/保育人数!$O$34</f>
        <v>183213.14791403289</v>
      </c>
      <c r="CB340" s="3">
        <f>AB340*(保育人数!$O$4+保育人数!$O$5)/保育人数!$O$34</f>
        <v>185215.67635903921</v>
      </c>
      <c r="CC340" s="3">
        <f>AC340*(保育人数!$O$4+保育人数!$O$5)/保育人数!$O$34</f>
        <v>193280.40455120103</v>
      </c>
      <c r="CD340" s="3">
        <f>AD340*(保育人数!$O$4+保育人数!$O$5)/保育人数!$O$34</f>
        <v>210829.83565107459</v>
      </c>
      <c r="CE340" s="3">
        <f>AE340*(保育人数!$O$4+保育人数!$O$5)/保育人数!$O$34</f>
        <v>0</v>
      </c>
      <c r="CF340" s="3">
        <f t="shared" si="208"/>
        <v>168866.10734398349</v>
      </c>
      <c r="CG340" s="216"/>
      <c r="CH340" s="3"/>
      <c r="CI340" s="4"/>
    </row>
    <row r="341" spans="1:87" ht="19">
      <c r="A341" s="32" t="s">
        <v>82</v>
      </c>
      <c r="B341" s="76" t="s">
        <v>145</v>
      </c>
      <c r="C341" s="257"/>
      <c r="D341" s="34" t="s">
        <v>162</v>
      </c>
      <c r="E341" s="38">
        <v>1520</v>
      </c>
      <c r="F341" s="36">
        <v>1570</v>
      </c>
      <c r="G341" s="36">
        <v>1580</v>
      </c>
      <c r="H341" s="36">
        <v>1600</v>
      </c>
      <c r="I341" s="36">
        <v>1610</v>
      </c>
      <c r="J341" s="36">
        <v>1620</v>
      </c>
      <c r="K341" s="36">
        <v>1600</v>
      </c>
      <c r="L341" s="36">
        <v>1610</v>
      </c>
      <c r="M341" s="39">
        <v>1630</v>
      </c>
      <c r="N341" s="39">
        <v>1710</v>
      </c>
      <c r="O341" s="40">
        <v>1880</v>
      </c>
      <c r="P341" s="111"/>
      <c r="Q341" s="111"/>
      <c r="R341" s="111"/>
      <c r="S341" s="111"/>
      <c r="T341" s="35">
        <v>163230</v>
      </c>
      <c r="U341" s="36">
        <v>167500</v>
      </c>
      <c r="V341" s="36">
        <v>169420</v>
      </c>
      <c r="W341" s="36">
        <v>170860</v>
      </c>
      <c r="X341" s="36">
        <v>172580</v>
      </c>
      <c r="Y341" s="36">
        <v>172840</v>
      </c>
      <c r="Z341" s="36">
        <v>170750</v>
      </c>
      <c r="AA341" s="36">
        <v>172760</v>
      </c>
      <c r="AB341" s="37">
        <v>174710</v>
      </c>
      <c r="AC341" s="37">
        <v>182640</v>
      </c>
      <c r="AD341" s="77">
        <v>199910</v>
      </c>
      <c r="AE341" s="111"/>
      <c r="AF341" s="4">
        <f>E341/E$557</f>
        <v>1.0857142857142856</v>
      </c>
      <c r="AG341" s="4">
        <f>F341/E$557</f>
        <v>1.1214285714285714</v>
      </c>
      <c r="AH341" s="4">
        <f>G341/E$557</f>
        <v>1.1285714285714286</v>
      </c>
      <c r="AI341" s="4">
        <f>H341/E$557</f>
        <v>1.1428571428571428</v>
      </c>
      <c r="AJ341" s="4">
        <f>I341/E$557</f>
        <v>1.1499999999999999</v>
      </c>
      <c r="AK341" s="4">
        <f>J341/E$557</f>
        <v>1.1571428571428573</v>
      </c>
      <c r="AL341" s="4">
        <f>K341/E$557</f>
        <v>1.1428571428571428</v>
      </c>
      <c r="AM341" s="4">
        <f>L341/E$557</f>
        <v>1.1499999999999999</v>
      </c>
      <c r="AN341" s="4">
        <f>M341/E$557</f>
        <v>1.1642857142857144</v>
      </c>
      <c r="AO341" s="4">
        <f>N341/E$557</f>
        <v>1.2214285714285715</v>
      </c>
      <c r="AP341" s="4">
        <f>O341/E$557</f>
        <v>1.3428571428571427</v>
      </c>
      <c r="AQ341" s="256"/>
      <c r="AR341" s="256"/>
      <c r="AS341" s="256"/>
      <c r="AT341" s="256"/>
      <c r="AU341" s="256"/>
      <c r="AV341" s="256"/>
      <c r="AW341" s="256"/>
      <c r="AX341" s="256"/>
      <c r="AY341" s="256"/>
      <c r="AZ341" s="256"/>
      <c r="BA341" s="256"/>
      <c r="BC341" s="3"/>
      <c r="BE341" s="3">
        <f>E341*保育人数!$O$3/保育人数!$O$34</f>
        <v>922.3767383059419</v>
      </c>
      <c r="BF341" s="3">
        <f>F341*保育人数!$O$3/保育人数!$O$34</f>
        <v>952.71807838179529</v>
      </c>
      <c r="BG341" s="3">
        <f>G341*保育人数!$O$3/保育人数!$O$34</f>
        <v>958.78634639696588</v>
      </c>
      <c r="BH341" s="3">
        <f>H341*保育人数!$O$3/保育人数!$O$34</f>
        <v>970.92288242730729</v>
      </c>
      <c r="BI341" s="3">
        <f>I341*保育人数!$O$3/保育人数!$O$34</f>
        <v>976.99115044247799</v>
      </c>
      <c r="BJ341" s="3">
        <f>J341*保育人数!$O$3/保育人数!$O$34</f>
        <v>983.05941845764858</v>
      </c>
      <c r="BK341" s="3">
        <f>K341*保育人数!$O$3/保育人数!$O$34</f>
        <v>970.92288242730729</v>
      </c>
      <c r="BL341" s="3">
        <f>L341*保育人数!$O$3/保育人数!$O$34</f>
        <v>976.99115044247799</v>
      </c>
      <c r="BM341" s="3">
        <f>M341*保育人数!$O$3/保育人数!$O$34</f>
        <v>989.12768647281928</v>
      </c>
      <c r="BN341" s="3">
        <f>N341*保育人数!$O$3/保育人数!$O$34</f>
        <v>1037.6738305941847</v>
      </c>
      <c r="BO341" s="3">
        <f>O341*保育人数!$O$3/保育人数!$O$34</f>
        <v>1140.834386852086</v>
      </c>
      <c r="BP341" s="3">
        <f t="shared" si="207"/>
        <v>989.12768647281928</v>
      </c>
      <c r="BQ341" s="216"/>
      <c r="BR341" s="3"/>
      <c r="BU341" s="3">
        <f>U341*保育人数!$O$3/保育人数!$O$34</f>
        <v>101643.48925410873</v>
      </c>
      <c r="BV341" s="3">
        <f>V341*保育人数!$O$3/保育人数!$O$34</f>
        <v>102808.5967130215</v>
      </c>
      <c r="BW341" s="3">
        <f>W341*保育人数!$O$3/保育人数!$O$34</f>
        <v>103682.42730720608</v>
      </c>
      <c r="BX341" s="3">
        <f>X341*保育人数!$O$3/保育人数!$O$34</f>
        <v>104726.16940581542</v>
      </c>
      <c r="BY341" s="3">
        <f>Y341*保育人数!$O$3/保育人数!$O$34</f>
        <v>104883.94437420987</v>
      </c>
      <c r="BZ341" s="3">
        <f>Z341*保育人数!$O$3/保育人数!$O$34</f>
        <v>103615.67635903919</v>
      </c>
      <c r="CA341" s="3">
        <f>AA341*保育人数!$O$3/保育人数!$O$34</f>
        <v>104835.3982300885</v>
      </c>
      <c r="CB341" s="3">
        <f>AB341*保育人数!$O$3/保育人数!$O$34</f>
        <v>106018.71049304679</v>
      </c>
      <c r="CC341" s="3">
        <f>AC341*保育人数!$O$3/保育人数!$O$34</f>
        <v>110830.84702907712</v>
      </c>
      <c r="CD341" s="3">
        <f>AD341*保育人数!$O$3/保育人数!$O$34</f>
        <v>121310.74589127688</v>
      </c>
      <c r="CE341" s="3">
        <f>AE341*保育人数!$O$3/保育人数!$O$34</f>
        <v>0</v>
      </c>
      <c r="CF341" s="3">
        <f t="shared" si="208"/>
        <v>96759.636823353649</v>
      </c>
      <c r="CG341" s="216"/>
      <c r="CH341" s="3"/>
      <c r="CI341" s="4"/>
    </row>
    <row r="342" spans="1:87" ht="21" customHeight="1">
      <c r="A342" s="32" t="s">
        <v>82</v>
      </c>
      <c r="B342" s="33" t="s">
        <v>174</v>
      </c>
      <c r="C342" s="237" t="s">
        <v>159</v>
      </c>
      <c r="D342" s="34" t="s">
        <v>105</v>
      </c>
      <c r="E342" s="38">
        <v>290</v>
      </c>
      <c r="F342" s="36">
        <v>300</v>
      </c>
      <c r="G342" s="36">
        <v>300</v>
      </c>
      <c r="H342" s="36">
        <v>300</v>
      </c>
      <c r="I342" s="36">
        <v>310</v>
      </c>
      <c r="J342" s="36">
        <v>310</v>
      </c>
      <c r="K342" s="36">
        <v>310</v>
      </c>
      <c r="L342" s="36">
        <v>310</v>
      </c>
      <c r="M342" s="39">
        <v>320</v>
      </c>
      <c r="N342" s="39">
        <v>330</v>
      </c>
      <c r="O342" s="40">
        <v>360</v>
      </c>
      <c r="P342" s="111"/>
      <c r="Q342" s="111"/>
      <c r="R342" s="111"/>
      <c r="S342" s="111"/>
      <c r="T342" s="35">
        <v>36110</v>
      </c>
      <c r="U342" s="36">
        <v>36880</v>
      </c>
      <c r="V342" s="36">
        <v>37390</v>
      </c>
      <c r="W342" s="36">
        <v>37660</v>
      </c>
      <c r="X342" s="36">
        <v>37990</v>
      </c>
      <c r="Y342" s="36">
        <v>33560</v>
      </c>
      <c r="Z342" s="36">
        <v>33170</v>
      </c>
      <c r="AA342" s="36">
        <v>33540</v>
      </c>
      <c r="AB342" s="37">
        <v>33890</v>
      </c>
      <c r="AC342" s="37">
        <v>35290</v>
      </c>
      <c r="AD342" s="77">
        <v>38390</v>
      </c>
      <c r="AE342" s="111"/>
      <c r="AF342" s="4">
        <f>E342/E$558</f>
        <v>1.0740740740740742</v>
      </c>
      <c r="AG342" s="4">
        <f>F342/E$558</f>
        <v>1.1111111111111112</v>
      </c>
      <c r="AH342" s="4">
        <f>G342/E$558</f>
        <v>1.1111111111111112</v>
      </c>
      <c r="AI342" s="4">
        <f>H342/E$558</f>
        <v>1.1111111111111112</v>
      </c>
      <c r="AJ342" s="4">
        <f>I342/E$558</f>
        <v>1.1481481481481481</v>
      </c>
      <c r="AK342" s="4">
        <f>J342/E$558</f>
        <v>1.1481481481481481</v>
      </c>
      <c r="AL342" s="4">
        <f>K342/E$558</f>
        <v>1.1481481481481481</v>
      </c>
      <c r="AM342" s="4">
        <f>L342/E$558</f>
        <v>1.1481481481481481</v>
      </c>
      <c r="AN342" s="4">
        <f>M342/E$558</f>
        <v>1.1851851851851851</v>
      </c>
      <c r="AO342" s="4">
        <f>N342/E$558</f>
        <v>1.2222222222222223</v>
      </c>
      <c r="AP342" s="4">
        <f>O342/E$558</f>
        <v>1.3333333333333333</v>
      </c>
      <c r="AQ342" s="256"/>
      <c r="AR342" s="256"/>
      <c r="AS342" s="256"/>
      <c r="AT342" s="256"/>
      <c r="AU342" s="256"/>
      <c r="AV342" s="256"/>
      <c r="AW342" s="256"/>
      <c r="AX342" s="256"/>
      <c r="AY342" s="256"/>
      <c r="AZ342" s="256"/>
      <c r="BA342" s="256"/>
      <c r="BC342" s="3"/>
      <c r="BE342" s="3">
        <f>E342*(保育人数!$P$7+保育人数!$P$8)/保育人数!$P$34</f>
        <v>720.17265922762556</v>
      </c>
      <c r="BF342" s="3">
        <f>F342*(保育人数!$P$7+保育人数!$P$8)/保育人数!$P$34</f>
        <v>745.006199200992</v>
      </c>
      <c r="BG342" s="3">
        <f>G342*(保育人数!$P$7+保育人数!$P$8)/保育人数!$P$34</f>
        <v>745.006199200992</v>
      </c>
      <c r="BH342" s="3">
        <f>H342*(保育人数!$P$7+保育人数!$P$8)/保育人数!$P$34</f>
        <v>745.006199200992</v>
      </c>
      <c r="BI342" s="3">
        <f>I342*(保育人数!$P$7+保育人数!$P$8)/保育人数!$P$34</f>
        <v>769.83973917435833</v>
      </c>
      <c r="BJ342" s="3">
        <f>J342*(保育人数!$P$7+保育人数!$P$8)/保育人数!$P$34</f>
        <v>769.83973917435833</v>
      </c>
      <c r="BK342" s="3">
        <f>K342*(保育人数!$P$7+保育人数!$P$8)/保育人数!$P$34</f>
        <v>769.83973917435833</v>
      </c>
      <c r="BL342" s="3">
        <f>L342*(保育人数!$P$7+保育人数!$P$8)/保育人数!$P$34</f>
        <v>769.83973917435833</v>
      </c>
      <c r="BM342" s="3">
        <f>M342*(保育人数!$P$7+保育人数!$P$8)/保育人数!$P$34</f>
        <v>794.67327914772477</v>
      </c>
      <c r="BN342" s="3">
        <f>N342*(保育人数!$P$7+保育人数!$P$8)/保育人数!$P$34</f>
        <v>819.50681912109121</v>
      </c>
      <c r="BO342" s="3">
        <f>O342*(保育人数!$P$7+保育人数!$P$8)/保育人数!$P$34</f>
        <v>894.00743904119042</v>
      </c>
      <c r="BP342" s="3">
        <f>AVERAGE(BE342:BO342)</f>
        <v>776.61252280345832</v>
      </c>
      <c r="BQ342" s="216">
        <f>SUM(BP342:BP345)</f>
        <v>3909.5893498979326</v>
      </c>
      <c r="BR342" s="3"/>
      <c r="BU342" s="3">
        <f>U342*(保育人数!$P$7+保育人数!$P$8)/保育人数!$P$34</f>
        <v>91586.095421775288</v>
      </c>
      <c r="BV342" s="3">
        <f>V342*(保育人数!$P$7+保育人数!$P$8)/保育人数!$P$34</f>
        <v>92852.605960416971</v>
      </c>
      <c r="BW342" s="3">
        <f>W342*(保育人数!$P$7+保育人数!$P$8)/保育人数!$P$34</f>
        <v>93523.111539697857</v>
      </c>
      <c r="BX342" s="3">
        <f>X342*(保育人数!$P$7+保育人数!$P$8)/保育人数!$P$34</f>
        <v>94342.618358818945</v>
      </c>
      <c r="BY342" s="3">
        <f>Y342*(保育人数!$P$7+保育人数!$P$8)/保育人数!$P$34</f>
        <v>83341.360150617635</v>
      </c>
      <c r="BZ342" s="3">
        <f>Z342*(保育人数!$P$7+保育人数!$P$8)/保育人数!$P$34</f>
        <v>82372.852091656343</v>
      </c>
      <c r="CA342" s="3">
        <f>AA342*(保育人数!$P$7+保育人数!$P$8)/保育人数!$P$34</f>
        <v>83291.69307067091</v>
      </c>
      <c r="CB342" s="3">
        <f>AB342*(保育人数!$P$7+保育人数!$P$8)/保育人数!$P$34</f>
        <v>84160.866969738723</v>
      </c>
      <c r="CC342" s="3">
        <f>AC342*(保育人数!$P$7+保育人数!$P$8)/保育人数!$P$34</f>
        <v>87637.56256601002</v>
      </c>
      <c r="CD342" s="3">
        <f>AD342*(保育人数!$P$7+保育人数!$P$8)/保育人数!$P$34</f>
        <v>95335.959957753614</v>
      </c>
      <c r="CE342" s="3">
        <f>AE342*(保育人数!$P$7+保育人数!$P$8)/保育人数!$P$34</f>
        <v>0</v>
      </c>
      <c r="CF342" s="3">
        <f>AVERAGE(BU342:CE342)</f>
        <v>80767.702371559673</v>
      </c>
      <c r="CG342" s="216">
        <f>ROUNDDOWN(SUM(CF342:CF345)*$CJ$2*12/16,-2)</f>
        <v>208900</v>
      </c>
      <c r="CH342" s="3"/>
      <c r="CI342" s="4"/>
    </row>
    <row r="343" spans="1:87" ht="19">
      <c r="A343" s="32" t="s">
        <v>82</v>
      </c>
      <c r="B343" s="76" t="s">
        <v>146</v>
      </c>
      <c r="C343" s="237"/>
      <c r="D343" s="34" t="s">
        <v>106</v>
      </c>
      <c r="E343" s="38">
        <v>350</v>
      </c>
      <c r="F343" s="36">
        <v>370</v>
      </c>
      <c r="G343" s="36">
        <v>370</v>
      </c>
      <c r="H343" s="36">
        <v>370</v>
      </c>
      <c r="I343" s="36">
        <v>380</v>
      </c>
      <c r="J343" s="36">
        <v>380</v>
      </c>
      <c r="K343" s="36">
        <v>380</v>
      </c>
      <c r="L343" s="36">
        <v>380</v>
      </c>
      <c r="M343" s="39">
        <v>390</v>
      </c>
      <c r="N343" s="39">
        <v>400</v>
      </c>
      <c r="O343" s="40">
        <v>440</v>
      </c>
      <c r="P343" s="111"/>
      <c r="Q343" s="111"/>
      <c r="R343" s="111"/>
      <c r="S343" s="111"/>
      <c r="T343" s="35">
        <v>42920</v>
      </c>
      <c r="U343" s="36">
        <v>43880</v>
      </c>
      <c r="V343" s="36">
        <v>44460</v>
      </c>
      <c r="W343" s="36">
        <v>44800</v>
      </c>
      <c r="X343" s="36">
        <v>45200</v>
      </c>
      <c r="Y343" s="36">
        <v>40780</v>
      </c>
      <c r="Z343" s="36">
        <v>40290</v>
      </c>
      <c r="AA343" s="36">
        <v>40750</v>
      </c>
      <c r="AB343" s="37">
        <v>41180</v>
      </c>
      <c r="AC343" s="37">
        <v>42930</v>
      </c>
      <c r="AD343" s="77">
        <v>46800</v>
      </c>
      <c r="AE343" s="111"/>
      <c r="AF343" s="4">
        <f>E343/E$559</f>
        <v>1.0606060606060606</v>
      </c>
      <c r="AG343" s="4">
        <f>F343/E$559</f>
        <v>1.1212121212121211</v>
      </c>
      <c r="AH343" s="4">
        <f>G343/E$559</f>
        <v>1.1212121212121211</v>
      </c>
      <c r="AI343" s="4">
        <f>H343/E$559</f>
        <v>1.1212121212121211</v>
      </c>
      <c r="AJ343" s="4">
        <f>I343/E$559</f>
        <v>1.1515151515151516</v>
      </c>
      <c r="AK343" s="4">
        <f>J343/E$559</f>
        <v>1.1515151515151516</v>
      </c>
      <c r="AL343" s="4">
        <f>K343/E$559</f>
        <v>1.1515151515151516</v>
      </c>
      <c r="AM343" s="4">
        <f>L343/E$559</f>
        <v>1.1515151515151516</v>
      </c>
      <c r="AN343" s="4">
        <f>M343/E$559</f>
        <v>1.1818181818181819</v>
      </c>
      <c r="AO343" s="4">
        <f>N343/E$559</f>
        <v>1.2121212121212122</v>
      </c>
      <c r="AP343" s="4">
        <f>O343/E$559</f>
        <v>1.3333333333333333</v>
      </c>
      <c r="AQ343" s="256"/>
      <c r="AR343" s="256"/>
      <c r="AS343" s="256"/>
      <c r="AT343" s="256"/>
      <c r="AU343" s="256"/>
      <c r="AV343" s="256"/>
      <c r="AW343" s="256"/>
      <c r="AX343" s="256"/>
      <c r="AY343" s="256"/>
      <c r="AZ343" s="256"/>
      <c r="BA343" s="256"/>
      <c r="BC343" s="3"/>
      <c r="BE343" s="3">
        <f>E343*保育人数!$P$6/保育人数!$P$34</f>
        <v>434.58694953391199</v>
      </c>
      <c r="BF343" s="3">
        <f>F343*保育人数!$P$6/保育人数!$P$34</f>
        <v>459.42048950727838</v>
      </c>
      <c r="BG343" s="3">
        <f>G343*保育人数!$P$6/保育人数!$P$34</f>
        <v>459.42048950727838</v>
      </c>
      <c r="BH343" s="3">
        <f>H343*保育人数!$P$6/保育人数!$P$34</f>
        <v>459.42048950727838</v>
      </c>
      <c r="BI343" s="3">
        <f>I343*保育人数!$P$6/保育人数!$P$34</f>
        <v>471.8372594939616</v>
      </c>
      <c r="BJ343" s="3">
        <f>J343*保育人数!$P$6/保育人数!$P$34</f>
        <v>471.8372594939616</v>
      </c>
      <c r="BK343" s="3">
        <f>K343*保育人数!$P$6/保育人数!$P$34</f>
        <v>471.8372594939616</v>
      </c>
      <c r="BL343" s="3">
        <f>L343*保育人数!$P$6/保育人数!$P$34</f>
        <v>471.8372594939616</v>
      </c>
      <c r="BM343" s="3">
        <f>M343*保育人数!$P$6/保育人数!$P$34</f>
        <v>484.25402948064482</v>
      </c>
      <c r="BN343" s="3">
        <f>N343*保育人数!$P$6/保育人数!$P$34</f>
        <v>496.67079946732798</v>
      </c>
      <c r="BO343" s="3">
        <f>O343*保育人数!$P$6/保育人数!$P$34</f>
        <v>546.33787941406081</v>
      </c>
      <c r="BP343" s="3">
        <f t="shared" ref="BP343:BP345" si="209">AVERAGE(BE343:BO343)</f>
        <v>475.22365130851153</v>
      </c>
      <c r="BQ343" s="216"/>
      <c r="BR343" s="3"/>
      <c r="BU343" s="3">
        <f>U343*保育人数!$P$6/保育人数!$P$34</f>
        <v>54484.786701565878</v>
      </c>
      <c r="BV343" s="3">
        <f>V343*保育人数!$P$6/保育人数!$P$34</f>
        <v>55204.959360793509</v>
      </c>
      <c r="BW343" s="3">
        <f>W343*保育人数!$P$6/保育人数!$P$34</f>
        <v>55627.129540340735</v>
      </c>
      <c r="BX343" s="3">
        <f>X343*保育人数!$P$6/保育人数!$P$34</f>
        <v>56123.800339808062</v>
      </c>
      <c r="BY343" s="3">
        <f>Y343*保育人数!$P$6/保育人数!$P$34</f>
        <v>50635.588005694088</v>
      </c>
      <c r="BZ343" s="3">
        <f>Z343*保育人数!$P$6/保育人数!$P$34</f>
        <v>50027.166276346608</v>
      </c>
      <c r="CA343" s="3">
        <f>AA343*保育人数!$P$6/保育人数!$P$34</f>
        <v>50598.337695734037</v>
      </c>
      <c r="CB343" s="3">
        <f>AB343*保育人数!$P$6/保育人数!$P$34</f>
        <v>51132.258805161415</v>
      </c>
      <c r="CC343" s="3">
        <f>AC343*保育人数!$P$6/保育人数!$P$34</f>
        <v>53305.193552830977</v>
      </c>
      <c r="CD343" s="3">
        <f>AD343*保育人数!$P$6/保育人数!$P$34</f>
        <v>58110.483537677377</v>
      </c>
      <c r="CE343" s="3">
        <f>AE343*保育人数!$P$6/保育人数!$P$34</f>
        <v>0</v>
      </c>
      <c r="CF343" s="3">
        <f t="shared" ref="CF343:CF345" si="210">AVERAGE(BU343:CE343)</f>
        <v>48659.063983268425</v>
      </c>
      <c r="CG343" s="216"/>
      <c r="CH343" s="3"/>
      <c r="CI343" s="4"/>
    </row>
    <row r="344" spans="1:87" ht="19">
      <c r="A344" s="32" t="s">
        <v>82</v>
      </c>
      <c r="B344" s="76" t="s">
        <v>146</v>
      </c>
      <c r="C344" s="257" t="s">
        <v>160</v>
      </c>
      <c r="D344" s="34" t="s">
        <v>161</v>
      </c>
      <c r="E344" s="38">
        <v>830</v>
      </c>
      <c r="F344" s="36">
        <v>860</v>
      </c>
      <c r="G344" s="36">
        <v>860</v>
      </c>
      <c r="H344" s="36">
        <v>870</v>
      </c>
      <c r="I344" s="36">
        <v>880</v>
      </c>
      <c r="J344" s="36">
        <v>880</v>
      </c>
      <c r="K344" s="36">
        <v>870</v>
      </c>
      <c r="L344" s="36">
        <v>880</v>
      </c>
      <c r="M344" s="39">
        <v>890</v>
      </c>
      <c r="N344" s="39">
        <v>930</v>
      </c>
      <c r="O344" s="40">
        <v>1020</v>
      </c>
      <c r="P344" s="111"/>
      <c r="Q344" s="111"/>
      <c r="R344" s="111"/>
      <c r="S344" s="111"/>
      <c r="T344" s="35">
        <v>93780</v>
      </c>
      <c r="U344" s="36">
        <v>96090</v>
      </c>
      <c r="V344" s="36">
        <v>97280</v>
      </c>
      <c r="W344" s="36">
        <v>98070</v>
      </c>
      <c r="X344" s="36">
        <v>99020</v>
      </c>
      <c r="Y344" s="36">
        <v>99180</v>
      </c>
      <c r="Z344" s="36">
        <v>98120</v>
      </c>
      <c r="AA344" s="36">
        <v>99250</v>
      </c>
      <c r="AB344" s="37">
        <v>100340</v>
      </c>
      <c r="AC344" s="37">
        <v>104720</v>
      </c>
      <c r="AD344" s="77">
        <v>114230</v>
      </c>
      <c r="AE344" s="111"/>
      <c r="AF344" s="4">
        <f>E344/E$560</f>
        <v>1.0779220779220779</v>
      </c>
      <c r="AG344" s="4">
        <f>F344/E$560</f>
        <v>1.1168831168831168</v>
      </c>
      <c r="AH344" s="4">
        <f>G344/E$560</f>
        <v>1.1168831168831168</v>
      </c>
      <c r="AI344" s="4">
        <f>H344/E$560</f>
        <v>1.1298701298701299</v>
      </c>
      <c r="AJ344" s="4">
        <f>I344/E$560</f>
        <v>1.1428571428571428</v>
      </c>
      <c r="AK344" s="4">
        <f>J344/E$560</f>
        <v>1.1428571428571428</v>
      </c>
      <c r="AL344" s="4">
        <f>K344/E$560</f>
        <v>1.1298701298701299</v>
      </c>
      <c r="AM344" s="4">
        <f>L344/E$560</f>
        <v>1.1428571428571428</v>
      </c>
      <c r="AN344" s="4">
        <f>M344/E$560</f>
        <v>1.1558441558441559</v>
      </c>
      <c r="AO344" s="4">
        <f>N344/E$560</f>
        <v>1.2077922077922079</v>
      </c>
      <c r="AP344" s="4">
        <f>O344/E$560</f>
        <v>1.3246753246753247</v>
      </c>
      <c r="AQ344" s="256"/>
      <c r="AR344" s="256"/>
      <c r="AS344" s="256"/>
      <c r="AT344" s="256"/>
      <c r="AU344" s="256"/>
      <c r="AV344" s="256"/>
      <c r="AW344" s="256"/>
      <c r="AX344" s="256"/>
      <c r="AY344" s="256"/>
      <c r="AZ344" s="256"/>
      <c r="BA344" s="256"/>
      <c r="BC344" s="3"/>
      <c r="BE344" s="3">
        <f>E344*(保育人数!$P$4+保育人数!$P$5)/保育人数!$P$34</f>
        <v>1545.8878633420584</v>
      </c>
      <c r="BF344" s="3">
        <f>F344*(保育人数!$P$4+保育人数!$P$5)/保育人数!$P$34</f>
        <v>1601.7633282821328</v>
      </c>
      <c r="BG344" s="3">
        <f>G344*(保育人数!$P$4+保育人数!$P$5)/保育人数!$P$34</f>
        <v>1601.7633282821328</v>
      </c>
      <c r="BH344" s="3">
        <f>H344*(保育人数!$P$4+保育人数!$P$5)/保育人数!$P$34</f>
        <v>1620.3884832621575</v>
      </c>
      <c r="BI344" s="3">
        <f>I344*(保育人数!$P$4+保育人数!$P$5)/保育人数!$P$34</f>
        <v>1639.0136382421824</v>
      </c>
      <c r="BJ344" s="3">
        <f>J344*(保育人数!$P$4+保育人数!$P$5)/保育人数!$P$34</f>
        <v>1639.0136382421824</v>
      </c>
      <c r="BK344" s="3">
        <f>K344*(保育人数!$P$4+保育人数!$P$5)/保育人数!$P$34</f>
        <v>1620.3884832621575</v>
      </c>
      <c r="BL344" s="3">
        <f>L344*(保育人数!$P$4+保育人数!$P$5)/保育人数!$P$34</f>
        <v>1639.0136382421824</v>
      </c>
      <c r="BM344" s="3">
        <f>M344*(保育人数!$P$4+保育人数!$P$5)/保育人数!$P$34</f>
        <v>1657.6387932222071</v>
      </c>
      <c r="BN344" s="3">
        <f>N344*(保育人数!$P$4+保育人数!$P$5)/保育人数!$P$34</f>
        <v>1732.1394131423065</v>
      </c>
      <c r="BO344" s="3">
        <f>O344*(保育人数!$P$4+保育人数!$P$5)/保育人数!$P$34</f>
        <v>1899.7658079625296</v>
      </c>
      <c r="BP344" s="3">
        <f t="shared" si="209"/>
        <v>1654.2524014076573</v>
      </c>
      <c r="BQ344" s="216"/>
      <c r="BR344" s="3"/>
      <c r="BU344" s="3">
        <f>U344*(保育人数!$P$4+保育人数!$P$5)/保育人数!$P$34</f>
        <v>178969.1142030583</v>
      </c>
      <c r="BV344" s="3">
        <f>V344*(保育人数!$P$4+保育人数!$P$5)/保育人数!$P$34</f>
        <v>181185.50764568124</v>
      </c>
      <c r="BW344" s="3">
        <f>W344*(保育人数!$P$4+保育人数!$P$5)/保育人数!$P$34</f>
        <v>182656.89488910322</v>
      </c>
      <c r="BX344" s="3">
        <f>X344*(保育人数!$P$4+保育人数!$P$5)/保育人数!$P$34</f>
        <v>184426.28461220558</v>
      </c>
      <c r="BY344" s="3">
        <f>Y344*(保育人数!$P$4+保育人数!$P$5)/保育人数!$P$34</f>
        <v>184724.28709188596</v>
      </c>
      <c r="BZ344" s="3">
        <f>Z344*(保育人数!$P$4+保育人数!$P$5)/保育人数!$P$34</f>
        <v>182750.02066400333</v>
      </c>
      <c r="CA344" s="3">
        <f>AA344*(保育人数!$P$4+保育人数!$P$5)/保育人数!$P$34</f>
        <v>184854.66317674614</v>
      </c>
      <c r="CB344" s="3">
        <f>AB344*(保育人数!$P$4+保育人数!$P$5)/保育人数!$P$34</f>
        <v>186884.80506956883</v>
      </c>
      <c r="CC344" s="3">
        <f>AC344*(保育人数!$P$4+保育人数!$P$5)/保育人数!$P$34</f>
        <v>195042.6229508197</v>
      </c>
      <c r="CD344" s="3">
        <f>AD344*(保育人数!$P$4+保育人数!$P$5)/保育人数!$P$34</f>
        <v>212755.14533682328</v>
      </c>
      <c r="CE344" s="3">
        <f>AE344*(保育人数!$P$4+保育人数!$P$5)/保育人数!$P$34</f>
        <v>0</v>
      </c>
      <c r="CF344" s="3">
        <f t="shared" si="210"/>
        <v>170386.30414908144</v>
      </c>
      <c r="CG344" s="216"/>
      <c r="CH344" s="3"/>
      <c r="CI344" s="4"/>
    </row>
    <row r="345" spans="1:87" ht="19">
      <c r="A345" s="32" t="s">
        <v>82</v>
      </c>
      <c r="B345" s="76" t="s">
        <v>146</v>
      </c>
      <c r="C345" s="257"/>
      <c r="D345" s="34" t="s">
        <v>162</v>
      </c>
      <c r="E345" s="38">
        <v>1510</v>
      </c>
      <c r="F345" s="36">
        <v>1560</v>
      </c>
      <c r="G345" s="36">
        <v>1570</v>
      </c>
      <c r="H345" s="36">
        <v>1580</v>
      </c>
      <c r="I345" s="36">
        <v>1600</v>
      </c>
      <c r="J345" s="36">
        <v>1610</v>
      </c>
      <c r="K345" s="36">
        <v>1580</v>
      </c>
      <c r="L345" s="36">
        <v>1600</v>
      </c>
      <c r="M345" s="39">
        <v>1620</v>
      </c>
      <c r="N345" s="39">
        <v>1690</v>
      </c>
      <c r="O345" s="40">
        <v>1860</v>
      </c>
      <c r="P345" s="111"/>
      <c r="Q345" s="111"/>
      <c r="R345" s="111"/>
      <c r="S345" s="111"/>
      <c r="T345" s="35">
        <v>161910</v>
      </c>
      <c r="U345" s="36">
        <v>166150</v>
      </c>
      <c r="V345" s="36">
        <v>168060</v>
      </c>
      <c r="W345" s="36">
        <v>169480</v>
      </c>
      <c r="X345" s="36">
        <v>171200</v>
      </c>
      <c r="Y345" s="36">
        <v>171450</v>
      </c>
      <c r="Z345" s="36">
        <v>169380</v>
      </c>
      <c r="AA345" s="36">
        <v>171370</v>
      </c>
      <c r="AB345" s="37">
        <v>173310</v>
      </c>
      <c r="AC345" s="37">
        <v>181190</v>
      </c>
      <c r="AD345" s="77">
        <v>198330</v>
      </c>
      <c r="AE345" s="111"/>
      <c r="AF345" s="4">
        <f>E345/E$561</f>
        <v>1.0863309352517985</v>
      </c>
      <c r="AG345" s="4">
        <f>F345/E$561</f>
        <v>1.1223021582733812</v>
      </c>
      <c r="AH345" s="4">
        <f>G345/E$561</f>
        <v>1.1294964028776979</v>
      </c>
      <c r="AI345" s="4">
        <f>H345/E$561</f>
        <v>1.1366906474820144</v>
      </c>
      <c r="AJ345" s="4">
        <f>I345/E$561</f>
        <v>1.1510791366906474</v>
      </c>
      <c r="AK345" s="4">
        <f>J345/E$561</f>
        <v>1.1582733812949639</v>
      </c>
      <c r="AL345" s="4">
        <f>K345/E$561</f>
        <v>1.1366906474820144</v>
      </c>
      <c r="AM345" s="4">
        <f>L345/E$561</f>
        <v>1.1510791366906474</v>
      </c>
      <c r="AN345" s="4">
        <f>M345/E$561</f>
        <v>1.1654676258992807</v>
      </c>
      <c r="AO345" s="4">
        <f>N345/E$561</f>
        <v>1.2158273381294964</v>
      </c>
      <c r="AP345" s="4">
        <f>O345/E$561</f>
        <v>1.3381294964028776</v>
      </c>
      <c r="AQ345" s="256"/>
      <c r="AR345" s="256"/>
      <c r="AS345" s="256"/>
      <c r="AT345" s="256"/>
      <c r="AU345" s="256"/>
      <c r="AV345" s="256"/>
      <c r="AW345" s="256"/>
      <c r="AX345" s="256"/>
      <c r="AY345" s="256"/>
      <c r="AZ345" s="256"/>
      <c r="BA345" s="256"/>
      <c r="BC345" s="3"/>
      <c r="BE345" s="3">
        <f>E345*保育人数!$P$3/保育人数!$P$34</f>
        <v>937.46613399458158</v>
      </c>
      <c r="BF345" s="3">
        <f>F345*保育人数!$P$3/保育人数!$P$34</f>
        <v>968.50805896128963</v>
      </c>
      <c r="BG345" s="3">
        <f>G345*保育人数!$P$3/保育人数!$P$34</f>
        <v>974.71644395463113</v>
      </c>
      <c r="BH345" s="3">
        <f>H345*保育人数!$P$3/保育人数!$P$34</f>
        <v>980.92482894797274</v>
      </c>
      <c r="BI345" s="3">
        <f>I345*保育人数!$P$3/保育人数!$P$34</f>
        <v>993.34159893465596</v>
      </c>
      <c r="BJ345" s="3">
        <f>J345*保育人数!$P$3/保育人数!$P$34</f>
        <v>999.54998392799757</v>
      </c>
      <c r="BK345" s="3">
        <f>K345*保育人数!$P$3/保育人数!$P$34</f>
        <v>980.92482894797274</v>
      </c>
      <c r="BL345" s="3">
        <f>L345*保育人数!$P$3/保育人数!$P$34</f>
        <v>993.34159893465596</v>
      </c>
      <c r="BM345" s="3">
        <f>M345*保育人数!$P$3/保育人数!$P$34</f>
        <v>1005.7583689213392</v>
      </c>
      <c r="BN345" s="3">
        <f>N345*保育人数!$P$3/保育人数!$P$34</f>
        <v>1049.2170638747305</v>
      </c>
      <c r="BO345" s="3">
        <f>O345*保育人数!$P$3/保育人数!$P$34</f>
        <v>1154.7596087615375</v>
      </c>
      <c r="BP345" s="3">
        <f t="shared" si="209"/>
        <v>1003.5007743783059</v>
      </c>
      <c r="BQ345" s="216"/>
      <c r="BR345" s="3"/>
      <c r="BU345" s="3">
        <f>U345*保育人数!$P$3/保育人数!$P$34</f>
        <v>103152.31666437068</v>
      </c>
      <c r="BV345" s="3">
        <f>V345*保育人数!$P$3/保育人数!$P$34</f>
        <v>104338.11819809892</v>
      </c>
      <c r="BW345" s="3">
        <f>W345*保育人数!$P$3/保育人数!$P$34</f>
        <v>105219.70886715343</v>
      </c>
      <c r="BX345" s="3">
        <f>X345*保育人数!$P$3/保育人数!$P$34</f>
        <v>106287.55108600818</v>
      </c>
      <c r="BY345" s="3">
        <f>Y345*保育人数!$P$3/保育人数!$P$34</f>
        <v>106442.76071084173</v>
      </c>
      <c r="BZ345" s="3">
        <f>Z345*保育人数!$P$3/保育人数!$P$34</f>
        <v>105157.62501722002</v>
      </c>
      <c r="CA345" s="3">
        <f>AA345*保育人数!$P$3/保育人数!$P$34</f>
        <v>106393.093630895</v>
      </c>
      <c r="CB345" s="3">
        <f>AB345*保育人数!$P$3/保育人数!$P$34</f>
        <v>107597.52031960327</v>
      </c>
      <c r="CC345" s="3">
        <f>AC345*保育人数!$P$3/保育人数!$P$34</f>
        <v>112489.72769435645</v>
      </c>
      <c r="CD345" s="3">
        <f>AD345*保育人数!$P$3/保育人数!$P$34</f>
        <v>123130.89957294395</v>
      </c>
      <c r="CE345" s="3">
        <f>AE345*保育人数!$P$3/保育人数!$P$34</f>
        <v>0</v>
      </c>
      <c r="CF345" s="3">
        <f t="shared" si="210"/>
        <v>98200.84743286288</v>
      </c>
      <c r="CG345" s="216"/>
      <c r="CH345" s="3"/>
      <c r="CI345" s="4"/>
    </row>
    <row r="346" spans="1:87" ht="21" customHeight="1">
      <c r="A346" s="32" t="s">
        <v>82</v>
      </c>
      <c r="B346" s="33" t="s">
        <v>175</v>
      </c>
      <c r="C346" s="237" t="s">
        <v>159</v>
      </c>
      <c r="D346" s="34" t="s">
        <v>105</v>
      </c>
      <c r="E346" s="38">
        <v>280</v>
      </c>
      <c r="F346" s="36">
        <v>290</v>
      </c>
      <c r="G346" s="36">
        <v>290</v>
      </c>
      <c r="H346" s="36">
        <v>290</v>
      </c>
      <c r="I346" s="36">
        <v>290</v>
      </c>
      <c r="J346" s="36">
        <v>290</v>
      </c>
      <c r="K346" s="36">
        <v>300</v>
      </c>
      <c r="L346" s="36">
        <v>300</v>
      </c>
      <c r="M346" s="39">
        <v>300</v>
      </c>
      <c r="N346" s="39">
        <v>320</v>
      </c>
      <c r="O346" s="40">
        <v>350</v>
      </c>
      <c r="P346" s="111"/>
      <c r="Q346" s="111"/>
      <c r="R346" s="111"/>
      <c r="S346" s="111"/>
      <c r="T346" s="35">
        <v>35010</v>
      </c>
      <c r="U346" s="36">
        <v>35750</v>
      </c>
      <c r="V346" s="36">
        <v>36250</v>
      </c>
      <c r="W346" s="36">
        <v>36520</v>
      </c>
      <c r="X346" s="36">
        <v>36830</v>
      </c>
      <c r="Y346" s="36">
        <v>32400</v>
      </c>
      <c r="Z346" s="36">
        <v>32030</v>
      </c>
      <c r="AA346" s="36">
        <v>32390</v>
      </c>
      <c r="AB346" s="37">
        <v>32720</v>
      </c>
      <c r="AC346" s="37">
        <v>34070</v>
      </c>
      <c r="AD346" s="77">
        <v>37070</v>
      </c>
      <c r="AE346" s="111"/>
      <c r="AF346" s="4">
        <f>E346/E$562</f>
        <v>1.0769230769230769</v>
      </c>
      <c r="AG346" s="4">
        <f>F346/E$562</f>
        <v>1.1153846153846154</v>
      </c>
      <c r="AH346" s="4">
        <f>G346/E$562</f>
        <v>1.1153846153846154</v>
      </c>
      <c r="AI346" s="4">
        <f>H346/E$562</f>
        <v>1.1153846153846154</v>
      </c>
      <c r="AJ346" s="4">
        <f>I346/E$562</f>
        <v>1.1153846153846154</v>
      </c>
      <c r="AK346" s="4">
        <f>J346/E$562</f>
        <v>1.1153846153846154</v>
      </c>
      <c r="AL346" s="4">
        <f>K346/E$562</f>
        <v>1.1538461538461537</v>
      </c>
      <c r="AM346" s="4">
        <f>L346/E$562</f>
        <v>1.1538461538461537</v>
      </c>
      <c r="AN346" s="4">
        <f>M346/E$562</f>
        <v>1.1538461538461537</v>
      </c>
      <c r="AO346" s="4">
        <f>N346/E$562</f>
        <v>1.2307692307692308</v>
      </c>
      <c r="AP346" s="4">
        <f>O346/E$562</f>
        <v>1.3461538461538463</v>
      </c>
      <c r="AQ346" s="256"/>
      <c r="AR346" s="256"/>
      <c r="AS346" s="256"/>
      <c r="AT346" s="256"/>
      <c r="AU346" s="256"/>
      <c r="AV346" s="256"/>
      <c r="AW346" s="256"/>
      <c r="AX346" s="256"/>
      <c r="AY346" s="256"/>
      <c r="AZ346" s="256"/>
      <c r="BA346" s="256"/>
      <c r="BC346" s="3"/>
      <c r="BE346" s="3">
        <f>E346*(保育人数!$Q$7+保育人数!$Q$8)/保育人数!$Q$34</f>
        <v>712.198104555182</v>
      </c>
      <c r="BF346" s="3">
        <f>F346*(保育人数!$Q$7+保育人数!$Q$8)/保育人数!$Q$34</f>
        <v>737.6337511464385</v>
      </c>
      <c r="BG346" s="3">
        <f>G346*(保育人数!$Q$7+保育人数!$Q$8)/保育人数!$Q$34</f>
        <v>737.6337511464385</v>
      </c>
      <c r="BH346" s="3">
        <f>H346*(保育人数!$Q$7+保育人数!$Q$8)/保育人数!$Q$34</f>
        <v>737.6337511464385</v>
      </c>
      <c r="BI346" s="3">
        <f>I346*(保育人数!$Q$7+保育人数!$Q$8)/保育人数!$Q$34</f>
        <v>737.6337511464385</v>
      </c>
      <c r="BJ346" s="3">
        <f>J346*(保育人数!$Q$7+保育人数!$Q$8)/保育人数!$Q$34</f>
        <v>737.6337511464385</v>
      </c>
      <c r="BK346" s="3">
        <f>K346*(保育人数!$Q$7+保育人数!$Q$8)/保育人数!$Q$34</f>
        <v>763.069397737695</v>
      </c>
      <c r="BL346" s="3">
        <f>L346*(保育人数!$Q$7+保育人数!$Q$8)/保育人数!$Q$34</f>
        <v>763.069397737695</v>
      </c>
      <c r="BM346" s="3">
        <f>M346*(保育人数!$Q$7+保育人数!$Q$8)/保育人数!$Q$34</f>
        <v>763.069397737695</v>
      </c>
      <c r="BN346" s="3">
        <f>N346*(保育人数!$Q$7+保育人数!$Q$8)/保育人数!$Q$34</f>
        <v>813.940690920208</v>
      </c>
      <c r="BO346" s="3">
        <f>O346*(保育人数!$Q$7+保育人数!$Q$8)/保育人数!$Q$34</f>
        <v>890.2476306939775</v>
      </c>
      <c r="BP346" s="3">
        <f>AVERAGE(BE346:BO346)</f>
        <v>763.06939773769511</v>
      </c>
      <c r="BQ346" s="216">
        <f>SUM(BP346:BP349)</f>
        <v>3923.4484867013152</v>
      </c>
      <c r="BR346" s="3"/>
      <c r="BU346" s="3">
        <f>U346*(保育人数!$Q$7+保育人数!$Q$8)/保育人数!$Q$34</f>
        <v>90932.436563741983</v>
      </c>
      <c r="BV346" s="3">
        <f>V346*(保育人数!$Q$7+保育人数!$Q$8)/保育人数!$Q$34</f>
        <v>92204.218893304816</v>
      </c>
      <c r="BW346" s="3">
        <f>W346*(保育人数!$Q$7+保育人数!$Q$8)/保育人数!$Q$34</f>
        <v>92890.98135126874</v>
      </c>
      <c r="BX346" s="3">
        <f>X346*(保育人数!$Q$7+保育人数!$Q$8)/保育人数!$Q$34</f>
        <v>93679.486395597691</v>
      </c>
      <c r="BY346" s="3">
        <f>Y346*(保育人数!$Q$7+保育人数!$Q$8)/保育人数!$Q$34</f>
        <v>82411.494955671064</v>
      </c>
      <c r="BZ346" s="3">
        <f>Z346*(保育人数!$Q$7+保育人数!$Q$8)/保育人数!$Q$34</f>
        <v>81470.376031794571</v>
      </c>
      <c r="CA346" s="3">
        <f>AA346*(保育人数!$Q$7+保育人数!$Q$8)/保育人数!$Q$34</f>
        <v>82386.059309079807</v>
      </c>
      <c r="CB346" s="3">
        <f>AB346*(保育人数!$Q$7+保育人数!$Q$8)/保育人数!$Q$34</f>
        <v>83225.435646591272</v>
      </c>
      <c r="CC346" s="3">
        <f>AC346*(保育人数!$Q$7+保育人数!$Q$8)/保育人数!$Q$34</f>
        <v>86659.247936410902</v>
      </c>
      <c r="CD346" s="3">
        <f>AD346*(保育人数!$Q$7+保育人数!$Q$8)/保育人数!$Q$34</f>
        <v>94289.941913787843</v>
      </c>
      <c r="CE346" s="3">
        <f>AE346*(保育人数!$Q$7+保育人数!$Q$8)/保育人数!$Q$34</f>
        <v>0</v>
      </c>
      <c r="CF346" s="3">
        <f>AVERAGE(BU346:CE346)</f>
        <v>80013.607181568063</v>
      </c>
      <c r="CG346" s="216">
        <f>ROUNDDOWN(SUM(CF346:CF349)*$CJ$2*12/16,-2)</f>
        <v>210400</v>
      </c>
      <c r="CH346" s="3"/>
      <c r="CI346" s="4"/>
    </row>
    <row r="347" spans="1:87" ht="19">
      <c r="A347" s="32" t="s">
        <v>82</v>
      </c>
      <c r="B347" s="76" t="s">
        <v>147</v>
      </c>
      <c r="C347" s="237"/>
      <c r="D347" s="34" t="s">
        <v>106</v>
      </c>
      <c r="E347" s="38">
        <v>340</v>
      </c>
      <c r="F347" s="36">
        <v>360</v>
      </c>
      <c r="G347" s="36">
        <v>360</v>
      </c>
      <c r="H347" s="36">
        <v>360</v>
      </c>
      <c r="I347" s="36">
        <v>360</v>
      </c>
      <c r="J347" s="36">
        <v>360</v>
      </c>
      <c r="K347" s="36">
        <v>370</v>
      </c>
      <c r="L347" s="36">
        <v>370</v>
      </c>
      <c r="M347" s="39">
        <v>370</v>
      </c>
      <c r="N347" s="39">
        <v>390</v>
      </c>
      <c r="O347" s="40">
        <v>430</v>
      </c>
      <c r="P347" s="111"/>
      <c r="Q347" s="111"/>
      <c r="R347" s="111"/>
      <c r="S347" s="111"/>
      <c r="T347" s="35">
        <v>41820</v>
      </c>
      <c r="U347" s="36">
        <v>42750</v>
      </c>
      <c r="V347" s="36">
        <v>43320</v>
      </c>
      <c r="W347" s="36">
        <v>43660</v>
      </c>
      <c r="X347" s="36">
        <v>44040</v>
      </c>
      <c r="Y347" s="36">
        <v>39620</v>
      </c>
      <c r="Z347" s="36">
        <v>39150</v>
      </c>
      <c r="AA347" s="36">
        <v>39600</v>
      </c>
      <c r="AB347" s="37">
        <v>40010</v>
      </c>
      <c r="AC347" s="37">
        <v>41710</v>
      </c>
      <c r="AD347" s="77">
        <v>45480</v>
      </c>
      <c r="AE347" s="111"/>
      <c r="AF347" s="4">
        <f>E347/E$563</f>
        <v>1.0625</v>
      </c>
      <c r="AG347" s="4">
        <f>F347/E$563</f>
        <v>1.125</v>
      </c>
      <c r="AH347" s="4">
        <f>G347/E$563</f>
        <v>1.125</v>
      </c>
      <c r="AI347" s="4">
        <f>H347/E$563</f>
        <v>1.125</v>
      </c>
      <c r="AJ347" s="4">
        <f>I347/E$563</f>
        <v>1.125</v>
      </c>
      <c r="AK347" s="4">
        <f>J347/E$563</f>
        <v>1.125</v>
      </c>
      <c r="AL347" s="4">
        <f>K347/E$563</f>
        <v>1.15625</v>
      </c>
      <c r="AM347" s="4">
        <f>L347/E$563</f>
        <v>1.15625</v>
      </c>
      <c r="AN347" s="4">
        <f>M347/E$563</f>
        <v>1.15625</v>
      </c>
      <c r="AO347" s="4">
        <f>N347/E$563</f>
        <v>1.21875</v>
      </c>
      <c r="AP347" s="4">
        <f>O347/E$563</f>
        <v>1.34375</v>
      </c>
      <c r="AQ347" s="256"/>
      <c r="AR347" s="256"/>
      <c r="AS347" s="256"/>
      <c r="AT347" s="256"/>
      <c r="AU347" s="256"/>
      <c r="AV347" s="256"/>
      <c r="AW347" s="256"/>
      <c r="AX347" s="256"/>
      <c r="AY347" s="256"/>
      <c r="AZ347" s="256"/>
      <c r="BA347" s="256"/>
      <c r="BC347" s="3"/>
      <c r="BE347" s="3">
        <f>E347*保育人数!$Q$6/保育人数!$Q$34</f>
        <v>432.4059920513605</v>
      </c>
      <c r="BF347" s="3">
        <f>F347*保育人数!$Q$6/保育人数!$Q$34</f>
        <v>457.841638642617</v>
      </c>
      <c r="BG347" s="3">
        <f>G347*保育人数!$Q$6/保育人数!$Q$34</f>
        <v>457.841638642617</v>
      </c>
      <c r="BH347" s="3">
        <f>H347*保育人数!$Q$6/保育人数!$Q$34</f>
        <v>457.841638642617</v>
      </c>
      <c r="BI347" s="3">
        <f>I347*保育人数!$Q$6/保育人数!$Q$34</f>
        <v>457.841638642617</v>
      </c>
      <c r="BJ347" s="3">
        <f>J347*保育人数!$Q$6/保育人数!$Q$34</f>
        <v>457.841638642617</v>
      </c>
      <c r="BK347" s="3">
        <f>K347*保育人数!$Q$6/保育人数!$Q$34</f>
        <v>470.55946193824525</v>
      </c>
      <c r="BL347" s="3">
        <f>L347*保育人数!$Q$6/保育人数!$Q$34</f>
        <v>470.55946193824525</v>
      </c>
      <c r="BM347" s="3">
        <f>M347*保育人数!$Q$6/保育人数!$Q$34</f>
        <v>470.55946193824525</v>
      </c>
      <c r="BN347" s="3">
        <f>N347*保育人数!$Q$6/保育人数!$Q$34</f>
        <v>495.99510852950175</v>
      </c>
      <c r="BO347" s="3">
        <f>O347*保育人数!$Q$6/保育人数!$Q$34</f>
        <v>546.86640171201475</v>
      </c>
      <c r="BP347" s="3">
        <f t="shared" ref="BP347:BP349" si="211">AVERAGE(BE347:BO347)</f>
        <v>470.55946193824525</v>
      </c>
      <c r="BQ347" s="216"/>
      <c r="BR347" s="3"/>
      <c r="BU347" s="3">
        <f>U347*保育人数!$Q$6/保育人数!$Q$34</f>
        <v>54368.694588810773</v>
      </c>
      <c r="BV347" s="3">
        <f>V347*保育人数!$Q$6/保育人数!$Q$34</f>
        <v>55093.610516661582</v>
      </c>
      <c r="BW347" s="3">
        <f>W347*保育人数!$Q$6/保育人数!$Q$34</f>
        <v>55526.016508712943</v>
      </c>
      <c r="BX347" s="3">
        <f>X347*保育人数!$Q$6/保育人数!$Q$34</f>
        <v>56009.293793946817</v>
      </c>
      <c r="BY347" s="3">
        <f>Y347*保育人数!$Q$6/保育人数!$Q$34</f>
        <v>50388.015897279125</v>
      </c>
      <c r="BZ347" s="3">
        <f>Z347*保育人数!$Q$6/保育人数!$Q$34</f>
        <v>49790.278202384601</v>
      </c>
      <c r="CA347" s="3">
        <f>AA347*保育人数!$Q$6/保育人数!$Q$34</f>
        <v>50362.580250687868</v>
      </c>
      <c r="CB347" s="3">
        <f>AB347*保育人数!$Q$6/保育人数!$Q$34</f>
        <v>50884.011005808628</v>
      </c>
      <c r="CC347" s="3">
        <f>AC347*保育人数!$Q$6/保育人数!$Q$34</f>
        <v>53046.040966065433</v>
      </c>
      <c r="CD347" s="3">
        <f>AD347*保育人数!$Q$6/保育人数!$Q$34</f>
        <v>57840.660348517282</v>
      </c>
      <c r="CE347" s="3">
        <f>AE347*保育人数!$Q$6/保育人数!$Q$34</f>
        <v>0</v>
      </c>
      <c r="CF347" s="3">
        <f t="shared" ref="CF347:CF349" si="212">AVERAGE(BU347:CE347)</f>
        <v>48482.654734443182</v>
      </c>
      <c r="CG347" s="216"/>
      <c r="CH347" s="3"/>
      <c r="CI347" s="4"/>
    </row>
    <row r="348" spans="1:87" ht="19">
      <c r="A348" s="32" t="s">
        <v>82</v>
      </c>
      <c r="B348" s="76" t="s">
        <v>147</v>
      </c>
      <c r="C348" s="257" t="s">
        <v>160</v>
      </c>
      <c r="D348" s="34" t="s">
        <v>161</v>
      </c>
      <c r="E348" s="38">
        <v>820</v>
      </c>
      <c r="F348" s="36">
        <v>850</v>
      </c>
      <c r="G348" s="36">
        <v>850</v>
      </c>
      <c r="H348" s="36">
        <v>860</v>
      </c>
      <c r="I348" s="36">
        <v>860</v>
      </c>
      <c r="J348" s="36">
        <v>860</v>
      </c>
      <c r="K348" s="36">
        <v>860</v>
      </c>
      <c r="L348" s="36">
        <v>860</v>
      </c>
      <c r="M348" s="39">
        <v>880</v>
      </c>
      <c r="N348" s="39">
        <v>920</v>
      </c>
      <c r="O348" s="40">
        <v>1010</v>
      </c>
      <c r="P348" s="111"/>
      <c r="Q348" s="111"/>
      <c r="R348" s="111"/>
      <c r="S348" s="111"/>
      <c r="T348" s="35">
        <v>92680</v>
      </c>
      <c r="U348" s="36">
        <v>94960</v>
      </c>
      <c r="V348" s="36">
        <v>96140</v>
      </c>
      <c r="W348" s="36">
        <v>96930</v>
      </c>
      <c r="X348" s="36">
        <v>97860</v>
      </c>
      <c r="Y348" s="36">
        <v>98020</v>
      </c>
      <c r="Z348" s="36">
        <v>96980</v>
      </c>
      <c r="AA348" s="36">
        <v>98100</v>
      </c>
      <c r="AB348" s="37">
        <v>99170</v>
      </c>
      <c r="AC348" s="37">
        <v>103500</v>
      </c>
      <c r="AD348" s="77">
        <v>112910</v>
      </c>
      <c r="AE348" s="111"/>
      <c r="AF348" s="4">
        <f>E348/E$564</f>
        <v>1.0789473684210527</v>
      </c>
      <c r="AG348" s="4">
        <f>F348/E$564</f>
        <v>1.118421052631579</v>
      </c>
      <c r="AH348" s="4">
        <f>G348/E$564</f>
        <v>1.118421052631579</v>
      </c>
      <c r="AI348" s="4">
        <f>H348/E$564</f>
        <v>1.131578947368421</v>
      </c>
      <c r="AJ348" s="4">
        <f>I348/E$564</f>
        <v>1.131578947368421</v>
      </c>
      <c r="AK348" s="4">
        <f>J348/E$564</f>
        <v>1.131578947368421</v>
      </c>
      <c r="AL348" s="4">
        <f>K348/E$564</f>
        <v>1.131578947368421</v>
      </c>
      <c r="AM348" s="4">
        <f>L348/E$564</f>
        <v>1.131578947368421</v>
      </c>
      <c r="AN348" s="4">
        <f>M348/E$564</f>
        <v>1.1578947368421053</v>
      </c>
      <c r="AO348" s="4">
        <f>N348/E$564</f>
        <v>1.2105263157894737</v>
      </c>
      <c r="AP348" s="4">
        <f>O348/E$564</f>
        <v>1.3289473684210527</v>
      </c>
      <c r="AQ348" s="256"/>
      <c r="AR348" s="256"/>
      <c r="AS348" s="256"/>
      <c r="AT348" s="256"/>
      <c r="AU348" s="256"/>
      <c r="AV348" s="256"/>
      <c r="AW348" s="256"/>
      <c r="AX348" s="256"/>
      <c r="AY348" s="256"/>
      <c r="AZ348" s="256"/>
      <c r="BA348" s="256"/>
      <c r="BC348" s="3"/>
      <c r="BE348" s="3">
        <f>E348*(保育人数!$Q$4+保育人数!$Q$5)/保育人数!$Q$34</f>
        <v>1564.2922653622747</v>
      </c>
      <c r="BF348" s="3">
        <f>F348*(保育人数!$Q$4+保育人数!$Q$5)/保育人数!$Q$34</f>
        <v>1621.522470192602</v>
      </c>
      <c r="BG348" s="3">
        <f>G348*(保育人数!$Q$4+保育人数!$Q$5)/保育人数!$Q$34</f>
        <v>1621.522470192602</v>
      </c>
      <c r="BH348" s="3">
        <f>H348*(保育人数!$Q$4+保育人数!$Q$5)/保育人数!$Q$34</f>
        <v>1640.5992051360442</v>
      </c>
      <c r="BI348" s="3">
        <f>I348*(保育人数!$Q$4+保育人数!$Q$5)/保育人数!$Q$34</f>
        <v>1640.5992051360442</v>
      </c>
      <c r="BJ348" s="3">
        <f>J348*(保育人数!$Q$4+保育人数!$Q$5)/保育人数!$Q$34</f>
        <v>1640.5992051360442</v>
      </c>
      <c r="BK348" s="3">
        <f>K348*(保育人数!$Q$4+保育人数!$Q$5)/保育人数!$Q$34</f>
        <v>1640.5992051360442</v>
      </c>
      <c r="BL348" s="3">
        <f>L348*(保育人数!$Q$4+保育人数!$Q$5)/保育人数!$Q$34</f>
        <v>1640.5992051360442</v>
      </c>
      <c r="BM348" s="3">
        <f>M348*(保育人数!$Q$4+保育人数!$Q$5)/保育人数!$Q$34</f>
        <v>1678.752675022929</v>
      </c>
      <c r="BN348" s="3">
        <f>N348*(保育人数!$Q$4+保育人数!$Q$5)/保育人数!$Q$34</f>
        <v>1755.0596147966985</v>
      </c>
      <c r="BO348" s="3">
        <f>O348*(保育人数!$Q$4+保育人数!$Q$5)/保育人数!$Q$34</f>
        <v>1926.75022928768</v>
      </c>
      <c r="BP348" s="3">
        <f t="shared" si="211"/>
        <v>1670.081431866819</v>
      </c>
      <c r="BQ348" s="216"/>
      <c r="BR348" s="3"/>
      <c r="BU348" s="3">
        <f>U348*(保育人数!$Q$4+保育人数!$Q$5)/保育人数!$Q$34</f>
        <v>181152.6750229288</v>
      </c>
      <c r="BV348" s="3">
        <f>V348*(保育人数!$Q$4+保育人数!$Q$5)/保育人数!$Q$34</f>
        <v>183403.72974625501</v>
      </c>
      <c r="BW348" s="3">
        <f>W348*(保育人数!$Q$4+保育人数!$Q$5)/保育人数!$Q$34</f>
        <v>184910.79180678693</v>
      </c>
      <c r="BX348" s="3">
        <f>X348*(保育人数!$Q$4+保育人数!$Q$5)/保育人数!$Q$34</f>
        <v>186684.92815652708</v>
      </c>
      <c r="BY348" s="3">
        <f>Y348*(保育人数!$Q$4+保育人数!$Q$5)/保育人数!$Q$34</f>
        <v>186990.15591562216</v>
      </c>
      <c r="BZ348" s="3">
        <f>Z348*(保育人数!$Q$4+保育人数!$Q$5)/保育人数!$Q$34</f>
        <v>185006.17548150415</v>
      </c>
      <c r="CA348" s="3">
        <f>AA348*(保育人数!$Q$4+保育人数!$Q$5)/保育人数!$Q$34</f>
        <v>187142.7697951697</v>
      </c>
      <c r="CB348" s="3">
        <f>AB348*(保育人数!$Q$4+保育人数!$Q$5)/保育人数!$Q$34</f>
        <v>189183.98043411804</v>
      </c>
      <c r="CC348" s="3">
        <f>AC348*(保育人数!$Q$4+保育人数!$Q$5)/保育人数!$Q$34</f>
        <v>197444.20666462858</v>
      </c>
      <c r="CD348" s="3">
        <f>AD348*(保育人数!$Q$4+保育人数!$Q$5)/保育人数!$Q$34</f>
        <v>215395.41424640786</v>
      </c>
      <c r="CE348" s="3">
        <f>AE348*(保育人数!$Q$4+保育人数!$Q$5)/保育人数!$Q$34</f>
        <v>0</v>
      </c>
      <c r="CF348" s="3">
        <f t="shared" si="212"/>
        <v>172483.16611544983</v>
      </c>
      <c r="CG348" s="216"/>
      <c r="CH348" s="3"/>
      <c r="CI348" s="4"/>
    </row>
    <row r="349" spans="1:87" ht="19">
      <c r="A349" s="32" t="s">
        <v>82</v>
      </c>
      <c r="B349" s="76" t="s">
        <v>147</v>
      </c>
      <c r="C349" s="257"/>
      <c r="D349" s="34" t="s">
        <v>162</v>
      </c>
      <c r="E349" s="38">
        <v>1500</v>
      </c>
      <c r="F349" s="36">
        <v>1550</v>
      </c>
      <c r="G349" s="36">
        <v>1560</v>
      </c>
      <c r="H349" s="36">
        <v>1570</v>
      </c>
      <c r="I349" s="36">
        <v>1580</v>
      </c>
      <c r="J349" s="36">
        <v>1590</v>
      </c>
      <c r="K349" s="36">
        <v>1570</v>
      </c>
      <c r="L349" s="36">
        <v>1580</v>
      </c>
      <c r="M349" s="39">
        <v>1610</v>
      </c>
      <c r="N349" s="39">
        <v>1680</v>
      </c>
      <c r="O349" s="40">
        <v>1850</v>
      </c>
      <c r="P349" s="111"/>
      <c r="Q349" s="111"/>
      <c r="R349" s="111"/>
      <c r="S349" s="111"/>
      <c r="T349" s="35">
        <v>160810</v>
      </c>
      <c r="U349" s="36">
        <v>165020</v>
      </c>
      <c r="V349" s="36">
        <v>166920</v>
      </c>
      <c r="W349" s="36">
        <v>168340</v>
      </c>
      <c r="X349" s="36">
        <v>170040</v>
      </c>
      <c r="Y349" s="36">
        <v>170290</v>
      </c>
      <c r="Z349" s="36">
        <v>168240</v>
      </c>
      <c r="AA349" s="36">
        <v>170220</v>
      </c>
      <c r="AB349" s="37">
        <v>172140</v>
      </c>
      <c r="AC349" s="37">
        <v>179970</v>
      </c>
      <c r="AD349" s="77">
        <v>197010</v>
      </c>
      <c r="AE349" s="111"/>
      <c r="AF349" s="4">
        <f>E349/E$565</f>
        <v>1.0869565217391304</v>
      </c>
      <c r="AG349" s="4">
        <f>F349/E$565</f>
        <v>1.1231884057971016</v>
      </c>
      <c r="AH349" s="4">
        <f>G349/E$565</f>
        <v>1.1304347826086956</v>
      </c>
      <c r="AI349" s="4">
        <f>H349/E$565</f>
        <v>1.1376811594202898</v>
      </c>
      <c r="AJ349" s="4">
        <f>I349/E$565</f>
        <v>1.144927536231884</v>
      </c>
      <c r="AK349" s="4">
        <f>J349/E$565</f>
        <v>1.1521739130434783</v>
      </c>
      <c r="AL349" s="4">
        <f>K349/E$565</f>
        <v>1.1376811594202898</v>
      </c>
      <c r="AM349" s="4">
        <f>L349/E$565</f>
        <v>1.144927536231884</v>
      </c>
      <c r="AN349" s="4">
        <f>M349/E$565</f>
        <v>1.1666666666666667</v>
      </c>
      <c r="AO349" s="4">
        <f>N349/E$565</f>
        <v>1.2173913043478262</v>
      </c>
      <c r="AP349" s="4">
        <f>O349/E$565</f>
        <v>1.3405797101449275</v>
      </c>
      <c r="AQ349" s="256"/>
      <c r="AR349" s="256"/>
      <c r="AS349" s="256"/>
      <c r="AT349" s="256"/>
      <c r="AU349" s="256"/>
      <c r="AV349" s="256"/>
      <c r="AW349" s="256"/>
      <c r="AX349" s="256"/>
      <c r="AY349" s="256"/>
      <c r="AZ349" s="256"/>
      <c r="BA349" s="256"/>
      <c r="BC349" s="3"/>
      <c r="BE349" s="3">
        <f>E349*保育人数!$Q$3/保育人数!$Q$34</f>
        <v>953.83674717211875</v>
      </c>
      <c r="BF349" s="3">
        <f>F349*保育人数!$Q$3/保育人数!$Q$34</f>
        <v>985.63130541118937</v>
      </c>
      <c r="BG349" s="3">
        <f>G349*保育人数!$Q$3/保育人数!$Q$34</f>
        <v>991.9902170590035</v>
      </c>
      <c r="BH349" s="3">
        <f>H349*保育人数!$Q$3/保育人数!$Q$34</f>
        <v>998.34912870681762</v>
      </c>
      <c r="BI349" s="3">
        <f>I349*保育人数!$Q$3/保育人数!$Q$34</f>
        <v>1004.7080403546317</v>
      </c>
      <c r="BJ349" s="3">
        <f>J349*保育人数!$Q$3/保育人数!$Q$34</f>
        <v>1011.0669520024459</v>
      </c>
      <c r="BK349" s="3">
        <f>K349*保育人数!$Q$3/保育人数!$Q$34</f>
        <v>998.34912870681762</v>
      </c>
      <c r="BL349" s="3">
        <f>L349*保育人数!$Q$3/保育人数!$Q$34</f>
        <v>1004.7080403546317</v>
      </c>
      <c r="BM349" s="3">
        <f>M349*保育人数!$Q$3/保育人数!$Q$34</f>
        <v>1023.7847752980741</v>
      </c>
      <c r="BN349" s="3">
        <f>N349*保育人数!$Q$3/保育人数!$Q$34</f>
        <v>1068.297156832773</v>
      </c>
      <c r="BO349" s="3">
        <f>O349*保育人数!$Q$3/保育人数!$Q$34</f>
        <v>1176.3986548456132</v>
      </c>
      <c r="BP349" s="3">
        <f t="shared" si="211"/>
        <v>1019.7381951585558</v>
      </c>
      <c r="BQ349" s="216"/>
      <c r="BR349" s="3"/>
      <c r="BU349" s="3">
        <f>U349*保育人数!$Q$3/保育人数!$Q$34</f>
        <v>104934.7600122287</v>
      </c>
      <c r="BV349" s="3">
        <f>V349*保育人数!$Q$3/保育人数!$Q$34</f>
        <v>106142.95322531338</v>
      </c>
      <c r="BW349" s="3">
        <f>W349*保育人数!$Q$3/保育人数!$Q$34</f>
        <v>107045.91867930298</v>
      </c>
      <c r="BX349" s="3">
        <f>X349*保育人数!$Q$3/保育人数!$Q$34</f>
        <v>108126.93365943138</v>
      </c>
      <c r="BY349" s="3">
        <f>Y349*保育人数!$Q$3/保育人数!$Q$34</f>
        <v>108285.90645062673</v>
      </c>
      <c r="BZ349" s="3">
        <f>Z349*保育人数!$Q$3/保育人数!$Q$34</f>
        <v>106982.32956282485</v>
      </c>
      <c r="CA349" s="3">
        <f>AA349*保育人数!$Q$3/保育人数!$Q$34</f>
        <v>108241.39406909204</v>
      </c>
      <c r="CB349" s="3">
        <f>AB349*保育人数!$Q$3/保育人数!$Q$34</f>
        <v>109462.30510547235</v>
      </c>
      <c r="CC349" s="3">
        <f>AC349*保育人数!$Q$3/保育人数!$Q$34</f>
        <v>114441.33292571081</v>
      </c>
      <c r="CD349" s="3">
        <f>AD349*保育人数!$Q$3/保育人数!$Q$34</f>
        <v>125276.91837358607</v>
      </c>
      <c r="CE349" s="3">
        <f>AE349*保育人数!$Q$3/保育人数!$Q$34</f>
        <v>0</v>
      </c>
      <c r="CF349" s="3">
        <f t="shared" si="212"/>
        <v>99903.704733053557</v>
      </c>
      <c r="CG349" s="216"/>
      <c r="CH349" s="3"/>
      <c r="CI349" s="4"/>
    </row>
    <row r="350" spans="1:87" ht="21" customHeight="1">
      <c r="A350" s="32" t="s">
        <v>82</v>
      </c>
      <c r="B350" s="33" t="s">
        <v>176</v>
      </c>
      <c r="C350" s="237" t="s">
        <v>159</v>
      </c>
      <c r="D350" s="34" t="s">
        <v>105</v>
      </c>
      <c r="E350" s="38">
        <v>270</v>
      </c>
      <c r="F350" s="36">
        <v>280</v>
      </c>
      <c r="G350" s="36">
        <v>280</v>
      </c>
      <c r="H350" s="36">
        <v>280</v>
      </c>
      <c r="I350" s="36">
        <v>280</v>
      </c>
      <c r="J350" s="36">
        <v>280</v>
      </c>
      <c r="K350" s="36">
        <v>290</v>
      </c>
      <c r="L350" s="36">
        <v>290</v>
      </c>
      <c r="M350" s="39">
        <v>290</v>
      </c>
      <c r="N350" s="39">
        <v>310</v>
      </c>
      <c r="O350" s="40">
        <v>330</v>
      </c>
      <c r="P350" s="111"/>
      <c r="Q350" s="111"/>
      <c r="R350" s="111"/>
      <c r="S350" s="111"/>
      <c r="T350" s="35">
        <v>34030</v>
      </c>
      <c r="U350" s="36">
        <v>34750</v>
      </c>
      <c r="V350" s="36">
        <v>35240</v>
      </c>
      <c r="W350" s="36">
        <v>35500</v>
      </c>
      <c r="X350" s="36">
        <v>35810</v>
      </c>
      <c r="Y350" s="36">
        <v>31380</v>
      </c>
      <c r="Z350" s="36">
        <v>31020</v>
      </c>
      <c r="AA350" s="36">
        <v>31370</v>
      </c>
      <c r="AB350" s="37">
        <v>31690</v>
      </c>
      <c r="AC350" s="37">
        <v>33000</v>
      </c>
      <c r="AD350" s="77">
        <v>35900</v>
      </c>
      <c r="AE350" s="111"/>
      <c r="AF350" s="4">
        <f>E350/E$566</f>
        <v>1.08</v>
      </c>
      <c r="AG350" s="4">
        <f>F350/E$566</f>
        <v>1.1200000000000001</v>
      </c>
      <c r="AH350" s="4">
        <f>G350/E$566</f>
        <v>1.1200000000000001</v>
      </c>
      <c r="AI350" s="4">
        <f>H350/E$566</f>
        <v>1.1200000000000001</v>
      </c>
      <c r="AJ350" s="4">
        <f>I350/E$566</f>
        <v>1.1200000000000001</v>
      </c>
      <c r="AK350" s="4">
        <f>J350/E$566</f>
        <v>1.1200000000000001</v>
      </c>
      <c r="AL350" s="4">
        <f>K350/E$566</f>
        <v>1.1599999999999999</v>
      </c>
      <c r="AM350" s="4">
        <f>L350/E$566</f>
        <v>1.1599999999999999</v>
      </c>
      <c r="AN350" s="4">
        <f>M350/E$566</f>
        <v>1.1599999999999999</v>
      </c>
      <c r="AO350" s="4">
        <f>N350/E$566</f>
        <v>1.24</v>
      </c>
      <c r="AP350" s="4">
        <f>O350/E$566</f>
        <v>1.32</v>
      </c>
      <c r="AQ350" s="256"/>
      <c r="AR350" s="256"/>
      <c r="AS350" s="256"/>
      <c r="AT350" s="256"/>
      <c r="AU350" s="256"/>
      <c r="AV350" s="256"/>
      <c r="AW350" s="256"/>
      <c r="AX350" s="256"/>
      <c r="AY350" s="256"/>
      <c r="AZ350" s="256"/>
      <c r="BA350" s="256"/>
      <c r="BC350" s="3"/>
      <c r="BE350" s="3">
        <f>E350*(保育人数!$R$7+保育人数!$R$8)/保育人数!$R$34</f>
        <v>700.36581310276028</v>
      </c>
      <c r="BF350" s="3">
        <f>F350*(保育人数!$R$7+保育人数!$R$8)/保育人数!$R$34</f>
        <v>726.30528766212183</v>
      </c>
      <c r="BG350" s="3">
        <f>G350*(保育人数!$R$7+保育人数!$R$8)/保育人数!$R$34</f>
        <v>726.30528766212183</v>
      </c>
      <c r="BH350" s="3">
        <f>H350*(保育人数!$R$7+保育人数!$R$8)/保育人数!$R$34</f>
        <v>726.30528766212183</v>
      </c>
      <c r="BI350" s="3">
        <f>I350*(保育人数!$R$7+保育人数!$R$8)/保育人数!$R$34</f>
        <v>726.30528766212183</v>
      </c>
      <c r="BJ350" s="3">
        <f>J350*(保育人数!$R$7+保育人数!$R$8)/保育人数!$R$34</f>
        <v>726.30528766212183</v>
      </c>
      <c r="BK350" s="3">
        <f>K350*(保育人数!$R$7+保育人数!$R$8)/保育人数!$R$34</f>
        <v>752.24476222148326</v>
      </c>
      <c r="BL350" s="3">
        <f>L350*(保育人数!$R$7+保育人数!$R$8)/保育人数!$R$34</f>
        <v>752.24476222148326</v>
      </c>
      <c r="BM350" s="3">
        <f>M350*(保育人数!$R$7+保育人数!$R$8)/保育人数!$R$34</f>
        <v>752.24476222148326</v>
      </c>
      <c r="BN350" s="3">
        <f>N350*(保育人数!$R$7+保育人数!$R$8)/保育人数!$R$34</f>
        <v>804.12371134020623</v>
      </c>
      <c r="BO350" s="3">
        <f>O350*(保育人数!$R$7+保育人数!$R$8)/保育人数!$R$34</f>
        <v>856.0026604589292</v>
      </c>
      <c r="BP350" s="3">
        <f>AVERAGE(BE350:BO350)</f>
        <v>749.88662817063232</v>
      </c>
      <c r="BQ350" s="216">
        <f>SUM(BP350:BP353)</f>
        <v>3932.7780633068301</v>
      </c>
      <c r="BR350" s="3"/>
      <c r="BU350" s="3">
        <f>U350*(保育人数!$R$7+保育人数!$R$8)/保育人数!$R$34</f>
        <v>90139.674093781185</v>
      </c>
      <c r="BV350" s="3">
        <f>V350*(保育人数!$R$7+保育人数!$R$8)/保育人数!$R$34</f>
        <v>91410.708347189895</v>
      </c>
      <c r="BW350" s="3">
        <f>W350*(保育人数!$R$7+保育人数!$R$8)/保育人数!$R$34</f>
        <v>92085.134685733297</v>
      </c>
      <c r="BX350" s="3">
        <f>X350*(保育人数!$R$7+保育人数!$R$8)/保育人数!$R$34</f>
        <v>92889.2583970735</v>
      </c>
      <c r="BY350" s="3">
        <f>Y350*(保育人数!$R$7+保育人数!$R$8)/保育人数!$R$34</f>
        <v>81398.071167276357</v>
      </c>
      <c r="BZ350" s="3">
        <f>Z350*(保育人数!$R$7+保育人数!$R$8)/保育人数!$R$34</f>
        <v>80464.250083139355</v>
      </c>
      <c r="CA350" s="3">
        <f>AA350*(保育人数!$R$7+保育人数!$R$8)/保育人数!$R$34</f>
        <v>81372.131692716997</v>
      </c>
      <c r="CB350" s="3">
        <f>AB350*(保育人数!$R$7+保育人数!$R$8)/保育人数!$R$34</f>
        <v>82202.194878616574</v>
      </c>
      <c r="CC350" s="3">
        <f>AC350*(保育人数!$R$7+保育人数!$R$8)/保育人数!$R$34</f>
        <v>85600.266045892931</v>
      </c>
      <c r="CD350" s="3">
        <f>AD350*(保育人数!$R$7+保育人数!$R$8)/保育人数!$R$34</f>
        <v>93122.713668107754</v>
      </c>
      <c r="CE350" s="3">
        <f>AE350*(保育人数!$R$7+保育人数!$R$8)/保育人数!$R$34</f>
        <v>0</v>
      </c>
      <c r="CF350" s="3">
        <f>AVERAGE(BU350:CE350)</f>
        <v>79153.127550866164</v>
      </c>
      <c r="CG350" s="216">
        <f>ROUNDDOWN(SUM(CF350:CF353)*$CJ$2*12/16,-2)</f>
        <v>211400</v>
      </c>
      <c r="CH350" s="3"/>
      <c r="CI350" s="4"/>
    </row>
    <row r="351" spans="1:87" ht="19">
      <c r="A351" s="32" t="s">
        <v>82</v>
      </c>
      <c r="B351" s="76" t="s">
        <v>148</v>
      </c>
      <c r="C351" s="237"/>
      <c r="D351" s="34" t="s">
        <v>106</v>
      </c>
      <c r="E351" s="38">
        <v>330</v>
      </c>
      <c r="F351" s="36">
        <v>350</v>
      </c>
      <c r="G351" s="36">
        <v>350</v>
      </c>
      <c r="H351" s="36">
        <v>350</v>
      </c>
      <c r="I351" s="36">
        <v>350</v>
      </c>
      <c r="J351" s="36">
        <v>350</v>
      </c>
      <c r="K351" s="36">
        <v>360</v>
      </c>
      <c r="L351" s="36">
        <v>360</v>
      </c>
      <c r="M351" s="39">
        <v>360</v>
      </c>
      <c r="N351" s="39">
        <v>380</v>
      </c>
      <c r="O351" s="40">
        <v>410</v>
      </c>
      <c r="P351" s="111"/>
      <c r="Q351" s="111"/>
      <c r="R351" s="111"/>
      <c r="S351" s="111"/>
      <c r="T351" s="35">
        <v>40840</v>
      </c>
      <c r="U351" s="36">
        <v>41750</v>
      </c>
      <c r="V351" s="36">
        <v>42310</v>
      </c>
      <c r="W351" s="36">
        <v>42640</v>
      </c>
      <c r="X351" s="36">
        <v>43020</v>
      </c>
      <c r="Y351" s="36">
        <v>38600</v>
      </c>
      <c r="Z351" s="36">
        <v>38140</v>
      </c>
      <c r="AA351" s="36">
        <v>38580</v>
      </c>
      <c r="AB351" s="37">
        <v>38980</v>
      </c>
      <c r="AC351" s="37">
        <v>40640</v>
      </c>
      <c r="AD351" s="77">
        <v>44310</v>
      </c>
      <c r="AE351" s="111"/>
      <c r="AF351" s="4">
        <f>E351/E$567</f>
        <v>1.064516129032258</v>
      </c>
      <c r="AG351" s="4">
        <f>F351/E$567</f>
        <v>1.1290322580645162</v>
      </c>
      <c r="AH351" s="4">
        <f>G351/E$567</f>
        <v>1.1290322580645162</v>
      </c>
      <c r="AI351" s="4">
        <f>H351/E$567</f>
        <v>1.1290322580645162</v>
      </c>
      <c r="AJ351" s="4">
        <f>I351/E$567</f>
        <v>1.1290322580645162</v>
      </c>
      <c r="AK351" s="4">
        <f>J351/E$567</f>
        <v>1.1290322580645162</v>
      </c>
      <c r="AL351" s="4">
        <f>K351/E$567</f>
        <v>1.1612903225806452</v>
      </c>
      <c r="AM351" s="4">
        <f>L351/E$567</f>
        <v>1.1612903225806452</v>
      </c>
      <c r="AN351" s="4">
        <f>M351/E$567</f>
        <v>1.1612903225806452</v>
      </c>
      <c r="AO351" s="4">
        <f>N351/E$567</f>
        <v>1.2258064516129032</v>
      </c>
      <c r="AP351" s="4">
        <f>O351/E$567</f>
        <v>1.3225806451612903</v>
      </c>
      <c r="AQ351" s="256"/>
      <c r="AR351" s="256"/>
      <c r="AS351" s="256"/>
      <c r="AT351" s="256"/>
      <c r="AU351" s="256"/>
      <c r="AV351" s="256"/>
      <c r="AW351" s="256"/>
      <c r="AX351" s="256"/>
      <c r="AY351" s="256"/>
      <c r="AZ351" s="256"/>
      <c r="BA351" s="256"/>
      <c r="BC351" s="3"/>
      <c r="BE351" s="3">
        <f>E351*保育人数!$R$6/保育人数!$R$34</f>
        <v>428.0013302294646</v>
      </c>
      <c r="BF351" s="3">
        <f>F351*保育人数!$R$6/保育人数!$R$34</f>
        <v>453.94080478882614</v>
      </c>
      <c r="BG351" s="3">
        <f>G351*保育人数!$R$6/保育人数!$R$34</f>
        <v>453.94080478882614</v>
      </c>
      <c r="BH351" s="3">
        <f>H351*保育人数!$R$6/保育人数!$R$34</f>
        <v>453.94080478882614</v>
      </c>
      <c r="BI351" s="3">
        <f>I351*保育人数!$R$6/保育人数!$R$34</f>
        <v>453.94080478882614</v>
      </c>
      <c r="BJ351" s="3">
        <f>J351*保育人数!$R$6/保育人数!$R$34</f>
        <v>453.94080478882614</v>
      </c>
      <c r="BK351" s="3">
        <f>K351*保育人数!$R$6/保育人数!$R$34</f>
        <v>466.91054206850686</v>
      </c>
      <c r="BL351" s="3">
        <f>L351*保育人数!$R$6/保育人数!$R$34</f>
        <v>466.91054206850686</v>
      </c>
      <c r="BM351" s="3">
        <f>M351*保育人数!$R$6/保育人数!$R$34</f>
        <v>466.91054206850686</v>
      </c>
      <c r="BN351" s="3">
        <f>N351*保育人数!$R$6/保育人数!$R$34</f>
        <v>492.85001662786834</v>
      </c>
      <c r="BO351" s="3">
        <f>O351*保育人数!$R$6/保育人数!$R$34</f>
        <v>531.7592284669106</v>
      </c>
      <c r="BP351" s="3">
        <f t="shared" ref="BP351:BP353" si="213">AVERAGE(BE351:BO351)</f>
        <v>465.73147504308139</v>
      </c>
      <c r="BQ351" s="216"/>
      <c r="BR351" s="3"/>
      <c r="BU351" s="3">
        <f>U351*保育人数!$R$6/保育人数!$R$34</f>
        <v>54148.653142667114</v>
      </c>
      <c r="BV351" s="3">
        <f>V351*保育人数!$R$6/保育人数!$R$34</f>
        <v>54874.958430329236</v>
      </c>
      <c r="BW351" s="3">
        <f>W351*保育人数!$R$6/保育人数!$R$34</f>
        <v>55302.959760558704</v>
      </c>
      <c r="BX351" s="3">
        <f>X351*保育人数!$R$6/保育人数!$R$34</f>
        <v>55795.809777186572</v>
      </c>
      <c r="BY351" s="3">
        <f>Y351*保育人数!$R$6/保育人数!$R$34</f>
        <v>50063.185899567681</v>
      </c>
      <c r="BZ351" s="3">
        <f>Z351*保育人数!$R$6/保育人数!$R$34</f>
        <v>49466.577984702366</v>
      </c>
      <c r="CA351" s="3">
        <f>AA351*保育人数!$R$6/保育人数!$R$34</f>
        <v>50037.246425008321</v>
      </c>
      <c r="CB351" s="3">
        <f>AB351*保育人数!$R$6/保育人数!$R$34</f>
        <v>50556.035916195549</v>
      </c>
      <c r="CC351" s="3">
        <f>AC351*保育人数!$R$6/保育人数!$R$34</f>
        <v>52709.012304622549</v>
      </c>
      <c r="CD351" s="3">
        <f>AD351*保育人数!$R$6/保育人数!$R$34</f>
        <v>57468.905886265384</v>
      </c>
      <c r="CE351" s="3">
        <f>AE351*保育人数!$R$6/保育人数!$R$34</f>
        <v>0</v>
      </c>
      <c r="CF351" s="3">
        <f t="shared" ref="CF351:CF353" si="214">AVERAGE(BU351:CE351)</f>
        <v>48220.304138827596</v>
      </c>
      <c r="CG351" s="216"/>
      <c r="CH351" s="3"/>
      <c r="CI351" s="4"/>
    </row>
    <row r="352" spans="1:87" ht="19">
      <c r="A352" s="32" t="s">
        <v>82</v>
      </c>
      <c r="B352" s="76" t="s">
        <v>148</v>
      </c>
      <c r="C352" s="257" t="s">
        <v>160</v>
      </c>
      <c r="D352" s="34" t="s">
        <v>161</v>
      </c>
      <c r="E352" s="38">
        <v>810</v>
      </c>
      <c r="F352" s="36">
        <v>840</v>
      </c>
      <c r="G352" s="36">
        <v>840</v>
      </c>
      <c r="H352" s="36">
        <v>850</v>
      </c>
      <c r="I352" s="36">
        <v>850</v>
      </c>
      <c r="J352" s="36">
        <v>850</v>
      </c>
      <c r="K352" s="36">
        <v>850</v>
      </c>
      <c r="L352" s="36">
        <v>850</v>
      </c>
      <c r="M352" s="39">
        <v>870</v>
      </c>
      <c r="N352" s="39">
        <v>910</v>
      </c>
      <c r="O352" s="40">
        <v>1000</v>
      </c>
      <c r="P352" s="111"/>
      <c r="Q352" s="111"/>
      <c r="R352" s="111"/>
      <c r="S352" s="111"/>
      <c r="T352" s="35">
        <v>91700</v>
      </c>
      <c r="U352" s="36">
        <v>93960</v>
      </c>
      <c r="V352" s="36">
        <v>95130</v>
      </c>
      <c r="W352" s="36">
        <v>95910</v>
      </c>
      <c r="X352" s="36">
        <v>96840</v>
      </c>
      <c r="Y352" s="36">
        <v>97000</v>
      </c>
      <c r="Z352" s="36">
        <v>95970</v>
      </c>
      <c r="AA352" s="36">
        <v>97080</v>
      </c>
      <c r="AB352" s="37">
        <v>98140</v>
      </c>
      <c r="AC352" s="37">
        <v>102430</v>
      </c>
      <c r="AD352" s="77">
        <v>111740</v>
      </c>
      <c r="AE352" s="111"/>
      <c r="AF352" s="4">
        <f>E352/E$568</f>
        <v>1.08</v>
      </c>
      <c r="AG352" s="4">
        <f>F352/E$568</f>
        <v>1.1200000000000001</v>
      </c>
      <c r="AH352" s="4">
        <f>G352/E$568</f>
        <v>1.1200000000000001</v>
      </c>
      <c r="AI352" s="4">
        <f>H352/E$568</f>
        <v>1.1333333333333333</v>
      </c>
      <c r="AJ352" s="4">
        <f>I352/E$568</f>
        <v>1.1333333333333333</v>
      </c>
      <c r="AK352" s="4">
        <f>J352/E$568</f>
        <v>1.1333333333333333</v>
      </c>
      <c r="AL352" s="4">
        <f>K352/E$568</f>
        <v>1.1333333333333333</v>
      </c>
      <c r="AM352" s="4">
        <f>L352/E$568</f>
        <v>1.1333333333333333</v>
      </c>
      <c r="AN352" s="4">
        <f>M352/E$568</f>
        <v>1.1599999999999999</v>
      </c>
      <c r="AO352" s="4">
        <f>N352/E$568</f>
        <v>1.2133333333333334</v>
      </c>
      <c r="AP352" s="4">
        <f>O352/E$568</f>
        <v>1.3333333333333333</v>
      </c>
      <c r="AQ352" s="256"/>
      <c r="AR352" s="256"/>
      <c r="AS352" s="256"/>
      <c r="AT352" s="256"/>
      <c r="AU352" s="256"/>
      <c r="AV352" s="256"/>
      <c r="AW352" s="256"/>
      <c r="AX352" s="256"/>
      <c r="AY352" s="256"/>
      <c r="AZ352" s="256"/>
      <c r="BA352" s="256"/>
      <c r="BC352" s="3"/>
      <c r="BE352" s="3">
        <f>E352*(保育人数!$R$4+保育人数!$R$5)/保育人数!$R$34</f>
        <v>1575.8230794812107</v>
      </c>
      <c r="BF352" s="3">
        <f>F352*(保育人数!$R$4+保育人数!$R$5)/保育人数!$R$34</f>
        <v>1634.186897239774</v>
      </c>
      <c r="BG352" s="3">
        <f>G352*(保育人数!$R$4+保育人数!$R$5)/保育人数!$R$34</f>
        <v>1634.186897239774</v>
      </c>
      <c r="BH352" s="3">
        <f>H352*(保育人数!$R$4+保育人数!$R$5)/保育人数!$R$34</f>
        <v>1653.6415031592951</v>
      </c>
      <c r="BI352" s="3">
        <f>I352*(保育人数!$R$4+保育人数!$R$5)/保育人数!$R$34</f>
        <v>1653.6415031592951</v>
      </c>
      <c r="BJ352" s="3">
        <f>J352*(保育人数!$R$4+保育人数!$R$5)/保育人数!$R$34</f>
        <v>1653.6415031592951</v>
      </c>
      <c r="BK352" s="3">
        <f>K352*(保育人数!$R$4+保育人数!$R$5)/保育人数!$R$34</f>
        <v>1653.6415031592951</v>
      </c>
      <c r="BL352" s="3">
        <f>L352*(保育人数!$R$4+保育人数!$R$5)/保育人数!$R$34</f>
        <v>1653.6415031592951</v>
      </c>
      <c r="BM352" s="3">
        <f>M352*(保育人数!$R$4+保育人数!$R$5)/保育人数!$R$34</f>
        <v>1692.5507149983373</v>
      </c>
      <c r="BN352" s="3">
        <f>N352*(保育人数!$R$4+保育人数!$R$5)/保育人数!$R$34</f>
        <v>1770.3691386764219</v>
      </c>
      <c r="BO352" s="3">
        <f>O352*(保育人数!$R$4+保育人数!$R$5)/保育人数!$R$34</f>
        <v>1945.4605919521118</v>
      </c>
      <c r="BP352" s="3">
        <f t="shared" si="213"/>
        <v>1683.7077123076458</v>
      </c>
      <c r="BQ352" s="216"/>
      <c r="BR352" s="3"/>
      <c r="BU352" s="3">
        <f>U352*(保育人数!$R$4+保育人数!$R$5)/保育人数!$R$34</f>
        <v>182795.47721982043</v>
      </c>
      <c r="BV352" s="3">
        <f>V352*(保育人数!$R$4+保育人数!$R$5)/保育人数!$R$34</f>
        <v>185071.6661124044</v>
      </c>
      <c r="BW352" s="3">
        <f>W352*(保育人数!$R$4+保育人数!$R$5)/保育人数!$R$34</f>
        <v>186589.12537412706</v>
      </c>
      <c r="BX352" s="3">
        <f>X352*(保育人数!$R$4+保育人数!$R$5)/保育人数!$R$34</f>
        <v>188398.40372464253</v>
      </c>
      <c r="BY352" s="3">
        <f>Y352*(保育人数!$R$4+保育人数!$R$5)/保育人数!$R$34</f>
        <v>188709.67741935485</v>
      </c>
      <c r="BZ352" s="3">
        <f>Z352*(保育人数!$R$4+保育人数!$R$5)/保育人数!$R$34</f>
        <v>186705.85300964417</v>
      </c>
      <c r="CA352" s="3">
        <f>AA352*(保育人数!$R$4+保育人数!$R$5)/保育人数!$R$34</f>
        <v>188865.31426671104</v>
      </c>
      <c r="CB352" s="3">
        <f>AB352*(保育人数!$R$4+保育人数!$R$5)/保育人数!$R$34</f>
        <v>190927.50249418025</v>
      </c>
      <c r="CC352" s="3">
        <f>AC352*(保育人数!$R$4+保育人数!$R$5)/保育人数!$R$34</f>
        <v>199273.52843365484</v>
      </c>
      <c r="CD352" s="3">
        <f>AD352*(保育人数!$R$4+保育人数!$R$5)/保育人数!$R$34</f>
        <v>217385.76654472898</v>
      </c>
      <c r="CE352" s="3">
        <f>AE352*(保育人数!$R$4+保育人数!$R$5)/保育人数!$R$34</f>
        <v>0</v>
      </c>
      <c r="CF352" s="3">
        <f t="shared" si="214"/>
        <v>174065.6649635699</v>
      </c>
      <c r="CG352" s="216"/>
      <c r="CH352" s="3"/>
      <c r="CI352" s="4"/>
    </row>
    <row r="353" spans="1:87" ht="19">
      <c r="A353" s="32" t="s">
        <v>82</v>
      </c>
      <c r="B353" s="76" t="s">
        <v>148</v>
      </c>
      <c r="C353" s="257"/>
      <c r="D353" s="34" t="s">
        <v>162</v>
      </c>
      <c r="E353" s="38">
        <v>1490</v>
      </c>
      <c r="F353" s="36">
        <v>1540</v>
      </c>
      <c r="G353" s="36">
        <v>1550</v>
      </c>
      <c r="H353" s="36">
        <v>1560</v>
      </c>
      <c r="I353" s="36">
        <v>1570</v>
      </c>
      <c r="J353" s="36">
        <v>1580</v>
      </c>
      <c r="K353" s="36">
        <v>1560</v>
      </c>
      <c r="L353" s="36">
        <v>1570</v>
      </c>
      <c r="M353" s="39">
        <v>1600</v>
      </c>
      <c r="N353" s="39">
        <v>1670</v>
      </c>
      <c r="O353" s="40">
        <v>1840</v>
      </c>
      <c r="P353" s="111"/>
      <c r="Q353" s="111"/>
      <c r="R353" s="111"/>
      <c r="S353" s="111"/>
      <c r="T353" s="35">
        <v>159830</v>
      </c>
      <c r="U353" s="36">
        <v>164020</v>
      </c>
      <c r="V353" s="36">
        <v>165910</v>
      </c>
      <c r="W353" s="36">
        <v>167320</v>
      </c>
      <c r="X353" s="36">
        <v>169020</v>
      </c>
      <c r="Y353" s="36">
        <v>169270</v>
      </c>
      <c r="Z353" s="36">
        <v>167230</v>
      </c>
      <c r="AA353" s="36">
        <v>169200</v>
      </c>
      <c r="AB353" s="37">
        <v>171110</v>
      </c>
      <c r="AC353" s="37">
        <v>178900</v>
      </c>
      <c r="AD353" s="77">
        <v>195840</v>
      </c>
      <c r="AE353" s="111"/>
      <c r="AF353" s="4">
        <f>E353/E$569</f>
        <v>1.0875912408759123</v>
      </c>
      <c r="AG353" s="4">
        <f>F353/E$569</f>
        <v>1.1240875912408759</v>
      </c>
      <c r="AH353" s="4">
        <f>G353/E$569</f>
        <v>1.1313868613138687</v>
      </c>
      <c r="AI353" s="4">
        <f>H353/E$569</f>
        <v>1.1386861313868613</v>
      </c>
      <c r="AJ353" s="4">
        <f>I353/E$569</f>
        <v>1.1459854014598541</v>
      </c>
      <c r="AK353" s="4">
        <f>J353/E$569</f>
        <v>1.1532846715328466</v>
      </c>
      <c r="AL353" s="4">
        <f>K353/E$569</f>
        <v>1.1386861313868613</v>
      </c>
      <c r="AM353" s="4">
        <f>L353/E$569</f>
        <v>1.1459854014598541</v>
      </c>
      <c r="AN353" s="4">
        <f>M353/E$569</f>
        <v>1.167883211678832</v>
      </c>
      <c r="AO353" s="4">
        <f>N353/E$569</f>
        <v>1.218978102189781</v>
      </c>
      <c r="AP353" s="4">
        <f>O353/E$569</f>
        <v>1.3430656934306568</v>
      </c>
      <c r="AQ353" s="256"/>
      <c r="AR353" s="256"/>
      <c r="AS353" s="256"/>
      <c r="AT353" s="256"/>
      <c r="AU353" s="256"/>
      <c r="AV353" s="256"/>
      <c r="AW353" s="256"/>
      <c r="AX353" s="256"/>
      <c r="AY353" s="256"/>
      <c r="AZ353" s="256"/>
      <c r="BA353" s="256"/>
      <c r="BC353" s="3"/>
      <c r="BE353" s="3">
        <f>E353*保育人数!$R$3/保育人数!$R$34</f>
        <v>966.24542733621558</v>
      </c>
      <c r="BF353" s="3">
        <f>F353*保育人数!$R$3/保育人数!$R$34</f>
        <v>998.66977053541746</v>
      </c>
      <c r="BG353" s="3">
        <f>G353*保育人数!$R$3/保育人数!$R$34</f>
        <v>1005.1546391752578</v>
      </c>
      <c r="BH353" s="3">
        <f>H353*保育人数!$R$3/保育人数!$R$34</f>
        <v>1011.6395078150982</v>
      </c>
      <c r="BI353" s="3">
        <f>I353*保育人数!$R$3/保育人数!$R$34</f>
        <v>1018.1243764549386</v>
      </c>
      <c r="BJ353" s="3">
        <f>J353*保育人数!$R$3/保育人数!$R$34</f>
        <v>1024.609245094779</v>
      </c>
      <c r="BK353" s="3">
        <f>K353*保育人数!$R$3/保育人数!$R$34</f>
        <v>1011.6395078150982</v>
      </c>
      <c r="BL353" s="3">
        <f>L353*保育人数!$R$3/保育人数!$R$34</f>
        <v>1018.1243764549386</v>
      </c>
      <c r="BM353" s="3">
        <f>M353*保育人数!$R$3/保育人数!$R$34</f>
        <v>1037.5789823744597</v>
      </c>
      <c r="BN353" s="3">
        <f>N353*保育人数!$R$3/保育人数!$R$34</f>
        <v>1082.9730628533423</v>
      </c>
      <c r="BO353" s="3">
        <f>O353*保育人数!$R$3/保育人数!$R$34</f>
        <v>1193.2158297306287</v>
      </c>
      <c r="BP353" s="3">
        <f t="shared" si="213"/>
        <v>1033.4522477854703</v>
      </c>
      <c r="BQ353" s="216"/>
      <c r="BR353" s="3"/>
      <c r="BU353" s="3">
        <f>U353*保育人数!$R$3/保育人数!$R$34</f>
        <v>106364.81543066179</v>
      </c>
      <c r="BV353" s="3">
        <f>V353*保育人数!$R$3/保育人数!$R$34</f>
        <v>107590.45560359163</v>
      </c>
      <c r="BW353" s="3">
        <f>W353*保育人数!$R$3/保育人数!$R$34</f>
        <v>108504.82208180912</v>
      </c>
      <c r="BX353" s="3">
        <f>X353*保育人数!$R$3/保育人数!$R$34</f>
        <v>109607.24975058199</v>
      </c>
      <c r="BY353" s="3">
        <f>Y353*保育人数!$R$3/保育人数!$R$34</f>
        <v>109769.371466578</v>
      </c>
      <c r="BZ353" s="3">
        <f>Z353*保育人数!$R$3/保育人数!$R$34</f>
        <v>108446.45826405055</v>
      </c>
      <c r="CA353" s="3">
        <f>AA353*保育人数!$R$3/保育人数!$R$34</f>
        <v>109723.97738609911</v>
      </c>
      <c r="CB353" s="3">
        <f>AB353*保育人数!$R$3/保育人数!$R$34</f>
        <v>110962.58729630863</v>
      </c>
      <c r="CC353" s="3">
        <f>AC353*保育人数!$R$3/保育人数!$R$34</f>
        <v>116014.29996674428</v>
      </c>
      <c r="CD353" s="3">
        <f>AD353*保育人数!$R$3/保育人数!$R$34</f>
        <v>126999.66744263387</v>
      </c>
      <c r="CE353" s="3">
        <f>AE353*保育人数!$R$3/保育人数!$R$34</f>
        <v>0</v>
      </c>
      <c r="CF353" s="3">
        <f t="shared" si="214"/>
        <v>101271.24588082352</v>
      </c>
      <c r="CG353" s="216"/>
      <c r="CH353" s="3"/>
      <c r="CI353" s="4"/>
    </row>
    <row r="354" spans="1:87" ht="21" customHeight="1">
      <c r="A354" s="32" t="s">
        <v>82</v>
      </c>
      <c r="B354" s="33" t="s">
        <v>177</v>
      </c>
      <c r="C354" s="237" t="s">
        <v>159</v>
      </c>
      <c r="D354" s="34" t="s">
        <v>105</v>
      </c>
      <c r="E354" s="38">
        <v>270</v>
      </c>
      <c r="F354" s="36">
        <v>280</v>
      </c>
      <c r="G354" s="36">
        <v>280</v>
      </c>
      <c r="H354" s="36">
        <v>280</v>
      </c>
      <c r="I354" s="36">
        <v>280</v>
      </c>
      <c r="J354" s="36">
        <v>280</v>
      </c>
      <c r="K354" s="36">
        <v>290</v>
      </c>
      <c r="L354" s="36">
        <v>290</v>
      </c>
      <c r="M354" s="39">
        <v>290</v>
      </c>
      <c r="N354" s="39">
        <v>310</v>
      </c>
      <c r="O354" s="40">
        <v>330</v>
      </c>
      <c r="P354" s="111"/>
      <c r="Q354" s="111"/>
      <c r="R354" s="111"/>
      <c r="S354" s="111"/>
      <c r="T354" s="35">
        <v>34040</v>
      </c>
      <c r="U354" s="36">
        <v>34740</v>
      </c>
      <c r="V354" s="36">
        <v>35220</v>
      </c>
      <c r="W354" s="36">
        <v>35480</v>
      </c>
      <c r="X354" s="36">
        <v>35770</v>
      </c>
      <c r="Y354" s="36">
        <v>31340</v>
      </c>
      <c r="Z354" s="36">
        <v>31000</v>
      </c>
      <c r="AA354" s="36">
        <v>31330</v>
      </c>
      <c r="AB354" s="37">
        <v>31650</v>
      </c>
      <c r="AC354" s="37">
        <v>32920</v>
      </c>
      <c r="AD354" s="77">
        <v>35780</v>
      </c>
      <c r="AE354" s="111"/>
      <c r="AF354" s="4">
        <f>E354/E$570</f>
        <v>1.08</v>
      </c>
      <c r="AG354" s="4">
        <f>F354/E$570</f>
        <v>1.1200000000000001</v>
      </c>
      <c r="AH354" s="4">
        <f>G354/E$570</f>
        <v>1.1200000000000001</v>
      </c>
      <c r="AI354" s="4">
        <f>H354/E$570</f>
        <v>1.1200000000000001</v>
      </c>
      <c r="AJ354" s="4">
        <f>I354/E$570</f>
        <v>1.1200000000000001</v>
      </c>
      <c r="AK354" s="4">
        <f>J354/E$570</f>
        <v>1.1200000000000001</v>
      </c>
      <c r="AL354" s="4">
        <f>K354/E$570</f>
        <v>1.1599999999999999</v>
      </c>
      <c r="AM354" s="4">
        <f>L354/E$570</f>
        <v>1.1599999999999999</v>
      </c>
      <c r="AN354" s="4">
        <f>M354/E$570</f>
        <v>1.1599999999999999</v>
      </c>
      <c r="AO354" s="4">
        <f>N354/E$570</f>
        <v>1.24</v>
      </c>
      <c r="AP354" s="4">
        <f>O354/E$570</f>
        <v>1.32</v>
      </c>
      <c r="AQ354" s="256"/>
      <c r="AR354" s="256"/>
      <c r="AS354" s="256"/>
      <c r="AT354" s="256"/>
      <c r="AU354" s="256"/>
      <c r="AV354" s="256"/>
      <c r="AW354" s="256"/>
      <c r="AX354" s="256"/>
      <c r="AY354" s="256"/>
      <c r="AZ354" s="256"/>
      <c r="BA354" s="256"/>
      <c r="BC354" s="3"/>
      <c r="BE354" s="3">
        <f>E354*(保育人数!$S$7+保育人数!$S$8)/保育人数!$S$34</f>
        <v>699.17326434143217</v>
      </c>
      <c r="BF354" s="3">
        <f>F354*(保育人数!$S$7+保育人数!$S$8)/保育人数!$S$34</f>
        <v>725.06857042815182</v>
      </c>
      <c r="BG354" s="3">
        <f>G354*(保育人数!$S$7+保育人数!$S$8)/保育人数!$S$34</f>
        <v>725.06857042815182</v>
      </c>
      <c r="BH354" s="3">
        <f>H354*(保育人数!$S$7+保育人数!$S$8)/保育人数!$S$34</f>
        <v>725.06857042815182</v>
      </c>
      <c r="BI354" s="3">
        <f>I354*(保育人数!$S$7+保育人数!$S$8)/保育人数!$S$34</f>
        <v>725.06857042815182</v>
      </c>
      <c r="BJ354" s="3">
        <f>J354*(保育人数!$S$7+保育人数!$S$8)/保育人数!$S$34</f>
        <v>725.06857042815182</v>
      </c>
      <c r="BK354" s="3">
        <f>K354*(保育人数!$S$7+保育人数!$S$8)/保育人数!$S$34</f>
        <v>750.96387651487157</v>
      </c>
      <c r="BL354" s="3">
        <f>L354*(保育人数!$S$7+保育人数!$S$8)/保育人数!$S$34</f>
        <v>750.96387651487157</v>
      </c>
      <c r="BM354" s="3">
        <f>M354*(保育人数!$S$7+保育人数!$S$8)/保育人数!$S$34</f>
        <v>750.96387651487157</v>
      </c>
      <c r="BN354" s="3">
        <f>N354*(保育人数!$S$7+保育人数!$S$8)/保育人数!$S$34</f>
        <v>802.75448868831097</v>
      </c>
      <c r="BO354" s="3">
        <f>O354*(保育人数!$S$7+保育人数!$S$8)/保育人数!$S$34</f>
        <v>854.54510086175037</v>
      </c>
      <c r="BP354" s="3">
        <f>AVERAGE(BE354:BO354)</f>
        <v>748.60975777971532</v>
      </c>
      <c r="BQ354" s="216">
        <f>SUM(BP354:BP357)</f>
        <v>3926.0815205569816</v>
      </c>
      <c r="BR354" s="3"/>
      <c r="BU354" s="3">
        <f>U354*(保育人数!$S$7+保育人数!$S$8)/保育人数!$S$34</f>
        <v>89960.293345264261</v>
      </c>
      <c r="BV354" s="3">
        <f>V354*(保育人数!$S$7+保育人数!$S$8)/保育人数!$S$34</f>
        <v>91203.268037426809</v>
      </c>
      <c r="BW354" s="3">
        <f>W354*(保育人数!$S$7+保育人数!$S$8)/保育人数!$S$34</f>
        <v>91876.545995681532</v>
      </c>
      <c r="BX354" s="3">
        <f>X354*(保育人数!$S$7+保育人数!$S$8)/保育人数!$S$34</f>
        <v>92627.509872196402</v>
      </c>
      <c r="BY354" s="3">
        <f>Y354*(保育人数!$S$7+保育人数!$S$8)/保育人数!$S$34</f>
        <v>81155.889275779569</v>
      </c>
      <c r="BZ354" s="3">
        <f>Z354*(保育人数!$S$7+保育人数!$S$8)/保育人数!$S$34</f>
        <v>80275.448868831096</v>
      </c>
      <c r="CA354" s="3">
        <f>AA354*(保育人数!$S$7+保育人数!$S$8)/保育人数!$S$34</f>
        <v>81129.993969692849</v>
      </c>
      <c r="CB354" s="3">
        <f>AB354*(保育人数!$S$7+保育人数!$S$8)/保育人数!$S$34</f>
        <v>81958.643764467881</v>
      </c>
      <c r="CC354" s="3">
        <f>AC354*(保育人数!$S$7+保育人数!$S$8)/保育人数!$S$34</f>
        <v>85247.347637481274</v>
      </c>
      <c r="CD354" s="3">
        <f>AD354*(保育人数!$S$7+保育人数!$S$8)/保育人数!$S$34</f>
        <v>92653.405178283123</v>
      </c>
      <c r="CE354" s="3">
        <f>AE354*(保育人数!$S$7+保育人数!$S$8)/保育人数!$S$34</f>
        <v>0</v>
      </c>
      <c r="CF354" s="3">
        <f>AVERAGE(BU354:CE354)</f>
        <v>78917.122358645909</v>
      </c>
      <c r="CG354" s="216">
        <f>ROUNDDOWN(SUM(CF354:CF357)*$CJ$2*12/16,-2)</f>
        <v>210900</v>
      </c>
      <c r="CH354" s="3"/>
      <c r="CI354" s="4"/>
    </row>
    <row r="355" spans="1:87" ht="19">
      <c r="A355" s="32" t="s">
        <v>82</v>
      </c>
      <c r="B355" s="76" t="s">
        <v>149</v>
      </c>
      <c r="C355" s="237"/>
      <c r="D355" s="34" t="s">
        <v>106</v>
      </c>
      <c r="E355" s="38">
        <v>330</v>
      </c>
      <c r="F355" s="36">
        <v>350</v>
      </c>
      <c r="G355" s="36">
        <v>350</v>
      </c>
      <c r="H355" s="36">
        <v>350</v>
      </c>
      <c r="I355" s="36">
        <v>350</v>
      </c>
      <c r="J355" s="36">
        <v>350</v>
      </c>
      <c r="K355" s="36">
        <v>360</v>
      </c>
      <c r="L355" s="36">
        <v>360</v>
      </c>
      <c r="M355" s="39">
        <v>360</v>
      </c>
      <c r="N355" s="39">
        <v>380</v>
      </c>
      <c r="O355" s="40">
        <v>410</v>
      </c>
      <c r="P355" s="111"/>
      <c r="Q355" s="111"/>
      <c r="R355" s="111"/>
      <c r="S355" s="111"/>
      <c r="T355" s="35">
        <v>40850</v>
      </c>
      <c r="U355" s="36">
        <v>41740</v>
      </c>
      <c r="V355" s="36">
        <v>42290</v>
      </c>
      <c r="W355" s="36">
        <v>42620</v>
      </c>
      <c r="X355" s="36">
        <v>42980</v>
      </c>
      <c r="Y355" s="36">
        <v>38560</v>
      </c>
      <c r="Z355" s="36">
        <v>38120</v>
      </c>
      <c r="AA355" s="36">
        <v>38540</v>
      </c>
      <c r="AB355" s="37">
        <v>38940</v>
      </c>
      <c r="AC355" s="37">
        <v>40560</v>
      </c>
      <c r="AD355" s="77">
        <v>44190</v>
      </c>
      <c r="AE355" s="111"/>
      <c r="AF355" s="4">
        <f>E355/E$571</f>
        <v>1.064516129032258</v>
      </c>
      <c r="AG355" s="4">
        <f>F355/E$571</f>
        <v>1.1290322580645162</v>
      </c>
      <c r="AH355" s="4">
        <f>G355/E$571</f>
        <v>1.1290322580645162</v>
      </c>
      <c r="AI355" s="4">
        <f>H355/E$571</f>
        <v>1.1290322580645162</v>
      </c>
      <c r="AJ355" s="4">
        <f>I355/E$571</f>
        <v>1.1290322580645162</v>
      </c>
      <c r="AK355" s="4">
        <f>J355/E$571</f>
        <v>1.1290322580645162</v>
      </c>
      <c r="AL355" s="4">
        <f>K355/E$571</f>
        <v>1.1612903225806452</v>
      </c>
      <c r="AM355" s="4">
        <f>L355/E$571</f>
        <v>1.1612903225806452</v>
      </c>
      <c r="AN355" s="4">
        <f>M355/E$571</f>
        <v>1.1612903225806452</v>
      </c>
      <c r="AO355" s="4">
        <f>N355/E$571</f>
        <v>1.2258064516129032</v>
      </c>
      <c r="AP355" s="4">
        <f>O355/E$571</f>
        <v>1.3225806451612903</v>
      </c>
      <c r="AQ355" s="256"/>
      <c r="AR355" s="256"/>
      <c r="AS355" s="256"/>
      <c r="AT355" s="256"/>
      <c r="AU355" s="256"/>
      <c r="AV355" s="256"/>
      <c r="AW355" s="256"/>
      <c r="AX355" s="256"/>
      <c r="AY355" s="256"/>
      <c r="AZ355" s="256"/>
      <c r="BA355" s="256"/>
      <c r="BC355" s="3"/>
      <c r="BE355" s="3">
        <f>E355*保育人数!$S$6/保育人数!$S$34</f>
        <v>427.27255043087519</v>
      </c>
      <c r="BF355" s="3">
        <f>F355*保育人数!$S$6/保育人数!$S$34</f>
        <v>453.16785651759488</v>
      </c>
      <c r="BG355" s="3">
        <f>G355*保育人数!$S$6/保育人数!$S$34</f>
        <v>453.16785651759488</v>
      </c>
      <c r="BH355" s="3">
        <f>H355*保育人数!$S$6/保育人数!$S$34</f>
        <v>453.16785651759488</v>
      </c>
      <c r="BI355" s="3">
        <f>I355*保育人数!$S$6/保育人数!$S$34</f>
        <v>453.16785651759488</v>
      </c>
      <c r="BJ355" s="3">
        <f>J355*保育人数!$S$6/保育人数!$S$34</f>
        <v>453.16785651759488</v>
      </c>
      <c r="BK355" s="3">
        <f>K355*保育人数!$S$6/保育人数!$S$34</f>
        <v>466.11550956095476</v>
      </c>
      <c r="BL355" s="3">
        <f>L355*保育人数!$S$6/保育人数!$S$34</f>
        <v>466.11550956095476</v>
      </c>
      <c r="BM355" s="3">
        <f>M355*保育人数!$S$6/保育人数!$S$34</f>
        <v>466.11550956095476</v>
      </c>
      <c r="BN355" s="3">
        <f>N355*保育人数!$S$6/保育人数!$S$34</f>
        <v>492.01081564767446</v>
      </c>
      <c r="BO355" s="3">
        <f>O355*保育人数!$S$6/保育人数!$S$34</f>
        <v>530.85377477775398</v>
      </c>
      <c r="BP355" s="3">
        <f t="shared" ref="BP355:BP357" si="215">AVERAGE(BE355:BO355)</f>
        <v>464.93845019337658</v>
      </c>
      <c r="BQ355" s="216"/>
      <c r="BR355" s="3"/>
      <c r="BU355" s="3">
        <f>U355*保育人数!$S$6/保育人数!$S$34</f>
        <v>54043.503802984029</v>
      </c>
      <c r="BV355" s="3">
        <f>V355*保育人数!$S$6/保育人数!$S$34</f>
        <v>54755.624720368825</v>
      </c>
      <c r="BW355" s="3">
        <f>W355*保育人数!$S$6/保育人数!$S$34</f>
        <v>55182.897270799702</v>
      </c>
      <c r="BX355" s="3">
        <f>X355*保育人数!$S$6/保育人数!$S$34</f>
        <v>55649.012780360652</v>
      </c>
      <c r="BY355" s="3">
        <f>Y355*保育人数!$S$6/保育人数!$S$34</f>
        <v>49926.150135195596</v>
      </c>
      <c r="BZ355" s="3">
        <f>Z355*保育人数!$S$6/保育人数!$S$34</f>
        <v>49356.453401287763</v>
      </c>
      <c r="CA355" s="3">
        <f>AA355*保育人数!$S$6/保育人数!$S$34</f>
        <v>49900.254829108875</v>
      </c>
      <c r="CB355" s="3">
        <f>AB355*保育人数!$S$6/保育人数!$S$34</f>
        <v>50418.160950843274</v>
      </c>
      <c r="CC355" s="3">
        <f>AC355*保育人数!$S$6/保育人数!$S$34</f>
        <v>52515.680743867568</v>
      </c>
      <c r="CD355" s="3">
        <f>AD355*保育人数!$S$6/保育人数!$S$34</f>
        <v>57215.678798607194</v>
      </c>
      <c r="CE355" s="3">
        <f>AE355*保育人数!$S$6/保育人数!$S$34</f>
        <v>0</v>
      </c>
      <c r="CF355" s="3">
        <f t="shared" ref="CF355:CF357" si="216">AVERAGE(BU355:CE355)</f>
        <v>48087.583403038494</v>
      </c>
      <c r="CG355" s="216"/>
      <c r="CH355" s="3"/>
      <c r="CI355" s="4"/>
    </row>
    <row r="356" spans="1:87" ht="19">
      <c r="A356" s="32" t="s">
        <v>82</v>
      </c>
      <c r="B356" s="76" t="s">
        <v>149</v>
      </c>
      <c r="C356" s="257" t="s">
        <v>160</v>
      </c>
      <c r="D356" s="34" t="s">
        <v>161</v>
      </c>
      <c r="E356" s="38">
        <v>810</v>
      </c>
      <c r="F356" s="36">
        <v>840</v>
      </c>
      <c r="G356" s="36">
        <v>840</v>
      </c>
      <c r="H356" s="36">
        <v>850</v>
      </c>
      <c r="I356" s="36">
        <v>850</v>
      </c>
      <c r="J356" s="36">
        <v>850</v>
      </c>
      <c r="K356" s="36">
        <v>850</v>
      </c>
      <c r="L356" s="36">
        <v>850</v>
      </c>
      <c r="M356" s="39">
        <v>870</v>
      </c>
      <c r="N356" s="39">
        <v>910</v>
      </c>
      <c r="O356" s="40">
        <v>1000</v>
      </c>
      <c r="P356" s="111"/>
      <c r="Q356" s="111"/>
      <c r="R356" s="111"/>
      <c r="S356" s="111"/>
      <c r="T356" s="35">
        <v>91710</v>
      </c>
      <c r="U356" s="36">
        <v>93950</v>
      </c>
      <c r="V356" s="36">
        <v>95110</v>
      </c>
      <c r="W356" s="36">
        <v>95890</v>
      </c>
      <c r="X356" s="36">
        <v>96800</v>
      </c>
      <c r="Y356" s="36">
        <v>96960</v>
      </c>
      <c r="Z356" s="36">
        <v>95950</v>
      </c>
      <c r="AA356" s="36">
        <v>97040</v>
      </c>
      <c r="AB356" s="37">
        <v>98100</v>
      </c>
      <c r="AC356" s="37">
        <v>102350</v>
      </c>
      <c r="AD356" s="77">
        <v>111620</v>
      </c>
      <c r="AE356" s="111"/>
      <c r="AF356" s="4">
        <f>E356/E$572</f>
        <v>1.08</v>
      </c>
      <c r="AG356" s="4">
        <f>F356/E$572</f>
        <v>1.1200000000000001</v>
      </c>
      <c r="AH356" s="4">
        <f>G356/E$572</f>
        <v>1.1200000000000001</v>
      </c>
      <c r="AI356" s="4">
        <f>H356/E$572</f>
        <v>1.1333333333333333</v>
      </c>
      <c r="AJ356" s="4">
        <f>I356/E$572</f>
        <v>1.1333333333333333</v>
      </c>
      <c r="AK356" s="4">
        <f>J356/E$572</f>
        <v>1.1333333333333333</v>
      </c>
      <c r="AL356" s="4">
        <f>K356/E$572</f>
        <v>1.1333333333333333</v>
      </c>
      <c r="AM356" s="4">
        <f>L356/E$572</f>
        <v>1.1333333333333333</v>
      </c>
      <c r="AN356" s="4">
        <f>M356/E$572</f>
        <v>1.1599999999999999</v>
      </c>
      <c r="AO356" s="4">
        <f>N356/E$572</f>
        <v>1.2133333333333334</v>
      </c>
      <c r="AP356" s="4">
        <f>O356/E$572</f>
        <v>1.3333333333333333</v>
      </c>
      <c r="AQ356" s="256"/>
      <c r="AR356" s="256"/>
      <c r="AS356" s="256"/>
      <c r="AT356" s="256"/>
      <c r="AU356" s="256"/>
      <c r="AV356" s="256"/>
      <c r="AW356" s="256"/>
      <c r="AX356" s="256"/>
      <c r="AY356" s="256"/>
      <c r="AZ356" s="256"/>
      <c r="BA356" s="256"/>
      <c r="BC356" s="3"/>
      <c r="BE356" s="3">
        <f>E356*(保育人数!$S$4+保育人数!$S$5)/保育人数!$S$34</f>
        <v>1573.1398447682222</v>
      </c>
      <c r="BF356" s="3">
        <f>F356*(保育人数!$S$4+保育人数!$S$5)/保育人数!$S$34</f>
        <v>1631.4042834633417</v>
      </c>
      <c r="BG356" s="3">
        <f>G356*(保育人数!$S$4+保育人数!$S$5)/保育人数!$S$34</f>
        <v>1631.4042834633417</v>
      </c>
      <c r="BH356" s="3">
        <f>H356*(保育人数!$S$4+保育人数!$S$5)/保育人数!$S$34</f>
        <v>1650.8257630283815</v>
      </c>
      <c r="BI356" s="3">
        <f>I356*(保育人数!$S$4+保育人数!$S$5)/保育人数!$S$34</f>
        <v>1650.8257630283815</v>
      </c>
      <c r="BJ356" s="3">
        <f>J356*(保育人数!$S$4+保育人数!$S$5)/保育人数!$S$34</f>
        <v>1650.8257630283815</v>
      </c>
      <c r="BK356" s="3">
        <f>K356*(保育人数!$S$4+保育人数!$S$5)/保育人数!$S$34</f>
        <v>1650.8257630283815</v>
      </c>
      <c r="BL356" s="3">
        <f>L356*(保育人数!$S$4+保育人数!$S$5)/保育人数!$S$34</f>
        <v>1650.8257630283815</v>
      </c>
      <c r="BM356" s="3">
        <f>M356*(保育人数!$S$4+保育人数!$S$5)/保育人数!$S$34</f>
        <v>1689.6687221584609</v>
      </c>
      <c r="BN356" s="3">
        <f>N356*(保育人数!$S$4+保育人数!$S$5)/保育人数!$S$34</f>
        <v>1767.3546404186202</v>
      </c>
      <c r="BO356" s="3">
        <f>O356*(保育人数!$S$4+保育人数!$S$5)/保育人数!$S$34</f>
        <v>1942.1479565039781</v>
      </c>
      <c r="BP356" s="3">
        <f t="shared" si="215"/>
        <v>1680.8407769016246</v>
      </c>
      <c r="BQ356" s="216"/>
      <c r="BR356" s="3"/>
      <c r="BU356" s="3">
        <f>U356*(保育人数!$S$4+保育人数!$S$5)/保育人数!$S$34</f>
        <v>182464.80051354875</v>
      </c>
      <c r="BV356" s="3">
        <f>V356*(保育人数!$S$4+保育人数!$S$5)/保育人数!$S$34</f>
        <v>184717.69214309336</v>
      </c>
      <c r="BW356" s="3">
        <f>W356*(保育人数!$S$4+保育人数!$S$5)/保育人数!$S$34</f>
        <v>186232.56754916647</v>
      </c>
      <c r="BX356" s="3">
        <f>X356*(保育人数!$S$4+保育人数!$S$5)/保育人数!$S$34</f>
        <v>187999.92218958508</v>
      </c>
      <c r="BY356" s="3">
        <f>Y356*(保育人数!$S$4+保育人数!$S$5)/保育人数!$S$34</f>
        <v>188310.66586262573</v>
      </c>
      <c r="BZ356" s="3">
        <f>Z356*(保育人数!$S$4+保育人数!$S$5)/保育人数!$S$34</f>
        <v>186349.0964265567</v>
      </c>
      <c r="CA356" s="3">
        <f>AA356*(保育人数!$S$4+保育人数!$S$5)/保育人数!$S$34</f>
        <v>188466.03769914605</v>
      </c>
      <c r="CB356" s="3">
        <f>AB356*(保育人数!$S$4+保育人数!$S$5)/保育人数!$S$34</f>
        <v>190524.71453304024</v>
      </c>
      <c r="CC356" s="3">
        <f>AC356*(保育人数!$S$4+保育人数!$S$5)/保育人数!$S$34</f>
        <v>198778.84334818216</v>
      </c>
      <c r="CD356" s="3">
        <f>AD356*(保育人数!$S$4+保育人数!$S$5)/保育人数!$S$34</f>
        <v>216782.55490497404</v>
      </c>
      <c r="CE356" s="3">
        <f>AE356*(保育人数!$S$4+保育人数!$S$5)/保育人数!$S$34</f>
        <v>0</v>
      </c>
      <c r="CF356" s="3">
        <f t="shared" si="216"/>
        <v>173693.35410635622</v>
      </c>
      <c r="CG356" s="216"/>
      <c r="CH356" s="3"/>
      <c r="CI356" s="4"/>
    </row>
    <row r="357" spans="1:87" ht="19">
      <c r="A357" s="32" t="s">
        <v>82</v>
      </c>
      <c r="B357" s="76" t="s">
        <v>149</v>
      </c>
      <c r="C357" s="257"/>
      <c r="D357" s="34" t="s">
        <v>162</v>
      </c>
      <c r="E357" s="38">
        <v>1490</v>
      </c>
      <c r="F357" s="36">
        <v>1540</v>
      </c>
      <c r="G357" s="36">
        <v>1550</v>
      </c>
      <c r="H357" s="36">
        <v>1560</v>
      </c>
      <c r="I357" s="36">
        <v>1570</v>
      </c>
      <c r="J357" s="36">
        <v>1580</v>
      </c>
      <c r="K357" s="36">
        <v>1560</v>
      </c>
      <c r="L357" s="36">
        <v>1570</v>
      </c>
      <c r="M357" s="39">
        <v>1600</v>
      </c>
      <c r="N357" s="39">
        <v>1670</v>
      </c>
      <c r="O357" s="40">
        <v>1840</v>
      </c>
      <c r="P357" s="111"/>
      <c r="Q357" s="111"/>
      <c r="R357" s="111"/>
      <c r="S357" s="111"/>
      <c r="T357" s="35">
        <v>159840</v>
      </c>
      <c r="U357" s="36">
        <v>164010</v>
      </c>
      <c r="V357" s="36">
        <v>165890</v>
      </c>
      <c r="W357" s="36">
        <v>167300</v>
      </c>
      <c r="X357" s="36">
        <v>168980</v>
      </c>
      <c r="Y357" s="36">
        <v>169230</v>
      </c>
      <c r="Z357" s="36">
        <v>167210</v>
      </c>
      <c r="AA357" s="36">
        <v>169160</v>
      </c>
      <c r="AB357" s="37">
        <v>171070</v>
      </c>
      <c r="AC357" s="37">
        <v>178820</v>
      </c>
      <c r="AD357" s="77">
        <v>195720</v>
      </c>
      <c r="AE357" s="111"/>
      <c r="AF357" s="4">
        <f>E357/E$573</f>
        <v>1.0875912408759123</v>
      </c>
      <c r="AG357" s="4">
        <f>F357/E$573</f>
        <v>1.1240875912408759</v>
      </c>
      <c r="AH357" s="4">
        <f>G357/E$573</f>
        <v>1.1313868613138687</v>
      </c>
      <c r="AI357" s="4">
        <f>H357/E$573</f>
        <v>1.1386861313868613</v>
      </c>
      <c r="AJ357" s="4">
        <f>I357/E$573</f>
        <v>1.1459854014598541</v>
      </c>
      <c r="AK357" s="4">
        <f>J357/E$573</f>
        <v>1.1532846715328466</v>
      </c>
      <c r="AL357" s="4">
        <f>K357/E$573</f>
        <v>1.1386861313868613</v>
      </c>
      <c r="AM357" s="4">
        <f>L357/E$573</f>
        <v>1.1459854014598541</v>
      </c>
      <c r="AN357" s="4">
        <f>M357/E$573</f>
        <v>1.167883211678832</v>
      </c>
      <c r="AO357" s="4">
        <f>N357/E$573</f>
        <v>1.218978102189781</v>
      </c>
      <c r="AP357" s="4">
        <f>O357/E$573</f>
        <v>1.3430656934306568</v>
      </c>
      <c r="AQ357" s="256"/>
      <c r="AR357" s="256"/>
      <c r="AS357" s="256"/>
      <c r="AT357" s="256"/>
      <c r="AU357" s="256"/>
      <c r="AV357" s="256"/>
      <c r="AW357" s="256"/>
      <c r="AX357" s="256"/>
      <c r="AY357" s="256"/>
      <c r="AZ357" s="256"/>
      <c r="BA357" s="256"/>
      <c r="BC357" s="3"/>
      <c r="BE357" s="3">
        <f>E357*保育人数!$S$3/保育人数!$S$34</f>
        <v>964.60015173030911</v>
      </c>
      <c r="BF357" s="3">
        <f>F357*保育人数!$S$3/保育人数!$S$34</f>
        <v>996.9692843387088</v>
      </c>
      <c r="BG357" s="3">
        <f>G357*保育人数!$S$3/保育人数!$S$34</f>
        <v>1003.4431108603887</v>
      </c>
      <c r="BH357" s="3">
        <f>H357*保育人数!$S$3/保育人数!$S$34</f>
        <v>1009.9169373820687</v>
      </c>
      <c r="BI357" s="3">
        <f>I357*保育人数!$S$3/保育人数!$S$34</f>
        <v>1016.3907639037485</v>
      </c>
      <c r="BJ357" s="3">
        <f>J357*保育人数!$S$3/保育人数!$S$34</f>
        <v>1022.8645904254284</v>
      </c>
      <c r="BK357" s="3">
        <f>K357*保育人数!$S$3/保育人数!$S$34</f>
        <v>1009.9169373820687</v>
      </c>
      <c r="BL357" s="3">
        <f>L357*保育人数!$S$3/保育人数!$S$34</f>
        <v>1016.3907639037485</v>
      </c>
      <c r="BM357" s="3">
        <f>M357*保育人数!$S$3/保育人数!$S$34</f>
        <v>1035.8122434687884</v>
      </c>
      <c r="BN357" s="3">
        <f>N357*保育人数!$S$3/保育人数!$S$34</f>
        <v>1081.1290291205478</v>
      </c>
      <c r="BO357" s="3">
        <f>O357*保育人数!$S$3/保育人数!$S$34</f>
        <v>1191.1840799891065</v>
      </c>
      <c r="BP357" s="3">
        <f t="shared" si="215"/>
        <v>1031.6925356822649</v>
      </c>
      <c r="BQ357" s="216"/>
      <c r="BR357" s="3"/>
      <c r="BU357" s="3">
        <f>U357*保育人数!$S$3/保育人数!$S$34</f>
        <v>106177.22878207249</v>
      </c>
      <c r="BV357" s="3">
        <f>V357*保育人数!$S$3/保育人数!$S$34</f>
        <v>107394.30816814832</v>
      </c>
      <c r="BW357" s="3">
        <f>W357*保育人数!$S$3/保育人数!$S$34</f>
        <v>108307.11770770518</v>
      </c>
      <c r="BX357" s="3">
        <f>X357*保育人数!$S$3/保育人数!$S$34</f>
        <v>109394.72056334741</v>
      </c>
      <c r="BY357" s="3">
        <f>Y357*保育人数!$S$3/保育人数!$S$34</f>
        <v>109556.5662263894</v>
      </c>
      <c r="BZ357" s="3">
        <f>Z357*保育人数!$S$3/保育人数!$S$34</f>
        <v>108248.85326901005</v>
      </c>
      <c r="CA357" s="3">
        <f>AA357*保育人数!$S$3/保育人数!$S$34</f>
        <v>109511.24944073765</v>
      </c>
      <c r="CB357" s="3">
        <f>AB357*保育人数!$S$3/保育人数!$S$34</f>
        <v>110747.75030637851</v>
      </c>
      <c r="CC357" s="3">
        <f>AC357*保育人数!$S$3/保育人数!$S$34</f>
        <v>115764.96586068046</v>
      </c>
      <c r="CD357" s="3">
        <f>AD357*保育人数!$S$3/保育人数!$S$34</f>
        <v>126705.73268231953</v>
      </c>
      <c r="CE357" s="3">
        <f>AE357*保育人数!$S$3/保育人数!$S$34</f>
        <v>0</v>
      </c>
      <c r="CF357" s="3">
        <f t="shared" si="216"/>
        <v>101073.49936425354</v>
      </c>
      <c r="CG357" s="216"/>
      <c r="CH357" s="3"/>
      <c r="CI357" s="4"/>
    </row>
    <row r="358" spans="1:87" ht="21" customHeight="1">
      <c r="A358" s="32" t="s">
        <v>82</v>
      </c>
      <c r="B358" s="33" t="s">
        <v>178</v>
      </c>
      <c r="C358" s="237" t="s">
        <v>159</v>
      </c>
      <c r="D358" s="34" t="s">
        <v>105</v>
      </c>
      <c r="E358" s="38">
        <v>260</v>
      </c>
      <c r="F358" s="36">
        <v>270</v>
      </c>
      <c r="G358" s="36">
        <v>270</v>
      </c>
      <c r="H358" s="36">
        <v>270</v>
      </c>
      <c r="I358" s="36">
        <v>280</v>
      </c>
      <c r="J358" s="36">
        <v>280</v>
      </c>
      <c r="K358" s="36">
        <v>280</v>
      </c>
      <c r="L358" s="36">
        <v>280</v>
      </c>
      <c r="M358" s="39">
        <v>280</v>
      </c>
      <c r="N358" s="39">
        <v>300</v>
      </c>
      <c r="O358" s="40">
        <v>320</v>
      </c>
      <c r="P358" s="111"/>
      <c r="Q358" s="111"/>
      <c r="R358" s="111"/>
      <c r="S358" s="111"/>
      <c r="T358" s="35">
        <v>33260</v>
      </c>
      <c r="U358" s="36">
        <v>33930</v>
      </c>
      <c r="V358" s="36">
        <v>34410</v>
      </c>
      <c r="W358" s="36">
        <v>34660</v>
      </c>
      <c r="X358" s="36">
        <v>34950</v>
      </c>
      <c r="Y358" s="36">
        <v>30520</v>
      </c>
      <c r="Z358" s="36">
        <v>30180</v>
      </c>
      <c r="AA358" s="36">
        <v>30510</v>
      </c>
      <c r="AB358" s="37">
        <v>30820</v>
      </c>
      <c r="AC358" s="37">
        <v>32060</v>
      </c>
      <c r="AD358" s="77">
        <v>34850</v>
      </c>
      <c r="AE358" s="111"/>
      <c r="AF358" s="4">
        <f>E358/E$574</f>
        <v>1.0833333333333333</v>
      </c>
      <c r="AG358" s="4">
        <f>F358/E$574</f>
        <v>1.125</v>
      </c>
      <c r="AH358" s="4">
        <f>G358/E$574</f>
        <v>1.125</v>
      </c>
      <c r="AI358" s="4">
        <f>H358/E$574</f>
        <v>1.125</v>
      </c>
      <c r="AJ358" s="4">
        <f>I358/E$574</f>
        <v>1.1666666666666667</v>
      </c>
      <c r="AK358" s="4">
        <f>J358/E$574</f>
        <v>1.1666666666666667</v>
      </c>
      <c r="AL358" s="4">
        <f>K358/E$574</f>
        <v>1.1666666666666667</v>
      </c>
      <c r="AM358" s="4">
        <f>L358/E$574</f>
        <v>1.1666666666666667</v>
      </c>
      <c r="AN358" s="4">
        <f>M358/E$574</f>
        <v>1.1666666666666667</v>
      </c>
      <c r="AO358" s="4">
        <f>N358/E$574</f>
        <v>1.25</v>
      </c>
      <c r="AP358" s="4">
        <f>O358/E$574</f>
        <v>1.3333333333333333</v>
      </c>
      <c r="AQ358" s="256"/>
      <c r="AR358" s="256"/>
      <c r="AS358" s="256"/>
      <c r="AT358" s="256"/>
      <c r="AU358" s="256"/>
      <c r="AV358" s="256"/>
      <c r="AW358" s="256"/>
      <c r="AX358" s="256"/>
      <c r="AY358" s="256"/>
      <c r="AZ358" s="256"/>
      <c r="BA358" s="256"/>
      <c r="BC358" s="3"/>
      <c r="BE358" s="3">
        <f>E358*(保育人数!$T$7+保育人数!$T$8)/保育人数!$T$34</f>
        <v>683.17078154897922</v>
      </c>
      <c r="BF358" s="3">
        <f>F358*(保育人数!$T$7+保育人数!$T$8)/保育人数!$T$34</f>
        <v>709.44658083932461</v>
      </c>
      <c r="BG358" s="3">
        <f>G358*(保育人数!$T$7+保育人数!$T$8)/保育人数!$T$34</f>
        <v>709.44658083932461</v>
      </c>
      <c r="BH358" s="3">
        <f>H358*(保育人数!$T$7+保育人数!$T$8)/保育人数!$T$34</f>
        <v>709.44658083932461</v>
      </c>
      <c r="BI358" s="3">
        <f>I358*(保育人数!$T$7+保育人数!$T$8)/保育人数!$T$34</f>
        <v>735.72238012967</v>
      </c>
      <c r="BJ358" s="3">
        <f>J358*(保育人数!$T$7+保育人数!$T$8)/保育人数!$T$34</f>
        <v>735.72238012967</v>
      </c>
      <c r="BK358" s="3">
        <f>K358*(保育人数!$T$7+保育人数!$T$8)/保育人数!$T$34</f>
        <v>735.72238012967</v>
      </c>
      <c r="BL358" s="3">
        <f>L358*(保育人数!$T$7+保育人数!$T$8)/保育人数!$T$34</f>
        <v>735.72238012967</v>
      </c>
      <c r="BM358" s="3">
        <f>M358*(保育人数!$T$7+保育人数!$T$8)/保育人数!$T$34</f>
        <v>735.72238012967</v>
      </c>
      <c r="BN358" s="3">
        <f>N358*(保育人数!$T$7+保育人数!$T$8)/保育人数!$T$34</f>
        <v>788.27397871036067</v>
      </c>
      <c r="BO358" s="3">
        <f>O358*(保育人数!$T$7+保育人数!$T$8)/保育人数!$T$34</f>
        <v>840.82557729105133</v>
      </c>
      <c r="BP358" s="3">
        <f>AVERAGE(BE358:BO358)</f>
        <v>738.11108915606496</v>
      </c>
      <c r="BQ358" s="216">
        <f>SUM(BP358:BP361)</f>
        <v>3932.4122347028224</v>
      </c>
      <c r="BR358" s="3"/>
      <c r="BU358" s="3">
        <f>U358*(保育人数!$T$7+保育人数!$T$8)/保育人数!$T$34</f>
        <v>89153.786992141788</v>
      </c>
      <c r="BV358" s="3">
        <f>V358*(保育人数!$T$7+保育人数!$T$8)/保育人数!$T$34</f>
        <v>90415.025358078361</v>
      </c>
      <c r="BW358" s="3">
        <f>W358*(保育人数!$T$7+保育人数!$T$8)/保育人数!$T$34</f>
        <v>91071.920340337005</v>
      </c>
      <c r="BX358" s="3">
        <f>X358*(保育人数!$T$7+保育人数!$T$8)/保育人数!$T$34</f>
        <v>91833.918519757019</v>
      </c>
      <c r="BY358" s="3">
        <f>Y358*(保育人数!$T$7+保育人数!$T$8)/保育人数!$T$34</f>
        <v>80193.739434134026</v>
      </c>
      <c r="BZ358" s="3">
        <f>Z358*(保育人数!$T$7+保育人数!$T$8)/保育人数!$T$34</f>
        <v>79300.362258262277</v>
      </c>
      <c r="CA358" s="3">
        <f>AA358*(保育人数!$T$7+保育人数!$T$8)/保育人数!$T$34</f>
        <v>80167.463634843676</v>
      </c>
      <c r="CB358" s="3">
        <f>AB358*(保育人数!$T$7+保育人数!$T$8)/保育人数!$T$34</f>
        <v>80982.01341284439</v>
      </c>
      <c r="CC358" s="3">
        <f>AC358*(保育人数!$T$7+保育人数!$T$8)/保育人数!$T$34</f>
        <v>84240.212524847215</v>
      </c>
      <c r="CD358" s="3">
        <f>AD358*(保育人数!$T$7+保育人数!$T$8)/保育人数!$T$34</f>
        <v>91571.160526853564</v>
      </c>
      <c r="CE358" s="3">
        <f>AE358*(保育人数!$T$7+保育人数!$T$8)/保育人数!$T$34</f>
        <v>0</v>
      </c>
      <c r="CF358" s="3">
        <f>AVERAGE(BU358:CE358)</f>
        <v>78084.509363827208</v>
      </c>
      <c r="CG358" s="216">
        <f>ROUNDDOWN(SUM(CF358:CF361)*$CJ$2*12/16,-2)</f>
        <v>211400</v>
      </c>
      <c r="CH358" s="3"/>
      <c r="CI358" s="4"/>
    </row>
    <row r="359" spans="1:87" ht="19">
      <c r="A359" s="32" t="s">
        <v>82</v>
      </c>
      <c r="B359" s="76" t="s">
        <v>150</v>
      </c>
      <c r="C359" s="237"/>
      <c r="D359" s="34" t="s">
        <v>106</v>
      </c>
      <c r="E359" s="38">
        <v>320</v>
      </c>
      <c r="F359" s="36">
        <v>340</v>
      </c>
      <c r="G359" s="36">
        <v>340</v>
      </c>
      <c r="H359" s="36">
        <v>340</v>
      </c>
      <c r="I359" s="36">
        <v>350</v>
      </c>
      <c r="J359" s="36">
        <v>350</v>
      </c>
      <c r="K359" s="36">
        <v>350</v>
      </c>
      <c r="L359" s="36">
        <v>350</v>
      </c>
      <c r="M359" s="39">
        <v>350</v>
      </c>
      <c r="N359" s="39">
        <v>370</v>
      </c>
      <c r="O359" s="40">
        <v>400</v>
      </c>
      <c r="P359" s="111"/>
      <c r="Q359" s="111"/>
      <c r="R359" s="111"/>
      <c r="S359" s="111"/>
      <c r="T359" s="35">
        <v>40070</v>
      </c>
      <c r="U359" s="36">
        <v>40930</v>
      </c>
      <c r="V359" s="36">
        <v>41480</v>
      </c>
      <c r="W359" s="36">
        <v>41800</v>
      </c>
      <c r="X359" s="36">
        <v>42160</v>
      </c>
      <c r="Y359" s="36">
        <v>37740</v>
      </c>
      <c r="Z359" s="36">
        <v>37300</v>
      </c>
      <c r="AA359" s="36">
        <v>37720</v>
      </c>
      <c r="AB359" s="37">
        <v>38110</v>
      </c>
      <c r="AC359" s="37">
        <v>39700</v>
      </c>
      <c r="AD359" s="77">
        <v>43260</v>
      </c>
      <c r="AE359" s="111"/>
      <c r="AF359" s="4">
        <f>E359/E$575</f>
        <v>1.0666666666666667</v>
      </c>
      <c r="AG359" s="4">
        <f>F359/E$575</f>
        <v>1.1333333333333333</v>
      </c>
      <c r="AH359" s="4">
        <f>G359/E$575</f>
        <v>1.1333333333333333</v>
      </c>
      <c r="AI359" s="4">
        <f>H359/E$575</f>
        <v>1.1333333333333333</v>
      </c>
      <c r="AJ359" s="4">
        <f>I359/E$575</f>
        <v>1.1666666666666667</v>
      </c>
      <c r="AK359" s="4">
        <f>J359/E$575</f>
        <v>1.1666666666666667</v>
      </c>
      <c r="AL359" s="4">
        <f>K359/E$575</f>
        <v>1.1666666666666667</v>
      </c>
      <c r="AM359" s="4">
        <f>L359/E$575</f>
        <v>1.1666666666666667</v>
      </c>
      <c r="AN359" s="4">
        <f>M359/E$575</f>
        <v>1.1666666666666667</v>
      </c>
      <c r="AO359" s="4">
        <f>N359/E$575</f>
        <v>1.2333333333333334</v>
      </c>
      <c r="AP359" s="4">
        <f>O359/E$575</f>
        <v>1.3333333333333333</v>
      </c>
      <c r="AQ359" s="256"/>
      <c r="AR359" s="256"/>
      <c r="AS359" s="256"/>
      <c r="AT359" s="256"/>
      <c r="AU359" s="256"/>
      <c r="AV359" s="256"/>
      <c r="AW359" s="256"/>
      <c r="AX359" s="256"/>
      <c r="AY359" s="256"/>
      <c r="AZ359" s="256"/>
      <c r="BA359" s="256"/>
      <c r="BC359" s="3"/>
      <c r="BE359" s="3">
        <f>E359*保育人数!$T$6/保育人数!$T$34</f>
        <v>420.41278864552567</v>
      </c>
      <c r="BF359" s="3">
        <f>F359*保育人数!$T$6/保育人数!$T$34</f>
        <v>446.68858793587106</v>
      </c>
      <c r="BG359" s="3">
        <f>G359*保育人数!$T$6/保育人数!$T$34</f>
        <v>446.68858793587106</v>
      </c>
      <c r="BH359" s="3">
        <f>H359*保育人数!$T$6/保育人数!$T$34</f>
        <v>446.68858793587106</v>
      </c>
      <c r="BI359" s="3">
        <f>I359*保育人数!$T$6/保育人数!$T$34</f>
        <v>459.82648758104369</v>
      </c>
      <c r="BJ359" s="3">
        <f>J359*保育人数!$T$6/保育人数!$T$34</f>
        <v>459.82648758104369</v>
      </c>
      <c r="BK359" s="3">
        <f>K359*保育人数!$T$6/保育人数!$T$34</f>
        <v>459.82648758104369</v>
      </c>
      <c r="BL359" s="3">
        <f>L359*保育人数!$T$6/保育人数!$T$34</f>
        <v>459.82648758104369</v>
      </c>
      <c r="BM359" s="3">
        <f>M359*保育人数!$T$6/保育人数!$T$34</f>
        <v>459.82648758104369</v>
      </c>
      <c r="BN359" s="3">
        <f>N359*保育人数!$T$6/保育人数!$T$34</f>
        <v>486.10228687138908</v>
      </c>
      <c r="BO359" s="3">
        <f>O359*保育人数!$T$6/保育人数!$T$34</f>
        <v>525.51598580690711</v>
      </c>
      <c r="BP359" s="3">
        <f t="shared" ref="BP359:BP361" si="217">AVERAGE(BE359:BO359)</f>
        <v>461.02084209424123</v>
      </c>
      <c r="BQ359" s="216"/>
      <c r="BR359" s="3"/>
      <c r="BU359" s="3">
        <f>U359*保育人数!$T$6/保育人数!$T$34</f>
        <v>53773.423247691768</v>
      </c>
      <c r="BV359" s="3">
        <f>V359*保育人数!$T$6/保育人数!$T$34</f>
        <v>54496.007728176264</v>
      </c>
      <c r="BW359" s="3">
        <f>W359*保育人数!$T$6/保育人数!$T$34</f>
        <v>54916.420516821796</v>
      </c>
      <c r="BX359" s="3">
        <f>X359*保育人数!$T$6/保育人数!$T$34</f>
        <v>55389.384904048013</v>
      </c>
      <c r="BY359" s="3">
        <f>Y359*保育人数!$T$6/保育人数!$T$34</f>
        <v>49582.433260881684</v>
      </c>
      <c r="BZ359" s="3">
        <f>Z359*保育人数!$T$6/保育人数!$T$34</f>
        <v>49004.36567649409</v>
      </c>
      <c r="CA359" s="3">
        <f>AA359*保育人数!$T$6/保育人数!$T$34</f>
        <v>49556.157461591341</v>
      </c>
      <c r="CB359" s="3">
        <f>AB359*保育人数!$T$6/保育人数!$T$34</f>
        <v>50068.535547753076</v>
      </c>
      <c r="CC359" s="3">
        <f>AC359*保育人数!$T$6/保育人数!$T$34</f>
        <v>52157.46159133553</v>
      </c>
      <c r="CD359" s="3">
        <f>AD359*保育人数!$T$6/保育人数!$T$34</f>
        <v>56834.553865017006</v>
      </c>
      <c r="CE359" s="3">
        <f>AE359*保育人数!$T$6/保育人数!$T$34</f>
        <v>0</v>
      </c>
      <c r="CF359" s="3">
        <f t="shared" ref="CF359:CF361" si="218">AVERAGE(BU359:CE359)</f>
        <v>47798.067618164605</v>
      </c>
      <c r="CG359" s="216"/>
      <c r="CH359" s="3"/>
      <c r="CI359" s="4"/>
    </row>
    <row r="360" spans="1:87" ht="19">
      <c r="A360" s="32" t="s">
        <v>82</v>
      </c>
      <c r="B360" s="76" t="s">
        <v>150</v>
      </c>
      <c r="C360" s="257" t="s">
        <v>160</v>
      </c>
      <c r="D360" s="34" t="s">
        <v>161</v>
      </c>
      <c r="E360" s="38">
        <v>800</v>
      </c>
      <c r="F360" s="36">
        <v>830</v>
      </c>
      <c r="G360" s="36">
        <v>830</v>
      </c>
      <c r="H360" s="36">
        <v>840</v>
      </c>
      <c r="I360" s="36">
        <v>850</v>
      </c>
      <c r="J360" s="36">
        <v>850</v>
      </c>
      <c r="K360" s="36">
        <v>840</v>
      </c>
      <c r="L360" s="36">
        <v>850</v>
      </c>
      <c r="M360" s="39">
        <v>860</v>
      </c>
      <c r="N360" s="39">
        <v>900</v>
      </c>
      <c r="O360" s="40">
        <v>990</v>
      </c>
      <c r="P360" s="111"/>
      <c r="Q360" s="111"/>
      <c r="R360" s="111"/>
      <c r="S360" s="111"/>
      <c r="T360" s="35">
        <v>90930</v>
      </c>
      <c r="U360" s="36">
        <v>93140</v>
      </c>
      <c r="V360" s="36">
        <v>94300</v>
      </c>
      <c r="W360" s="36">
        <v>95070</v>
      </c>
      <c r="X360" s="36">
        <v>95980</v>
      </c>
      <c r="Y360" s="36">
        <v>96140</v>
      </c>
      <c r="Z360" s="36">
        <v>95130</v>
      </c>
      <c r="AA360" s="36">
        <v>96220</v>
      </c>
      <c r="AB360" s="37">
        <v>97270</v>
      </c>
      <c r="AC360" s="37">
        <v>101490</v>
      </c>
      <c r="AD360" s="77">
        <v>110690</v>
      </c>
      <c r="AE360" s="111"/>
      <c r="AF360" s="4">
        <f>E360/E$576</f>
        <v>1.0810810810810811</v>
      </c>
      <c r="AG360" s="4">
        <f>F360/E$576</f>
        <v>1.1216216216216217</v>
      </c>
      <c r="AH360" s="4">
        <f>G360/E$576</f>
        <v>1.1216216216216217</v>
      </c>
      <c r="AI360" s="4">
        <f>H360/E$576</f>
        <v>1.1351351351351351</v>
      </c>
      <c r="AJ360" s="4">
        <f>I360/E$576</f>
        <v>1.1486486486486487</v>
      </c>
      <c r="AK360" s="4">
        <f>J360/E$576</f>
        <v>1.1486486486486487</v>
      </c>
      <c r="AL360" s="4">
        <f>K360/E$576</f>
        <v>1.1351351351351351</v>
      </c>
      <c r="AM360" s="4">
        <f>L360/E$576</f>
        <v>1.1486486486486487</v>
      </c>
      <c r="AN360" s="4">
        <f>M360/E$576</f>
        <v>1.1621621621621621</v>
      </c>
      <c r="AO360" s="4">
        <f>N360/E$576</f>
        <v>1.2162162162162162</v>
      </c>
      <c r="AP360" s="4">
        <f>O360/E$576</f>
        <v>1.3378378378378379</v>
      </c>
      <c r="AQ360" s="256"/>
      <c r="AR360" s="256"/>
      <c r="AS360" s="256"/>
      <c r="AT360" s="256"/>
      <c r="AU360" s="256"/>
      <c r="AV360" s="256"/>
      <c r="AW360" s="256"/>
      <c r="AX360" s="256"/>
      <c r="AY360" s="256"/>
      <c r="AZ360" s="256"/>
      <c r="BA360" s="256"/>
      <c r="BC360" s="3"/>
      <c r="BE360" s="3">
        <f>E360*(保育人数!$T$4+保育人数!$T$5)/保育人数!$T$34</f>
        <v>1576.5479574207213</v>
      </c>
      <c r="BF360" s="3">
        <f>F360*(保育人数!$T$4+保育人数!$T$5)/保育人数!$T$34</f>
        <v>1635.6685058239984</v>
      </c>
      <c r="BG360" s="3">
        <f>G360*(保育人数!$T$4+保育人数!$T$5)/保育人数!$T$34</f>
        <v>1635.6685058239984</v>
      </c>
      <c r="BH360" s="3">
        <f>H360*(保育人数!$T$4+保育人数!$T$5)/保育人数!$T$34</f>
        <v>1655.3753552917574</v>
      </c>
      <c r="BI360" s="3">
        <f>I360*(保育人数!$T$4+保育人数!$T$5)/保育人数!$T$34</f>
        <v>1675.0822047595163</v>
      </c>
      <c r="BJ360" s="3">
        <f>J360*(保育人数!$T$4+保育人数!$T$5)/保育人数!$T$34</f>
        <v>1675.0822047595163</v>
      </c>
      <c r="BK360" s="3">
        <f>K360*(保育人数!$T$4+保育人数!$T$5)/保育人数!$T$34</f>
        <v>1655.3753552917574</v>
      </c>
      <c r="BL360" s="3">
        <f>L360*(保育人数!$T$4+保育人数!$T$5)/保育人数!$T$34</f>
        <v>1675.0822047595163</v>
      </c>
      <c r="BM360" s="3">
        <f>M360*(保育人数!$T$4+保育人数!$T$5)/保育人数!$T$34</f>
        <v>1694.7890542272755</v>
      </c>
      <c r="BN360" s="3">
        <f>N360*(保育人数!$T$4+保育人数!$T$5)/保育人数!$T$34</f>
        <v>1773.6164520983116</v>
      </c>
      <c r="BO360" s="3">
        <f>O360*(保育人数!$T$4+保育人数!$T$5)/保育人数!$T$34</f>
        <v>1950.9780973081427</v>
      </c>
      <c r="BP360" s="3">
        <f t="shared" si="217"/>
        <v>1691.205990687683</v>
      </c>
      <c r="BQ360" s="216"/>
      <c r="BR360" s="3"/>
      <c r="BU360" s="3">
        <f>U360*(保育人数!$T$4+保育人数!$T$5)/保育人数!$T$34</f>
        <v>183549.59594270747</v>
      </c>
      <c r="BV360" s="3">
        <f>V360*(保育人数!$T$4+保育人数!$T$5)/保育人数!$T$34</f>
        <v>185835.59048096751</v>
      </c>
      <c r="BW360" s="3">
        <f>W360*(保育人数!$T$4+保育人数!$T$5)/保育人数!$T$34</f>
        <v>187353.01788998497</v>
      </c>
      <c r="BX360" s="3">
        <f>X360*(保育人数!$T$4+保育人数!$T$5)/保育人数!$T$34</f>
        <v>189146.34119155104</v>
      </c>
      <c r="BY360" s="3">
        <f>Y360*(保育人数!$T$4+保育人数!$T$5)/保育人数!$T$34</f>
        <v>189461.65078303518</v>
      </c>
      <c r="BZ360" s="3">
        <f>Z360*(保育人数!$T$4+保育人数!$T$5)/保育人数!$T$34</f>
        <v>187471.25898679154</v>
      </c>
      <c r="CA360" s="3">
        <f>AA360*(保育人数!$T$4+保育人数!$T$5)/保育人数!$T$34</f>
        <v>189619.30557877725</v>
      </c>
      <c r="CB360" s="3">
        <f>AB360*(保育人数!$T$4+保育人数!$T$5)/保育人数!$T$34</f>
        <v>191688.52477289195</v>
      </c>
      <c r="CC360" s="3">
        <f>AC360*(保育人数!$T$4+保育人数!$T$5)/保育人数!$T$34</f>
        <v>200004.81524828626</v>
      </c>
      <c r="CD360" s="3">
        <f>AD360*(保育人数!$T$4+保育人数!$T$5)/保育人数!$T$34</f>
        <v>218135.11675862456</v>
      </c>
      <c r="CE360" s="3">
        <f>AE360*(保育人数!$T$4+保育人数!$T$5)/保育人数!$T$34</f>
        <v>0</v>
      </c>
      <c r="CF360" s="3">
        <f t="shared" si="218"/>
        <v>174751.38342123802</v>
      </c>
      <c r="CG360" s="216"/>
      <c r="CH360" s="3"/>
      <c r="CI360" s="4"/>
    </row>
    <row r="361" spans="1:87" ht="19">
      <c r="A361" s="32" t="s">
        <v>82</v>
      </c>
      <c r="B361" s="76" t="s">
        <v>150</v>
      </c>
      <c r="C361" s="257"/>
      <c r="D361" s="34" t="s">
        <v>162</v>
      </c>
      <c r="E361" s="38">
        <v>1480</v>
      </c>
      <c r="F361" s="36">
        <v>1530</v>
      </c>
      <c r="G361" s="36">
        <v>1540</v>
      </c>
      <c r="H361" s="36">
        <v>1550</v>
      </c>
      <c r="I361" s="36">
        <v>1570</v>
      </c>
      <c r="J361" s="36">
        <v>1580</v>
      </c>
      <c r="K361" s="36">
        <v>1550</v>
      </c>
      <c r="L361" s="36">
        <v>1570</v>
      </c>
      <c r="M361" s="39">
        <v>1590</v>
      </c>
      <c r="N361" s="39">
        <v>1660</v>
      </c>
      <c r="O361" s="40">
        <v>1830</v>
      </c>
      <c r="P361" s="111"/>
      <c r="Q361" s="111"/>
      <c r="R361" s="111"/>
      <c r="S361" s="111"/>
      <c r="T361" s="35">
        <v>159060</v>
      </c>
      <c r="U361" s="36">
        <v>163200</v>
      </c>
      <c r="V361" s="36">
        <v>165080</v>
      </c>
      <c r="W361" s="36">
        <v>166480</v>
      </c>
      <c r="X361" s="36">
        <v>168160</v>
      </c>
      <c r="Y361" s="36">
        <v>168410</v>
      </c>
      <c r="Z361" s="36">
        <v>166390</v>
      </c>
      <c r="AA361" s="36">
        <v>168340</v>
      </c>
      <c r="AB361" s="37">
        <v>170240</v>
      </c>
      <c r="AC361" s="37">
        <v>177960</v>
      </c>
      <c r="AD361" s="77">
        <v>194790</v>
      </c>
      <c r="AE361" s="111"/>
      <c r="AF361" s="4">
        <f>E361/E$577</f>
        <v>1.088235294117647</v>
      </c>
      <c r="AG361" s="4">
        <f>F361/E$577</f>
        <v>1.125</v>
      </c>
      <c r="AH361" s="4">
        <f>G361/E$577</f>
        <v>1.1323529411764706</v>
      </c>
      <c r="AI361" s="4">
        <f>H361/E$577</f>
        <v>1.1397058823529411</v>
      </c>
      <c r="AJ361" s="4">
        <f>I361/E$577</f>
        <v>1.1544117647058822</v>
      </c>
      <c r="AK361" s="4">
        <f>J361/E$577</f>
        <v>1.161764705882353</v>
      </c>
      <c r="AL361" s="4">
        <f>K361/E$577</f>
        <v>1.1397058823529411</v>
      </c>
      <c r="AM361" s="4">
        <f>L361/E$577</f>
        <v>1.1544117647058822</v>
      </c>
      <c r="AN361" s="4">
        <f>M361/E$577</f>
        <v>1.1691176470588236</v>
      </c>
      <c r="AO361" s="4">
        <f>N361/E$577</f>
        <v>1.2205882352941178</v>
      </c>
      <c r="AP361" s="4">
        <f>O361/E$577</f>
        <v>1.3455882352941178</v>
      </c>
      <c r="AQ361" s="256"/>
      <c r="AR361" s="256"/>
      <c r="AS361" s="256"/>
      <c r="AT361" s="256"/>
      <c r="AU361" s="256"/>
      <c r="AV361" s="256"/>
      <c r="AW361" s="256"/>
      <c r="AX361" s="256"/>
      <c r="AY361" s="256"/>
      <c r="AZ361" s="256"/>
      <c r="BA361" s="256"/>
      <c r="BC361" s="3"/>
      <c r="BE361" s="3">
        <f>E361*保育人数!$T$3/保育人数!$T$34</f>
        <v>972.20457374277817</v>
      </c>
      <c r="BF361" s="3">
        <f>F361*保育人数!$T$3/保育人数!$T$34</f>
        <v>1005.0493228557099</v>
      </c>
      <c r="BG361" s="3">
        <f>G361*保育人数!$T$3/保育人数!$T$34</f>
        <v>1011.6182726782962</v>
      </c>
      <c r="BH361" s="3">
        <f>H361*保育人数!$T$3/保育人数!$T$34</f>
        <v>1018.1872225008825</v>
      </c>
      <c r="BI361" s="3">
        <f>I361*保育人数!$T$3/保育人数!$T$34</f>
        <v>1031.3251221460553</v>
      </c>
      <c r="BJ361" s="3">
        <f>J361*保育人数!$T$3/保育人数!$T$34</f>
        <v>1037.8940719686416</v>
      </c>
      <c r="BK361" s="3">
        <f>K361*保育人数!$T$3/保育人数!$T$34</f>
        <v>1018.1872225008825</v>
      </c>
      <c r="BL361" s="3">
        <f>L361*保育人数!$T$3/保育人数!$T$34</f>
        <v>1031.3251221460553</v>
      </c>
      <c r="BM361" s="3">
        <f>M361*保育人数!$T$3/保育人数!$T$34</f>
        <v>1044.4630217912279</v>
      </c>
      <c r="BN361" s="3">
        <f>N361*保育人数!$T$3/保育人数!$T$34</f>
        <v>1090.4456705493324</v>
      </c>
      <c r="BO361" s="3">
        <f>O361*保育人数!$T$3/保育人数!$T$34</f>
        <v>1202.1178175333</v>
      </c>
      <c r="BP361" s="3">
        <f t="shared" si="217"/>
        <v>1042.0743127648329</v>
      </c>
      <c r="BQ361" s="216"/>
      <c r="BR361" s="3"/>
      <c r="BU361" s="3">
        <f>U361*保育人数!$T$3/保育人数!$T$34</f>
        <v>107205.26110460905</v>
      </c>
      <c r="BV361" s="3">
        <f>V361*保育人数!$T$3/保育人数!$T$34</f>
        <v>108440.22367125528</v>
      </c>
      <c r="BW361" s="3">
        <f>W361*保育人数!$T$3/保育人数!$T$34</f>
        <v>109359.87664641737</v>
      </c>
      <c r="BX361" s="3">
        <f>X361*保育人数!$T$3/保育人数!$T$34</f>
        <v>110463.46021661187</v>
      </c>
      <c r="BY361" s="3">
        <f>Y361*保育人数!$T$3/保育人数!$T$34</f>
        <v>110627.68396217654</v>
      </c>
      <c r="BZ361" s="3">
        <f>Z361*保育人数!$T$3/保育人数!$T$34</f>
        <v>109300.7560980141</v>
      </c>
      <c r="CA361" s="3">
        <f>AA361*保育人数!$T$3/保育人数!$T$34</f>
        <v>110581.70131341842</v>
      </c>
      <c r="CB361" s="3">
        <f>AB361*保育人数!$T$3/保育人数!$T$34</f>
        <v>111829.80177970983</v>
      </c>
      <c r="CC361" s="3">
        <f>AC361*保育人数!$T$3/保育人数!$T$34</f>
        <v>116901.03104274649</v>
      </c>
      <c r="CD361" s="3">
        <f>AD361*保育人数!$T$3/保育人数!$T$34</f>
        <v>127956.5735941593</v>
      </c>
      <c r="CE361" s="3">
        <f>AE361*保育人数!$T$3/保育人数!$T$34</f>
        <v>0</v>
      </c>
      <c r="CF361" s="3">
        <f t="shared" si="218"/>
        <v>102060.57903901074</v>
      </c>
      <c r="CG361" s="216"/>
      <c r="CH361" s="3"/>
      <c r="CI361" s="4"/>
    </row>
    <row r="362" spans="1:87" ht="19">
      <c r="A362" s="32" t="s">
        <v>82</v>
      </c>
      <c r="B362" s="33" t="s">
        <v>179</v>
      </c>
      <c r="C362" s="237" t="s">
        <v>159</v>
      </c>
      <c r="D362" s="34" t="s">
        <v>105</v>
      </c>
      <c r="E362" s="38">
        <v>250</v>
      </c>
      <c r="F362" s="36">
        <v>260</v>
      </c>
      <c r="G362" s="36">
        <v>260</v>
      </c>
      <c r="H362" s="36">
        <v>270</v>
      </c>
      <c r="I362" s="36">
        <v>270</v>
      </c>
      <c r="J362" s="36">
        <v>270</v>
      </c>
      <c r="K362" s="36">
        <v>270</v>
      </c>
      <c r="L362" s="36">
        <v>270</v>
      </c>
      <c r="M362" s="39">
        <v>280</v>
      </c>
      <c r="N362" s="39">
        <v>290</v>
      </c>
      <c r="O362" s="40">
        <v>320</v>
      </c>
      <c r="P362" s="111"/>
      <c r="Q362" s="111"/>
      <c r="R362" s="111"/>
      <c r="S362" s="111"/>
      <c r="T362" s="35">
        <v>32540</v>
      </c>
      <c r="U362" s="36">
        <v>33200</v>
      </c>
      <c r="V362" s="36">
        <v>33670</v>
      </c>
      <c r="W362" s="36">
        <v>33920</v>
      </c>
      <c r="X362" s="36">
        <v>34200</v>
      </c>
      <c r="Y362" s="36">
        <v>29770</v>
      </c>
      <c r="Z362" s="36">
        <v>29440</v>
      </c>
      <c r="AA362" s="36">
        <v>29760</v>
      </c>
      <c r="AB362" s="37">
        <v>30060</v>
      </c>
      <c r="AC362" s="37">
        <v>31280</v>
      </c>
      <c r="AD362" s="77">
        <v>34000</v>
      </c>
      <c r="AE362" s="111"/>
      <c r="AF362" s="4">
        <f>E362/E$578</f>
        <v>1.0416666666666667</v>
      </c>
      <c r="AG362" s="4">
        <f>F362/E$578</f>
        <v>1.0833333333333333</v>
      </c>
      <c r="AH362" s="4">
        <f>G362/E$578</f>
        <v>1.0833333333333333</v>
      </c>
      <c r="AI362" s="4">
        <f>H362/E$578</f>
        <v>1.125</v>
      </c>
      <c r="AJ362" s="4">
        <f>I362/E$578</f>
        <v>1.125</v>
      </c>
      <c r="AK362" s="4">
        <f>J362/E$578</f>
        <v>1.125</v>
      </c>
      <c r="AL362" s="4">
        <f>K362/E$578</f>
        <v>1.125</v>
      </c>
      <c r="AM362" s="4">
        <f>L362/E$578</f>
        <v>1.125</v>
      </c>
      <c r="AN362" s="4">
        <f>M362/E$578</f>
        <v>1.1666666666666667</v>
      </c>
      <c r="AO362" s="4">
        <f>N362/E$578</f>
        <v>1.2083333333333333</v>
      </c>
      <c r="AP362" s="4">
        <f>O362/E$578</f>
        <v>1.3333333333333333</v>
      </c>
      <c r="AQ362" s="256"/>
      <c r="AR362" s="256"/>
      <c r="AS362" s="256"/>
      <c r="AT362" s="256"/>
      <c r="AU362" s="256"/>
      <c r="AV362" s="256"/>
      <c r="AW362" s="256"/>
      <c r="AX362" s="256"/>
      <c r="AY362" s="256"/>
      <c r="AZ362" s="256"/>
      <c r="BA362" s="256"/>
      <c r="BC362" s="3"/>
      <c r="BE362" s="3">
        <f>E362*(保育人数!$T$7+保育人数!$T$8)/保育人数!$T$34</f>
        <v>656.89498225863383</v>
      </c>
      <c r="BF362" s="3">
        <f>F362*(保育人数!$T$7+保育人数!$T$8)/保育人数!$T$34</f>
        <v>683.17078154897922</v>
      </c>
      <c r="BG362" s="3">
        <f>G362*(保育人数!$T$7+保育人数!$T$8)/保育人数!$T$34</f>
        <v>683.17078154897922</v>
      </c>
      <c r="BH362" s="3">
        <f>H362*(保育人数!$T$7+保育人数!$T$8)/保育人数!$T$34</f>
        <v>709.44658083932461</v>
      </c>
      <c r="BI362" s="3">
        <f>I362*(保育人数!$T$7+保育人数!$T$8)/保育人数!$T$34</f>
        <v>709.44658083932461</v>
      </c>
      <c r="BJ362" s="3">
        <f>J362*(保育人数!$T$7+保育人数!$T$8)/保育人数!$T$34</f>
        <v>709.44658083932461</v>
      </c>
      <c r="BK362" s="3">
        <f>K362*(保育人数!$T$7+保育人数!$T$8)/保育人数!$T$34</f>
        <v>709.44658083932461</v>
      </c>
      <c r="BL362" s="3">
        <f>L362*(保育人数!$T$7+保育人数!$T$8)/保育人数!$T$34</f>
        <v>709.44658083932461</v>
      </c>
      <c r="BM362" s="3">
        <f>M362*(保育人数!$T$7+保育人数!$T$8)/保育人数!$T$34</f>
        <v>735.72238012967</v>
      </c>
      <c r="BN362" s="3">
        <f>N362*(保育人数!$T$7+保育人数!$T$8)/保育人数!$T$34</f>
        <v>761.99817942001528</v>
      </c>
      <c r="BO362" s="3">
        <f>O362*(保育人数!$T$7+保育人数!$T$8)/保育人数!$T$34</f>
        <v>840.82557729105133</v>
      </c>
      <c r="BP362" s="3">
        <f>AVERAGE(BE362:BO362)</f>
        <v>719.00141694490469</v>
      </c>
      <c r="BQ362" s="216">
        <f>SUM(BP362:BP365)</f>
        <v>3879.8606361221314</v>
      </c>
      <c r="BR362" s="3"/>
      <c r="BU362" s="3">
        <f>U362*(保育人数!$T$7+保育人数!$T$8)/保育人数!$T$34</f>
        <v>87235.653643946585</v>
      </c>
      <c r="BV362" s="3">
        <f>V362*(保育人数!$T$7+保育人数!$T$8)/保育人数!$T$34</f>
        <v>88470.616210592809</v>
      </c>
      <c r="BW362" s="3">
        <f>W362*(保育人数!$T$7+保育人数!$T$8)/保育人数!$T$34</f>
        <v>89127.511192851453</v>
      </c>
      <c r="BX362" s="3">
        <f>X362*(保育人数!$T$7+保育人数!$T$8)/保育人数!$T$34</f>
        <v>89863.233572981117</v>
      </c>
      <c r="BY362" s="3">
        <f>Y362*(保育人数!$T$7+保育人数!$T$8)/保育人数!$T$34</f>
        <v>78223.054487358124</v>
      </c>
      <c r="BZ362" s="3">
        <f>Z362*(保育人数!$T$7+保育人数!$T$8)/保育人数!$T$34</f>
        <v>77355.953110776725</v>
      </c>
      <c r="CA362" s="3">
        <f>AA362*(保育人数!$T$7+保育人数!$T$8)/保育人数!$T$34</f>
        <v>78196.778688067774</v>
      </c>
      <c r="CB362" s="3">
        <f>AB362*(保育人数!$T$7+保育人数!$T$8)/保育人数!$T$34</f>
        <v>78985.052666778138</v>
      </c>
      <c r="CC362" s="3">
        <f>AC362*(保育人数!$T$7+保育人数!$T$8)/保育人数!$T$34</f>
        <v>82190.700180200278</v>
      </c>
      <c r="CD362" s="3">
        <f>AD362*(保育人数!$T$7+保育人数!$T$8)/保育人数!$T$34</f>
        <v>89337.717587174207</v>
      </c>
      <c r="CE362" s="3">
        <f>AE362*(保育人数!$T$7+保育人数!$T$8)/保育人数!$T$34</f>
        <v>0</v>
      </c>
      <c r="CF362" s="3">
        <f>AVERAGE(BU362:CE362)</f>
        <v>76271.479212793376</v>
      </c>
      <c r="CG362" s="216">
        <f>ROUNDDOWN(SUM(CF362:CF365)*$CJ$2*12/16,-2)</f>
        <v>209000</v>
      </c>
      <c r="CH362" s="3"/>
      <c r="CI362" s="4"/>
    </row>
    <row r="363" spans="1:87" ht="19">
      <c r="A363" s="32" t="s">
        <v>82</v>
      </c>
      <c r="B363" s="78" t="s">
        <v>151</v>
      </c>
      <c r="C363" s="237"/>
      <c r="D363" s="34" t="s">
        <v>106</v>
      </c>
      <c r="E363" s="38">
        <v>310</v>
      </c>
      <c r="F363" s="36">
        <v>330</v>
      </c>
      <c r="G363" s="36">
        <v>330</v>
      </c>
      <c r="H363" s="36">
        <v>340</v>
      </c>
      <c r="I363" s="36">
        <v>340</v>
      </c>
      <c r="J363" s="36">
        <v>340</v>
      </c>
      <c r="K363" s="36">
        <v>340</v>
      </c>
      <c r="L363" s="36">
        <v>340</v>
      </c>
      <c r="M363" s="39">
        <v>350</v>
      </c>
      <c r="N363" s="39">
        <v>360</v>
      </c>
      <c r="O363" s="40">
        <v>400</v>
      </c>
      <c r="P363" s="111"/>
      <c r="Q363" s="111"/>
      <c r="R363" s="111"/>
      <c r="S363" s="111"/>
      <c r="T363" s="35">
        <v>39350</v>
      </c>
      <c r="U363" s="36">
        <v>40200</v>
      </c>
      <c r="V363" s="36">
        <v>40740</v>
      </c>
      <c r="W363" s="36">
        <v>41060</v>
      </c>
      <c r="X363" s="36">
        <v>41410</v>
      </c>
      <c r="Y363" s="36">
        <v>36990</v>
      </c>
      <c r="Z363" s="36">
        <v>36560</v>
      </c>
      <c r="AA363" s="36">
        <v>36970</v>
      </c>
      <c r="AB363" s="37">
        <v>37350</v>
      </c>
      <c r="AC363" s="37">
        <v>38920</v>
      </c>
      <c r="AD363" s="77">
        <v>42410</v>
      </c>
      <c r="AE363" s="111"/>
      <c r="AF363" s="4">
        <f>E363/E$579</f>
        <v>1.0333333333333334</v>
      </c>
      <c r="AG363" s="4">
        <f>F363/E$579</f>
        <v>1.1000000000000001</v>
      </c>
      <c r="AH363" s="4">
        <f>G363/E$579</f>
        <v>1.1000000000000001</v>
      </c>
      <c r="AI363" s="4">
        <f>H363/E$579</f>
        <v>1.1333333333333333</v>
      </c>
      <c r="AJ363" s="4">
        <f>I363/E$579</f>
        <v>1.1333333333333333</v>
      </c>
      <c r="AK363" s="4">
        <f>J363/E$579</f>
        <v>1.1333333333333333</v>
      </c>
      <c r="AL363" s="4">
        <f>K363/E$579</f>
        <v>1.1333333333333333</v>
      </c>
      <c r="AM363" s="4">
        <f>L363/E$579</f>
        <v>1.1333333333333333</v>
      </c>
      <c r="AN363" s="4">
        <f>M363/E$579</f>
        <v>1.1666666666666667</v>
      </c>
      <c r="AO363" s="4">
        <f>N363/E$579</f>
        <v>1.2</v>
      </c>
      <c r="AP363" s="4">
        <f>O363/E$579</f>
        <v>1.3333333333333333</v>
      </c>
      <c r="AQ363" s="256"/>
      <c r="AR363" s="256"/>
      <c r="AS363" s="256"/>
      <c r="AT363" s="256"/>
      <c r="AU363" s="256"/>
      <c r="AV363" s="256"/>
      <c r="AW363" s="256"/>
      <c r="AX363" s="256"/>
      <c r="AY363" s="256"/>
      <c r="AZ363" s="256"/>
      <c r="BA363" s="256"/>
      <c r="BC363" s="3"/>
      <c r="BE363" s="3">
        <f>E363*保育人数!$T$6/保育人数!$T$34</f>
        <v>407.27488900035303</v>
      </c>
      <c r="BF363" s="3">
        <f>F363*保育人数!$T$6/保育人数!$T$34</f>
        <v>433.55068829069836</v>
      </c>
      <c r="BG363" s="3">
        <f>G363*保育人数!$T$6/保育人数!$T$34</f>
        <v>433.55068829069836</v>
      </c>
      <c r="BH363" s="3">
        <f>H363*保育人数!$T$6/保育人数!$T$34</f>
        <v>446.68858793587106</v>
      </c>
      <c r="BI363" s="3">
        <f>I363*保育人数!$T$6/保育人数!$T$34</f>
        <v>446.68858793587106</v>
      </c>
      <c r="BJ363" s="3">
        <f>J363*保育人数!$T$6/保育人数!$T$34</f>
        <v>446.68858793587106</v>
      </c>
      <c r="BK363" s="3">
        <f>K363*保育人数!$T$6/保育人数!$T$34</f>
        <v>446.68858793587106</v>
      </c>
      <c r="BL363" s="3">
        <f>L363*保育人数!$T$6/保育人数!$T$34</f>
        <v>446.68858793587106</v>
      </c>
      <c r="BM363" s="3">
        <f>M363*保育人数!$T$6/保育人数!$T$34</f>
        <v>459.82648758104369</v>
      </c>
      <c r="BN363" s="3">
        <f>N363*保育人数!$T$6/保育人数!$T$34</f>
        <v>472.96438722621639</v>
      </c>
      <c r="BO363" s="3">
        <f>O363*保育人数!$T$6/保育人数!$T$34</f>
        <v>525.51598580690711</v>
      </c>
      <c r="BP363" s="3">
        <f t="shared" ref="BP363:BP365" si="219">AVERAGE(BE363:BO363)</f>
        <v>451.46600598866115</v>
      </c>
      <c r="BQ363" s="216"/>
      <c r="BR363" s="3"/>
      <c r="BU363" s="3">
        <f>U363*保育人数!$T$6/保育人数!$T$34</f>
        <v>52814.356573594167</v>
      </c>
      <c r="BV363" s="3">
        <f>V363*保育人数!$T$6/保育人数!$T$34</f>
        <v>53523.803154433488</v>
      </c>
      <c r="BW363" s="3">
        <f>W363*保育人数!$T$6/保育人数!$T$34</f>
        <v>53944.215943079013</v>
      </c>
      <c r="BX363" s="3">
        <f>X363*保育人数!$T$6/保育人数!$T$34</f>
        <v>54404.042430660062</v>
      </c>
      <c r="BY363" s="3">
        <f>Y363*保育人数!$T$6/保育人数!$T$34</f>
        <v>48597.090787493733</v>
      </c>
      <c r="BZ363" s="3">
        <f>Z363*保育人数!$T$6/保育人数!$T$34</f>
        <v>48032.161102751306</v>
      </c>
      <c r="CA363" s="3">
        <f>AA363*保育人数!$T$6/保育人数!$T$34</f>
        <v>48570.81498820339</v>
      </c>
      <c r="CB363" s="3">
        <f>AB363*保育人数!$T$6/保育人数!$T$34</f>
        <v>49070.05517471995</v>
      </c>
      <c r="CC363" s="3">
        <f>AC363*保育人数!$T$6/保育人数!$T$34</f>
        <v>51132.705419012062</v>
      </c>
      <c r="CD363" s="3">
        <f>AD363*保育人数!$T$6/保育人数!$T$34</f>
        <v>55717.832395177327</v>
      </c>
      <c r="CE363" s="3">
        <f>AE363*保育人数!$T$6/保育人数!$T$34</f>
        <v>0</v>
      </c>
      <c r="CF363" s="3">
        <f t="shared" ref="CF363:CF365" si="220">AVERAGE(BU363:CE363)</f>
        <v>46891.552542647689</v>
      </c>
      <c r="CG363" s="216"/>
      <c r="CH363" s="3"/>
      <c r="CI363" s="4"/>
    </row>
    <row r="364" spans="1:87" ht="19">
      <c r="A364" s="32" t="s">
        <v>82</v>
      </c>
      <c r="B364" s="78" t="s">
        <v>151</v>
      </c>
      <c r="C364" s="257" t="s">
        <v>160</v>
      </c>
      <c r="D364" s="34" t="s">
        <v>161</v>
      </c>
      <c r="E364" s="38">
        <v>790</v>
      </c>
      <c r="F364" s="36">
        <v>820</v>
      </c>
      <c r="G364" s="36">
        <v>820</v>
      </c>
      <c r="H364" s="36">
        <v>840</v>
      </c>
      <c r="I364" s="36">
        <v>840</v>
      </c>
      <c r="J364" s="36">
        <v>840</v>
      </c>
      <c r="K364" s="36">
        <v>830</v>
      </c>
      <c r="L364" s="36">
        <v>840</v>
      </c>
      <c r="M364" s="39">
        <v>850</v>
      </c>
      <c r="N364" s="39">
        <v>890</v>
      </c>
      <c r="O364" s="40">
        <v>980</v>
      </c>
      <c r="P364" s="111"/>
      <c r="Q364" s="111"/>
      <c r="R364" s="111"/>
      <c r="S364" s="111"/>
      <c r="T364" s="35">
        <v>90210</v>
      </c>
      <c r="U364" s="36">
        <v>92410</v>
      </c>
      <c r="V364" s="36">
        <v>93560</v>
      </c>
      <c r="W364" s="36">
        <v>94330</v>
      </c>
      <c r="X364" s="36">
        <v>95230</v>
      </c>
      <c r="Y364" s="36">
        <v>95390</v>
      </c>
      <c r="Z364" s="36">
        <v>94390</v>
      </c>
      <c r="AA364" s="36">
        <v>95470</v>
      </c>
      <c r="AB364" s="37">
        <v>96510</v>
      </c>
      <c r="AC364" s="37">
        <v>100710</v>
      </c>
      <c r="AD364" s="77">
        <v>109840</v>
      </c>
      <c r="AE364" s="111"/>
      <c r="AF364" s="4">
        <f>E364/E$580</f>
        <v>1.0675675675675675</v>
      </c>
      <c r="AG364" s="4">
        <f>F364/E$580</f>
        <v>1.1081081081081081</v>
      </c>
      <c r="AH364" s="4">
        <f>G364/E$580</f>
        <v>1.1081081081081081</v>
      </c>
      <c r="AI364" s="4">
        <f>H364/E$580</f>
        <v>1.1351351351351351</v>
      </c>
      <c r="AJ364" s="4">
        <f>I364/E$580</f>
        <v>1.1351351351351351</v>
      </c>
      <c r="AK364" s="4">
        <f>J364/E$580</f>
        <v>1.1351351351351351</v>
      </c>
      <c r="AL364" s="4">
        <f>K364/E$580</f>
        <v>1.1216216216216217</v>
      </c>
      <c r="AM364" s="4">
        <f>L364/E$580</f>
        <v>1.1351351351351351</v>
      </c>
      <c r="AN364" s="4">
        <f>M364/E$580</f>
        <v>1.1486486486486487</v>
      </c>
      <c r="AO364" s="4">
        <f>N364/E$580</f>
        <v>1.2027027027027026</v>
      </c>
      <c r="AP364" s="4">
        <f>O364/E$580</f>
        <v>1.3243243243243243</v>
      </c>
      <c r="AQ364" s="256"/>
      <c r="AR364" s="256"/>
      <c r="AS364" s="256"/>
      <c r="AT364" s="256"/>
      <c r="AU364" s="256"/>
      <c r="AV364" s="256"/>
      <c r="AW364" s="256"/>
      <c r="AX364" s="256"/>
      <c r="AY364" s="256"/>
      <c r="AZ364" s="256"/>
      <c r="BA364" s="256"/>
      <c r="BC364" s="3"/>
      <c r="BE364" s="3">
        <f>E364*(保育人数!$T$4+保育人数!$T$5)/保育人数!$T$34</f>
        <v>1556.8411079529624</v>
      </c>
      <c r="BF364" s="3">
        <f>F364*(保育人数!$T$4+保育人数!$T$5)/保育人数!$T$34</f>
        <v>1615.9616563562395</v>
      </c>
      <c r="BG364" s="3">
        <f>G364*(保育人数!$T$4+保育人数!$T$5)/保育人数!$T$34</f>
        <v>1615.9616563562395</v>
      </c>
      <c r="BH364" s="3">
        <f>H364*(保育人数!$T$4+保育人数!$T$5)/保育人数!$T$34</f>
        <v>1655.3753552917574</v>
      </c>
      <c r="BI364" s="3">
        <f>I364*(保育人数!$T$4+保育人数!$T$5)/保育人数!$T$34</f>
        <v>1655.3753552917574</v>
      </c>
      <c r="BJ364" s="3">
        <f>J364*(保育人数!$T$4+保育人数!$T$5)/保育人数!$T$34</f>
        <v>1655.3753552917574</v>
      </c>
      <c r="BK364" s="3">
        <f>K364*(保育人数!$T$4+保育人数!$T$5)/保育人数!$T$34</f>
        <v>1635.6685058239984</v>
      </c>
      <c r="BL364" s="3">
        <f>L364*(保育人数!$T$4+保育人数!$T$5)/保育人数!$T$34</f>
        <v>1655.3753552917574</v>
      </c>
      <c r="BM364" s="3">
        <f>M364*(保育人数!$T$4+保育人数!$T$5)/保育人数!$T$34</f>
        <v>1675.0822047595163</v>
      </c>
      <c r="BN364" s="3">
        <f>N364*(保育人数!$T$4+保育人数!$T$5)/保育人数!$T$34</f>
        <v>1753.9096026305524</v>
      </c>
      <c r="BO364" s="3">
        <f>O364*(保育人数!$T$4+保育人数!$T$5)/保育人数!$T$34</f>
        <v>1931.2712478403837</v>
      </c>
      <c r="BP364" s="3">
        <f t="shared" si="219"/>
        <v>1673.2906729897202</v>
      </c>
      <c r="BQ364" s="216"/>
      <c r="BR364" s="3"/>
      <c r="BU364" s="3">
        <f>U364*(保育人数!$T$4+保育人数!$T$5)/保育人数!$T$34</f>
        <v>182110.99593156108</v>
      </c>
      <c r="BV364" s="3">
        <f>V364*(保育人数!$T$4+保育人数!$T$5)/保育人数!$T$34</f>
        <v>184377.28362035335</v>
      </c>
      <c r="BW364" s="3">
        <f>W364*(保育人数!$T$4+保育人数!$T$5)/保育人数!$T$34</f>
        <v>185894.71102937081</v>
      </c>
      <c r="BX364" s="3">
        <f>X364*(保育人数!$T$4+保育人数!$T$5)/保育人数!$T$34</f>
        <v>187668.32748146911</v>
      </c>
      <c r="BY364" s="3">
        <f>Y364*(保育人数!$T$4+保育人数!$T$5)/保育人数!$T$34</f>
        <v>187983.63707295325</v>
      </c>
      <c r="BZ364" s="3">
        <f>Z364*(保育人数!$T$4+保育人数!$T$5)/保育人数!$T$34</f>
        <v>186012.95212617735</v>
      </c>
      <c r="CA364" s="3">
        <f>AA364*(保育人数!$T$4+保育人数!$T$5)/保育人数!$T$34</f>
        <v>188141.29186869532</v>
      </c>
      <c r="CB364" s="3">
        <f>AB364*(保育人数!$T$4+保育人数!$T$5)/保育人数!$T$34</f>
        <v>190190.80421334226</v>
      </c>
      <c r="CC364" s="3">
        <f>AC364*(保育人数!$T$4+保育人数!$T$5)/保育人数!$T$34</f>
        <v>198467.68098980107</v>
      </c>
      <c r="CD364" s="3">
        <f>AD364*(保育人数!$T$4+保育人数!$T$5)/保育人数!$T$34</f>
        <v>216460.03455386503</v>
      </c>
      <c r="CE364" s="3">
        <f>AE364*(保育人数!$T$4+保育人数!$T$5)/保育人数!$T$34</f>
        <v>0</v>
      </c>
      <c r="CF364" s="3">
        <f t="shared" si="220"/>
        <v>173391.6108079626</v>
      </c>
      <c r="CG364" s="216"/>
      <c r="CH364" s="3"/>
      <c r="CI364" s="4"/>
    </row>
    <row r="365" spans="1:87" ht="19.5" thickBot="1">
      <c r="A365" s="79" t="s">
        <v>82</v>
      </c>
      <c r="B365" s="80" t="s">
        <v>151</v>
      </c>
      <c r="C365" s="258"/>
      <c r="D365" s="61" t="s">
        <v>162</v>
      </c>
      <c r="E365" s="65">
        <v>1470</v>
      </c>
      <c r="F365" s="63">
        <v>1520</v>
      </c>
      <c r="G365" s="63">
        <v>1530</v>
      </c>
      <c r="H365" s="63">
        <v>1550</v>
      </c>
      <c r="I365" s="63">
        <v>1560</v>
      </c>
      <c r="J365" s="63">
        <v>1570</v>
      </c>
      <c r="K365" s="63">
        <v>1540</v>
      </c>
      <c r="L365" s="63">
        <v>1560</v>
      </c>
      <c r="M365" s="66">
        <v>1580</v>
      </c>
      <c r="N365" s="66">
        <v>1650</v>
      </c>
      <c r="O365" s="67">
        <v>1820</v>
      </c>
      <c r="P365" s="111"/>
      <c r="Q365" s="111"/>
      <c r="R365" s="111"/>
      <c r="S365" s="111"/>
      <c r="T365" s="62">
        <v>158340</v>
      </c>
      <c r="U365" s="63">
        <v>162470</v>
      </c>
      <c r="V365" s="63">
        <v>164340</v>
      </c>
      <c r="W365" s="63">
        <v>165740</v>
      </c>
      <c r="X365" s="63">
        <v>167410</v>
      </c>
      <c r="Y365" s="63">
        <v>167660</v>
      </c>
      <c r="Z365" s="63">
        <v>165650</v>
      </c>
      <c r="AA365" s="63">
        <v>167590</v>
      </c>
      <c r="AB365" s="64">
        <v>169480</v>
      </c>
      <c r="AC365" s="64">
        <v>177180</v>
      </c>
      <c r="AD365" s="81">
        <v>193940</v>
      </c>
      <c r="AE365" s="111"/>
      <c r="AF365" s="4">
        <f>E365/E$581</f>
        <v>1.0808823529411764</v>
      </c>
      <c r="AG365" s="4">
        <f>F365/E$581</f>
        <v>1.1176470588235294</v>
      </c>
      <c r="AH365" s="4">
        <f>G365/E$581</f>
        <v>1.125</v>
      </c>
      <c r="AI365" s="4">
        <f>H365/E$581</f>
        <v>1.1397058823529411</v>
      </c>
      <c r="AJ365" s="4">
        <f>I365/E$581</f>
        <v>1.1470588235294117</v>
      </c>
      <c r="AK365" s="4">
        <f>J365/E$581</f>
        <v>1.1544117647058822</v>
      </c>
      <c r="AL365" s="4">
        <f>K365/E$581</f>
        <v>1.1323529411764706</v>
      </c>
      <c r="AM365" s="4">
        <f>L365/E$581</f>
        <v>1.1470588235294117</v>
      </c>
      <c r="AN365" s="4">
        <f>M365/E$581</f>
        <v>1.161764705882353</v>
      </c>
      <c r="AO365" s="4">
        <f>N365/E$581</f>
        <v>1.213235294117647</v>
      </c>
      <c r="AP365" s="4">
        <f>O365/E$581</f>
        <v>1.338235294117647</v>
      </c>
      <c r="AQ365" s="256"/>
      <c r="AR365" s="256"/>
      <c r="AS365" s="256"/>
      <c r="AT365" s="256"/>
      <c r="AU365" s="256"/>
      <c r="AV365" s="256"/>
      <c r="AW365" s="256"/>
      <c r="AX365" s="256"/>
      <c r="AY365" s="256"/>
      <c r="AZ365" s="256"/>
      <c r="BA365" s="256"/>
      <c r="BC365" s="3"/>
      <c r="BE365" s="3">
        <f>E365*保育人数!$T$3/保育人数!$T$34</f>
        <v>965.63562392019185</v>
      </c>
      <c r="BF365" s="3">
        <f>F365*保育人数!$T$3/保育人数!$T$34</f>
        <v>998.48037303312356</v>
      </c>
      <c r="BG365" s="3">
        <f>G365*保育人数!$T$3/保育人数!$T$34</f>
        <v>1005.0493228557099</v>
      </c>
      <c r="BH365" s="3">
        <f>H365*保育人数!$T$3/保育人数!$T$34</f>
        <v>1018.1872225008825</v>
      </c>
      <c r="BI365" s="3">
        <f>I365*保育人数!$T$3/保育人数!$T$34</f>
        <v>1024.7561723234689</v>
      </c>
      <c r="BJ365" s="3">
        <f>J365*保育人数!$T$3/保育人数!$T$34</f>
        <v>1031.3251221460553</v>
      </c>
      <c r="BK365" s="3">
        <f>K365*保育人数!$T$3/保育人数!$T$34</f>
        <v>1011.6182726782962</v>
      </c>
      <c r="BL365" s="3">
        <f>L365*保育人数!$T$3/保育人数!$T$34</f>
        <v>1024.7561723234689</v>
      </c>
      <c r="BM365" s="3">
        <f>M365*保育人数!$T$3/保育人数!$T$34</f>
        <v>1037.8940719686416</v>
      </c>
      <c r="BN365" s="3">
        <f>N365*保育人数!$T$3/保育人数!$T$34</f>
        <v>1083.8767207267458</v>
      </c>
      <c r="BO365" s="3">
        <f>O365*保育人数!$T$3/保育人数!$T$34</f>
        <v>1195.5488677107137</v>
      </c>
      <c r="BP365" s="3">
        <f t="shared" si="219"/>
        <v>1036.1025401988454</v>
      </c>
      <c r="BQ365" s="216"/>
      <c r="BR365" s="3"/>
      <c r="BU365" s="3">
        <f>U365*保育人数!$T$3/保育人数!$T$34</f>
        <v>106725.72776756025</v>
      </c>
      <c r="BV365" s="3">
        <f>V365*保育人数!$T$3/保育人数!$T$34</f>
        <v>107954.12138438389</v>
      </c>
      <c r="BW365" s="3">
        <f>W365*保育人数!$T$3/保育人数!$T$34</f>
        <v>108873.77435954598</v>
      </c>
      <c r="BX365" s="3">
        <f>X365*保育人数!$T$3/保育人数!$T$34</f>
        <v>109970.7889799179</v>
      </c>
      <c r="BY365" s="3">
        <f>Y365*保育人数!$T$3/保育人数!$T$34</f>
        <v>110135.01272548256</v>
      </c>
      <c r="BZ365" s="3">
        <f>Z365*保育人数!$T$3/保育人数!$T$34</f>
        <v>108814.65381114271</v>
      </c>
      <c r="CA365" s="3">
        <f>AA365*保育人数!$T$3/保育人数!$T$34</f>
        <v>110089.03007672445</v>
      </c>
      <c r="CB365" s="3">
        <f>AB365*保育人数!$T$3/保育人数!$T$34</f>
        <v>111330.56159319327</v>
      </c>
      <c r="CC365" s="3">
        <f>AC365*保育人数!$T$3/保育人数!$T$34</f>
        <v>116388.65295658474</v>
      </c>
      <c r="CD365" s="3">
        <f>AD365*保育人数!$T$3/保育人数!$T$34</f>
        <v>127398.21285923946</v>
      </c>
      <c r="CE365" s="3">
        <f>AE365*保育人数!$T$3/保育人数!$T$34</f>
        <v>0</v>
      </c>
      <c r="CF365" s="3">
        <f t="shared" si="220"/>
        <v>101607.32150125229</v>
      </c>
      <c r="CG365" s="216"/>
      <c r="CH365" s="3"/>
      <c r="CI365" s="4"/>
    </row>
    <row r="366" spans="1:87" ht="18.75" customHeight="1">
      <c r="A366" s="22" t="s">
        <v>83</v>
      </c>
      <c r="B366" s="74" t="s">
        <v>158</v>
      </c>
      <c r="C366" s="240" t="s">
        <v>159</v>
      </c>
      <c r="D366" s="24" t="s">
        <v>105</v>
      </c>
      <c r="E366" s="28">
        <v>2080</v>
      </c>
      <c r="F366" s="26">
        <v>2130</v>
      </c>
      <c r="G366" s="26">
        <v>2150</v>
      </c>
      <c r="H366" s="26">
        <v>2160</v>
      </c>
      <c r="I366" s="26">
        <v>2180</v>
      </c>
      <c r="J366" s="26">
        <v>2190</v>
      </c>
      <c r="K366" s="26">
        <v>2160</v>
      </c>
      <c r="L366" s="26">
        <v>2190</v>
      </c>
      <c r="M366" s="29">
        <v>2210</v>
      </c>
      <c r="N366" s="29">
        <v>2300</v>
      </c>
      <c r="O366" s="30">
        <v>2500</v>
      </c>
      <c r="P366" s="111"/>
      <c r="Q366" s="111"/>
      <c r="R366" s="111"/>
      <c r="S366" s="111"/>
      <c r="T366" s="25">
        <v>214840</v>
      </c>
      <c r="U366" s="26">
        <v>219970</v>
      </c>
      <c r="V366" s="26">
        <v>222190</v>
      </c>
      <c r="W366" s="26">
        <v>223830</v>
      </c>
      <c r="X366" s="26">
        <v>225830</v>
      </c>
      <c r="Y366" s="26">
        <v>221630</v>
      </c>
      <c r="Z366" s="26">
        <v>218700</v>
      </c>
      <c r="AA366" s="26">
        <v>221220</v>
      </c>
      <c r="AB366" s="27">
        <v>223350</v>
      </c>
      <c r="AC366" s="27">
        <v>232140</v>
      </c>
      <c r="AD366" s="82">
        <v>252340</v>
      </c>
      <c r="AE366" s="111"/>
      <c r="AF366" s="4">
        <f>E366/E$510</f>
        <v>1.0452261306532664</v>
      </c>
      <c r="AG366" s="4">
        <f>F366/E$510</f>
        <v>1.0703517587939699</v>
      </c>
      <c r="AH366" s="4">
        <f>G366/E$510</f>
        <v>1.0804020100502512</v>
      </c>
      <c r="AI366" s="4">
        <f>H366/E$510</f>
        <v>1.085427135678392</v>
      </c>
      <c r="AJ366" s="4">
        <f>I366/E$510</f>
        <v>1.0954773869346734</v>
      </c>
      <c r="AK366" s="4">
        <f>J366/E$510</f>
        <v>1.1005025125628141</v>
      </c>
      <c r="AL366" s="4">
        <f>K366/E$510</f>
        <v>1.085427135678392</v>
      </c>
      <c r="AM366" s="4">
        <f>L366/E$510</f>
        <v>1.1005025125628141</v>
      </c>
      <c r="AN366" s="4">
        <f>M366/E$510</f>
        <v>1.1105527638190955</v>
      </c>
      <c r="AO366" s="4">
        <f>N366/E$510</f>
        <v>1.1557788944723617</v>
      </c>
      <c r="AP366" s="4">
        <f>O366/E$510</f>
        <v>1.256281407035176</v>
      </c>
      <c r="AQ366" s="255">
        <f>AVERAGE(AF366:AF437)</f>
        <v>1.0438296012442352</v>
      </c>
      <c r="AR366" s="255">
        <f t="shared" ref="AR366" si="221">AVERAGE(AG366:AG437)</f>
        <v>1.0751952051196669</v>
      </c>
      <c r="AS366" s="255">
        <f t="shared" ref="AS366" si="222">AVERAGE(AH366:AH437)</f>
        <v>1.0813109917241834</v>
      </c>
      <c r="AT366" s="255">
        <f t="shared" ref="AT366" si="223">AVERAGE(AI366:AI437)</f>
        <v>1.0911148901633843</v>
      </c>
      <c r="AU366" s="255">
        <f t="shared" ref="AU366" si="224">AVERAGE(AJ366:AJ437)</f>
        <v>1.103547838992756</v>
      </c>
      <c r="AV366" s="255">
        <f t="shared" ref="AV366" si="225">AVERAGE(AK366:AK437)</f>
        <v>1.1063018310508079</v>
      </c>
      <c r="AW366" s="255">
        <f t="shared" ref="AW366" si="226">AVERAGE(AL366:AL437)</f>
        <v>1.0988264944091828</v>
      </c>
      <c r="AX366" s="255">
        <f t="shared" ref="AX366" si="227">AVERAGE(AM366:AM437)</f>
        <v>1.1083030501789088</v>
      </c>
      <c r="AY366" s="255">
        <f t="shared" ref="AY366" si="228">AVERAGE(AN366:AN437)</f>
        <v>1.1322893311910582</v>
      </c>
      <c r="AZ366" s="255">
        <f t="shared" ref="AZ366" si="229">AVERAGE(AO366:AO437)</f>
        <v>1.1781164990690254</v>
      </c>
      <c r="BA366" s="255">
        <f t="shared" ref="BA366" si="230">AVERAGE(AP366:AP437)</f>
        <v>1.2893022409066175</v>
      </c>
      <c r="BB366" s="87">
        <f>AVERAGE(AQ366:BA437)</f>
        <v>1.1189216340045298</v>
      </c>
      <c r="BC366" s="3">
        <f>ROUNDDOWN($BC$510/$BB$510*BB366,-2)</f>
        <v>0</v>
      </c>
      <c r="BE366" s="3">
        <f>E366*(保育人数!$D$7+保育人数!$D$8)/保育人数!$D$34</f>
        <v>1251.9424148158864</v>
      </c>
      <c r="BF366" s="3">
        <f>F366*(保育人数!$D$7+保育人数!$D$8)/保育人数!$D$34</f>
        <v>1282.0371844028068</v>
      </c>
      <c r="BG366" s="3">
        <f>G366*(保育人数!$D$7+保育人数!$D$8)/保育人数!$D$34</f>
        <v>1294.0750922375751</v>
      </c>
      <c r="BH366" s="3">
        <f>H366*(保育人数!$D$7+保育人数!$D$8)/保育人数!$D$34</f>
        <v>1300.0940461549592</v>
      </c>
      <c r="BI366" s="3">
        <f>I366*(保育人数!$D$7+保育人数!$D$8)/保育人数!$D$34</f>
        <v>1312.1319539897272</v>
      </c>
      <c r="BJ366" s="3">
        <f>J366*(保育人数!$D$7+保育人数!$D$8)/保育人数!$D$34</f>
        <v>1318.1509079071113</v>
      </c>
      <c r="BK366" s="3">
        <f>K366*(保育人数!$D$7+保育人数!$D$8)/保育人数!$D$34</f>
        <v>1300.0940461549592</v>
      </c>
      <c r="BL366" s="3">
        <f>L366*(保育人数!$D$7+保育人数!$D$8)/保育人数!$D$34</f>
        <v>1318.1509079071113</v>
      </c>
      <c r="BM366" s="3">
        <f>M366*(保育人数!$D$7+保育人数!$D$8)/保育人数!$D$34</f>
        <v>1330.1888157418794</v>
      </c>
      <c r="BN366" s="3">
        <f>N366*(保育人数!$D$7+保育人数!$D$8)/保育人数!$D$34</f>
        <v>1384.359400998336</v>
      </c>
      <c r="BO366" s="3">
        <f>O366*(保育人数!$D$7+保育人数!$D$8)/保育人数!$D$34</f>
        <v>1504.7384793460174</v>
      </c>
      <c r="BP366" s="3">
        <f>AVERAGE(BE366:BO366)</f>
        <v>1326.9057499687608</v>
      </c>
      <c r="BQ366" s="216">
        <f>SUM(BP366:BP369)</f>
        <v>3777.0303775657167</v>
      </c>
      <c r="BR366" s="3"/>
      <c r="BU366" s="3">
        <f>U366*(保育人数!$D$7+保育人数!$D$8)/保育人数!$D$34</f>
        <v>132398.92932069738</v>
      </c>
      <c r="BV366" s="3">
        <f>V366*(保育人数!$D$7+保育人数!$D$8)/保育人数!$D$34</f>
        <v>133735.13709035664</v>
      </c>
      <c r="BW366" s="3">
        <f>W366*(保育人数!$D$7+保育人数!$D$8)/保育人数!$D$34</f>
        <v>134722.24553280763</v>
      </c>
      <c r="BX366" s="3">
        <f>X366*(保育人数!$D$7+保育人数!$D$8)/保育人数!$D$34</f>
        <v>135926.03631628444</v>
      </c>
      <c r="BY366" s="3">
        <f>Y366*(保育人数!$D$7+保育人数!$D$8)/保育人数!$D$34</f>
        <v>133398.07567098315</v>
      </c>
      <c r="BZ366" s="3">
        <f>Z366*(保育人数!$D$7+保育人数!$D$8)/保育人数!$D$34</f>
        <v>131634.52217318962</v>
      </c>
      <c r="CA366" s="3">
        <f>AA366*(保育人数!$D$7+保育人数!$D$8)/保育人数!$D$34</f>
        <v>133151.2985603704</v>
      </c>
      <c r="CB366" s="3">
        <f>AB366*(保育人数!$D$7+保育人数!$D$8)/保育人数!$D$34</f>
        <v>134433.33574477321</v>
      </c>
      <c r="CC366" s="3">
        <f>AC366*(保育人数!$D$7+保育人数!$D$8)/保育人数!$D$34</f>
        <v>139723.99623815381</v>
      </c>
      <c r="CD366" s="3">
        <f>AD366*(保育人数!$D$7+保育人数!$D$8)/保育人数!$D$34</f>
        <v>151882.28315126963</v>
      </c>
      <c r="CE366" s="3">
        <f>AE366*(保育人数!$D$7+保育人数!$D$8)/保育人数!$D$34</f>
        <v>0</v>
      </c>
      <c r="CF366" s="3">
        <f>AVERAGE(BU366:CE366)</f>
        <v>123727.80543626238</v>
      </c>
      <c r="CG366" s="216">
        <f>ROUNDDOWN(SUM(CF366:CF369)*$CJ$2*12/16,-2)</f>
        <v>186500</v>
      </c>
      <c r="CH366" s="3"/>
      <c r="CI366" s="4"/>
    </row>
    <row r="367" spans="1:87" ht="19">
      <c r="A367" s="32" t="s">
        <v>83</v>
      </c>
      <c r="B367" s="76" t="s">
        <v>134</v>
      </c>
      <c r="C367" s="237"/>
      <c r="D367" s="34" t="s">
        <v>106</v>
      </c>
      <c r="E367" s="38">
        <v>2140</v>
      </c>
      <c r="F367" s="36">
        <v>2190</v>
      </c>
      <c r="G367" s="36">
        <v>2210</v>
      </c>
      <c r="H367" s="36">
        <v>2220</v>
      </c>
      <c r="I367" s="36">
        <v>2240</v>
      </c>
      <c r="J367" s="36">
        <v>2250</v>
      </c>
      <c r="K367" s="36">
        <v>2220</v>
      </c>
      <c r="L367" s="36">
        <v>2250</v>
      </c>
      <c r="M367" s="39">
        <v>2280</v>
      </c>
      <c r="N367" s="39">
        <v>2370</v>
      </c>
      <c r="O367" s="40">
        <v>2580</v>
      </c>
      <c r="P367" s="111"/>
      <c r="Q367" s="111"/>
      <c r="R367" s="111"/>
      <c r="S367" s="111"/>
      <c r="T367" s="35">
        <v>221430</v>
      </c>
      <c r="U367" s="36">
        <v>226740</v>
      </c>
      <c r="V367" s="36">
        <v>229030</v>
      </c>
      <c r="W367" s="36">
        <v>230740</v>
      </c>
      <c r="X367" s="36">
        <v>232810</v>
      </c>
      <c r="Y367" s="36">
        <v>228620</v>
      </c>
      <c r="Z367" s="36">
        <v>225590</v>
      </c>
      <c r="AA367" s="36">
        <v>228190</v>
      </c>
      <c r="AB367" s="37">
        <v>230410</v>
      </c>
      <c r="AC367" s="37">
        <v>239530</v>
      </c>
      <c r="AD367" s="77">
        <v>260470</v>
      </c>
      <c r="AE367" s="111"/>
      <c r="AF367" s="4">
        <f>E367/E$511</f>
        <v>1.0439024390243903</v>
      </c>
      <c r="AG367" s="4">
        <f>F367/E$511</f>
        <v>1.0682926829268293</v>
      </c>
      <c r="AH367" s="4">
        <f>G367/E$511</f>
        <v>1.0780487804878049</v>
      </c>
      <c r="AI367" s="4">
        <f>H367/E$511</f>
        <v>1.0829268292682928</v>
      </c>
      <c r="AJ367" s="4">
        <f>I367/E$511</f>
        <v>1.0926829268292684</v>
      </c>
      <c r="AK367" s="4">
        <f>J367/E$511</f>
        <v>1.0975609756097562</v>
      </c>
      <c r="AL367" s="4">
        <f>K367/E$511</f>
        <v>1.0829268292682928</v>
      </c>
      <c r="AM367" s="4">
        <f>L367/E$511</f>
        <v>1.0975609756097562</v>
      </c>
      <c r="AN367" s="4">
        <f>M367/E$511</f>
        <v>1.1121951219512196</v>
      </c>
      <c r="AO367" s="4">
        <f>N367/E$511</f>
        <v>1.1560975609756097</v>
      </c>
      <c r="AP367" s="4">
        <f>O367/E$511</f>
        <v>1.2585365853658537</v>
      </c>
      <c r="AQ367" s="256"/>
      <c r="AR367" s="256"/>
      <c r="AS367" s="256"/>
      <c r="AT367" s="256"/>
      <c r="AU367" s="256"/>
      <c r="AV367" s="256"/>
      <c r="AW367" s="256"/>
      <c r="AX367" s="256"/>
      <c r="AY367" s="256"/>
      <c r="AZ367" s="256"/>
      <c r="BA367" s="256"/>
      <c r="BC367" s="3"/>
      <c r="BE367" s="3">
        <f>E367*保育人数!$D$6/保育人数!$D$34</f>
        <v>644.02806916009547</v>
      </c>
      <c r="BF367" s="3">
        <f>F367*保育人数!$D$6/保育人数!$D$34</f>
        <v>659.07545395355567</v>
      </c>
      <c r="BG367" s="3">
        <f>G367*保育人数!$D$6/保育人数!$D$34</f>
        <v>665.09440787093968</v>
      </c>
      <c r="BH367" s="3">
        <f>H367*保育人数!$D$6/保育人数!$D$34</f>
        <v>668.10388482963174</v>
      </c>
      <c r="BI367" s="3">
        <f>I367*保育人数!$D$6/保育人数!$D$34</f>
        <v>674.12283874701586</v>
      </c>
      <c r="BJ367" s="3">
        <f>J367*保育人数!$D$6/保育人数!$D$34</f>
        <v>677.13231570570781</v>
      </c>
      <c r="BK367" s="3">
        <f>K367*保育人数!$D$6/保育人数!$D$34</f>
        <v>668.10388482963174</v>
      </c>
      <c r="BL367" s="3">
        <f>L367*保育人数!$D$6/保育人数!$D$34</f>
        <v>677.13231570570781</v>
      </c>
      <c r="BM367" s="3">
        <f>M367*保育人数!$D$6/保育人数!$D$34</f>
        <v>686.160746581784</v>
      </c>
      <c r="BN367" s="3">
        <f>N367*保育人数!$D$6/保育人数!$D$34</f>
        <v>713.24603921001233</v>
      </c>
      <c r="BO367" s="3">
        <f>O367*保育人数!$D$6/保育人数!$D$34</f>
        <v>776.44505534254495</v>
      </c>
      <c r="BP367" s="3">
        <f t="shared" ref="BP367:BP369" si="231">AVERAGE(BE367:BO367)</f>
        <v>682.60409199423884</v>
      </c>
      <c r="BQ367" s="216"/>
      <c r="BR367" s="3"/>
      <c r="BU367" s="3">
        <f>U367*保育人数!$D$6/保育人数!$D$34</f>
        <v>68236.880561383194</v>
      </c>
      <c r="BV367" s="3">
        <f>V367*保育人数!$D$6/保育人数!$D$34</f>
        <v>68926.050784923675</v>
      </c>
      <c r="BW367" s="3">
        <f>W367*保育人数!$D$6/保育人数!$D$34</f>
        <v>69440.67134486002</v>
      </c>
      <c r="BX367" s="3">
        <f>X367*保育人数!$D$6/保育人数!$D$34</f>
        <v>70063.633075309262</v>
      </c>
      <c r="BY367" s="3">
        <f>Y367*保育人数!$D$6/保育人数!$D$34</f>
        <v>68802.662229617301</v>
      </c>
      <c r="BZ367" s="3">
        <f>Z367*保育人数!$D$6/保育人数!$D$34</f>
        <v>67890.79071113361</v>
      </c>
      <c r="CA367" s="3">
        <f>AA367*保育人数!$D$6/保育人数!$D$34</f>
        <v>68673.254720393539</v>
      </c>
      <c r="CB367" s="3">
        <f>AB367*保育人数!$D$6/保育人数!$D$34</f>
        <v>69341.358605223169</v>
      </c>
      <c r="CC367" s="3">
        <f>AC367*保育人数!$D$6/保育人数!$D$34</f>
        <v>72086.001591550317</v>
      </c>
      <c r="CD367" s="3">
        <f>AD367*保育人数!$D$6/保育人数!$D$34</f>
        <v>78387.846343051438</v>
      </c>
      <c r="CE367" s="3">
        <f>AE367*保育人数!$D$6/保育人数!$D$34</f>
        <v>0</v>
      </c>
      <c r="CF367" s="3">
        <f t="shared" ref="CF367:CF369" si="232">AVERAGE(BU367:CE367)</f>
        <v>63804.468178858675</v>
      </c>
      <c r="CG367" s="216"/>
      <c r="CH367" s="3"/>
      <c r="CI367" s="4"/>
    </row>
    <row r="368" spans="1:87" ht="19">
      <c r="A368" s="32" t="s">
        <v>83</v>
      </c>
      <c r="B368" s="76" t="s">
        <v>134</v>
      </c>
      <c r="C368" s="257" t="s">
        <v>160</v>
      </c>
      <c r="D368" s="34" t="s">
        <v>161</v>
      </c>
      <c r="E368" s="38">
        <v>2600</v>
      </c>
      <c r="F368" s="36">
        <v>2670</v>
      </c>
      <c r="G368" s="36">
        <v>2690</v>
      </c>
      <c r="H368" s="36">
        <v>2710</v>
      </c>
      <c r="I368" s="36">
        <v>2730</v>
      </c>
      <c r="J368" s="36">
        <v>2740</v>
      </c>
      <c r="K368" s="36">
        <v>2710</v>
      </c>
      <c r="L368" s="36">
        <v>2730</v>
      </c>
      <c r="M368" s="39">
        <v>2760</v>
      </c>
      <c r="N368" s="39">
        <v>2880</v>
      </c>
      <c r="O368" s="40">
        <v>3140</v>
      </c>
      <c r="P368" s="111"/>
      <c r="Q368" s="111"/>
      <c r="R368" s="111"/>
      <c r="S368" s="111"/>
      <c r="T368" s="35">
        <v>270750</v>
      </c>
      <c r="U368" s="36">
        <v>277360</v>
      </c>
      <c r="V368" s="36">
        <v>280250</v>
      </c>
      <c r="W368" s="36">
        <v>282390</v>
      </c>
      <c r="X368" s="36">
        <v>284990</v>
      </c>
      <c r="Y368" s="36">
        <v>285370</v>
      </c>
      <c r="Z368" s="36">
        <v>281810</v>
      </c>
      <c r="AA368" s="36">
        <v>285060</v>
      </c>
      <c r="AB368" s="37">
        <v>287900</v>
      </c>
      <c r="AC368" s="37">
        <v>299570</v>
      </c>
      <c r="AD368" s="77">
        <v>325970</v>
      </c>
      <c r="AE368" s="111"/>
      <c r="AF368" s="4">
        <f>E368/E$512</f>
        <v>1.0441767068273093</v>
      </c>
      <c r="AG368" s="4">
        <f>F368/E$512</f>
        <v>1.072289156626506</v>
      </c>
      <c r="AH368" s="4">
        <f>G368/E$512</f>
        <v>1.0803212851405624</v>
      </c>
      <c r="AI368" s="4">
        <f>H368/E$512</f>
        <v>1.0883534136546185</v>
      </c>
      <c r="AJ368" s="4">
        <f>I368/E$512</f>
        <v>1.0963855421686748</v>
      </c>
      <c r="AK368" s="4">
        <f>J368/E$512</f>
        <v>1.1004016064257027</v>
      </c>
      <c r="AL368" s="4">
        <f>K368/E$512</f>
        <v>1.0883534136546185</v>
      </c>
      <c r="AM368" s="4">
        <f>L368/E$512</f>
        <v>1.0963855421686748</v>
      </c>
      <c r="AN368" s="4">
        <f>M368/E$512</f>
        <v>1.1084337349397591</v>
      </c>
      <c r="AO368" s="4">
        <f>N368/E$512</f>
        <v>1.1566265060240963</v>
      </c>
      <c r="AP368" s="4">
        <f>O368/E$512</f>
        <v>1.2610441767068272</v>
      </c>
      <c r="AQ368" s="256"/>
      <c r="AR368" s="256"/>
      <c r="AS368" s="256"/>
      <c r="AT368" s="256"/>
      <c r="AU368" s="256"/>
      <c r="AV368" s="256"/>
      <c r="AW368" s="256"/>
      <c r="AX368" s="256"/>
      <c r="AY368" s="256"/>
      <c r="AZ368" s="256"/>
      <c r="BA368" s="256"/>
      <c r="BC368" s="3"/>
      <c r="BE368" s="3">
        <f>E368*(保育人数!$D$4+保育人数!$D$5)/保育人数!$D$34</f>
        <v>1173.6960138898937</v>
      </c>
      <c r="BF368" s="3">
        <f>F368*(保育人数!$D$4+保育人数!$D$5)/保育人数!$D$34</f>
        <v>1205.29552195616</v>
      </c>
      <c r="BG368" s="3">
        <f>G368*(保育人数!$D$4+保育人数!$D$5)/保育人数!$D$34</f>
        <v>1214.323952832236</v>
      </c>
      <c r="BH368" s="3">
        <f>H368*(保育人数!$D$4+保育人数!$D$5)/保育人数!$D$34</f>
        <v>1223.3523837083121</v>
      </c>
      <c r="BI368" s="3">
        <f>I368*(保育人数!$D$4+保育人数!$D$5)/保育人数!$D$34</f>
        <v>1232.3808145843882</v>
      </c>
      <c r="BJ368" s="3">
        <f>J368*(保育人数!$D$4+保育人数!$D$5)/保育人数!$D$34</f>
        <v>1236.8950300224265</v>
      </c>
      <c r="BK368" s="3">
        <f>K368*(保育人数!$D$4+保育人数!$D$5)/保育人数!$D$34</f>
        <v>1223.3523837083121</v>
      </c>
      <c r="BL368" s="3">
        <f>L368*(保育人数!$D$4+保育人数!$D$5)/保育人数!$D$34</f>
        <v>1232.3808145843882</v>
      </c>
      <c r="BM368" s="3">
        <f>M368*(保育人数!$D$4+保育人数!$D$5)/保育人数!$D$34</f>
        <v>1245.9234608985025</v>
      </c>
      <c r="BN368" s="3">
        <f>N368*(保育人数!$D$4+保育人数!$D$5)/保育人数!$D$34</f>
        <v>1300.0940461549592</v>
      </c>
      <c r="BO368" s="3">
        <f>O368*(保育人数!$D$4+保育人数!$D$5)/保育人数!$D$34</f>
        <v>1417.4636475439484</v>
      </c>
      <c r="BP368" s="3">
        <f t="shared" si="231"/>
        <v>1245.9234608985025</v>
      </c>
      <c r="BQ368" s="216"/>
      <c r="BR368" s="3"/>
      <c r="BU368" s="3">
        <f>U368*(保育人数!$D$4+保育人数!$D$5)/保育人数!$D$34</f>
        <v>125206.27938942342</v>
      </c>
      <c r="BV368" s="3">
        <f>V368*(保育人数!$D$4+保育人数!$D$5)/保育人数!$D$34</f>
        <v>126510.88765101641</v>
      </c>
      <c r="BW368" s="3">
        <f>W368*(保育人数!$D$4+保育人数!$D$5)/保育人数!$D$34</f>
        <v>127476.92975475657</v>
      </c>
      <c r="BX368" s="3">
        <f>X368*(保育人数!$D$4+保育人数!$D$5)/保育人数!$D$34</f>
        <v>128650.62576864645</v>
      </c>
      <c r="BY368" s="3">
        <f>Y368*(保育人数!$D$4+保育人数!$D$5)/保育人数!$D$34</f>
        <v>128822.1659552919</v>
      </c>
      <c r="BZ368" s="3">
        <f>Z368*(保育人数!$D$4+保育人数!$D$5)/保育人数!$D$34</f>
        <v>127215.10525935036</v>
      </c>
      <c r="CA368" s="3">
        <f>AA368*(保育人数!$D$4+保育人数!$D$5)/保育人数!$D$34</f>
        <v>128682.22527671272</v>
      </c>
      <c r="CB368" s="3">
        <f>AB368*(保育人数!$D$4+保育人数!$D$5)/保育人数!$D$34</f>
        <v>129964.26246111553</v>
      </c>
      <c r="CC368" s="3">
        <f>AC368*(保育人数!$D$4+保育人数!$D$5)/保育人数!$D$34</f>
        <v>135232.35187730595</v>
      </c>
      <c r="CD368" s="3">
        <f>AD368*(保育人数!$D$4+保育人数!$D$5)/保育人数!$D$34</f>
        <v>147149.8806337264</v>
      </c>
      <c r="CE368" s="3">
        <f>AE368*(保育人数!$D$4+保育人数!$D$5)/保育人数!$D$34</f>
        <v>0</v>
      </c>
      <c r="CF368" s="3">
        <f t="shared" si="232"/>
        <v>118628.24672975871</v>
      </c>
      <c r="CG368" s="216"/>
      <c r="CH368" s="3"/>
      <c r="CI368" s="4"/>
    </row>
    <row r="369" spans="1:87" ht="19">
      <c r="A369" s="32" t="s">
        <v>83</v>
      </c>
      <c r="B369" s="76" t="s">
        <v>134</v>
      </c>
      <c r="C369" s="257"/>
      <c r="D369" s="34" t="s">
        <v>162</v>
      </c>
      <c r="E369" s="38">
        <v>3260</v>
      </c>
      <c r="F369" s="84">
        <v>3350</v>
      </c>
      <c r="G369" s="36">
        <v>3380</v>
      </c>
      <c r="H369" s="36">
        <v>3400</v>
      </c>
      <c r="I369" s="36">
        <v>3430</v>
      </c>
      <c r="J369" s="36">
        <v>3440</v>
      </c>
      <c r="K369" s="36">
        <v>3400</v>
      </c>
      <c r="L369" s="36">
        <v>3430</v>
      </c>
      <c r="M369" s="39">
        <v>3470</v>
      </c>
      <c r="N369" s="39">
        <v>3620</v>
      </c>
      <c r="O369" s="40">
        <v>3950</v>
      </c>
      <c r="P369" s="111"/>
      <c r="Q369" s="111"/>
      <c r="R369" s="111"/>
      <c r="S369" s="111"/>
      <c r="T369" s="35">
        <v>336690</v>
      </c>
      <c r="U369" s="36">
        <v>345150</v>
      </c>
      <c r="V369" s="36">
        <v>348730</v>
      </c>
      <c r="W369" s="36">
        <v>351480</v>
      </c>
      <c r="X369" s="36">
        <v>354820</v>
      </c>
      <c r="Y369" s="36">
        <v>355300</v>
      </c>
      <c r="Z369" s="36">
        <v>350750</v>
      </c>
      <c r="AA369" s="36">
        <v>354840</v>
      </c>
      <c r="AB369" s="37">
        <v>358510</v>
      </c>
      <c r="AC369" s="37">
        <v>373540</v>
      </c>
      <c r="AD369" s="77">
        <v>407300</v>
      </c>
      <c r="AE369" s="111"/>
      <c r="AF369" s="4">
        <f>E369/E$513</f>
        <v>1.0482315112540193</v>
      </c>
      <c r="AG369" s="4">
        <f>F369/E$513</f>
        <v>1.0771704180064308</v>
      </c>
      <c r="AH369" s="4">
        <f>G369/E$513</f>
        <v>1.0868167202572347</v>
      </c>
      <c r="AI369" s="4">
        <f>H369/E$513</f>
        <v>1.0932475884244373</v>
      </c>
      <c r="AJ369" s="4">
        <f>I369/E$513</f>
        <v>1.1028938906752412</v>
      </c>
      <c r="AK369" s="4">
        <f>J369/E$513</f>
        <v>1.1061093247588425</v>
      </c>
      <c r="AL369" s="4">
        <f>K369/E$513</f>
        <v>1.0932475884244373</v>
      </c>
      <c r="AM369" s="4">
        <f>L369/E$513</f>
        <v>1.1028938906752412</v>
      </c>
      <c r="AN369" s="4">
        <f>M369/E$513</f>
        <v>1.1157556270096463</v>
      </c>
      <c r="AO369" s="4">
        <f>N369/E$513</f>
        <v>1.1639871382636655</v>
      </c>
      <c r="AP369" s="4">
        <f>O369/E$513</f>
        <v>1.270096463022508</v>
      </c>
      <c r="AQ369" s="256"/>
      <c r="AR369" s="256"/>
      <c r="AS369" s="256"/>
      <c r="AT369" s="256"/>
      <c r="AU369" s="256"/>
      <c r="AV369" s="256"/>
      <c r="AW369" s="256"/>
      <c r="AX369" s="256"/>
      <c r="AY369" s="256"/>
      <c r="AZ369" s="256"/>
      <c r="BA369" s="256"/>
      <c r="BC369" s="3"/>
      <c r="BE369" s="3">
        <f>E369*保育人数!$D$3/保育人数!$D$34</f>
        <v>490.54474426680167</v>
      </c>
      <c r="BF369" s="3">
        <f>F369*保育人数!$D$3/保育人数!$D$34</f>
        <v>504.08739058091584</v>
      </c>
      <c r="BG369" s="3">
        <f>G369*保育人数!$D$3/保育人数!$D$34</f>
        <v>508.60160601895387</v>
      </c>
      <c r="BH369" s="3">
        <f>H369*保育人数!$D$3/保育人数!$D$34</f>
        <v>511.61108297764594</v>
      </c>
      <c r="BI369" s="3">
        <f>I369*保育人数!$D$3/保育人数!$D$34</f>
        <v>516.12529841568403</v>
      </c>
      <c r="BJ369" s="3">
        <f>J369*保育人数!$D$3/保育人数!$D$34</f>
        <v>517.63003689503</v>
      </c>
      <c r="BK369" s="3">
        <f>K369*保育人数!$D$3/保育人数!$D$34</f>
        <v>511.61108297764594</v>
      </c>
      <c r="BL369" s="3">
        <f>L369*保育人数!$D$3/保育人数!$D$34</f>
        <v>516.12529841568403</v>
      </c>
      <c r="BM369" s="3">
        <f>M369*保育人数!$D$3/保育人数!$D$34</f>
        <v>522.14425233306804</v>
      </c>
      <c r="BN369" s="3">
        <f>N369*保育人数!$D$3/保育人数!$D$34</f>
        <v>544.71532952325833</v>
      </c>
      <c r="BO369" s="3">
        <f>O369*保育人数!$D$3/保育人数!$D$34</f>
        <v>594.37169934167684</v>
      </c>
      <c r="BP369" s="3">
        <f t="shared" si="231"/>
        <v>521.59707470421495</v>
      </c>
      <c r="BQ369" s="216"/>
      <c r="BR369" s="3"/>
      <c r="BU369" s="3">
        <f>U369*保育人数!$D$3/保育人数!$D$34</f>
        <v>51936.048614627791</v>
      </c>
      <c r="BV369" s="3">
        <f>V369*保育人数!$D$3/保育人数!$D$34</f>
        <v>52474.744990233667</v>
      </c>
      <c r="BW369" s="3">
        <f>W369*保育人数!$D$3/保育人数!$D$34</f>
        <v>52888.548072053818</v>
      </c>
      <c r="BX369" s="3">
        <f>X369*保育人数!$D$3/保育人数!$D$34</f>
        <v>53391.130724155388</v>
      </c>
      <c r="BY369" s="3">
        <f>Y369*保育人数!$D$3/保育人数!$D$34</f>
        <v>53463.358171164</v>
      </c>
      <c r="BZ369" s="3">
        <f>Z369*保育人数!$D$3/保育人数!$D$34</f>
        <v>52778.702163061564</v>
      </c>
      <c r="CA369" s="3">
        <f>AA369*保育人数!$D$3/保育人数!$D$34</f>
        <v>53394.140201114082</v>
      </c>
      <c r="CB369" s="3">
        <f>AB369*保育人数!$D$3/保育人数!$D$34</f>
        <v>53946.37922303407</v>
      </c>
      <c r="CC369" s="3">
        <f>AC369*保育人数!$D$3/保育人数!$D$34</f>
        <v>56208.001157491133</v>
      </c>
      <c r="CD369" s="3">
        <f>AD369*保育人数!$D$3/保育人数!$D$34</f>
        <v>61287.998263763293</v>
      </c>
      <c r="CE369" s="3">
        <f>AE369*保育人数!$D$3/保育人数!$D$34</f>
        <v>0</v>
      </c>
      <c r="CF369" s="3">
        <f t="shared" si="232"/>
        <v>49251.731961881698</v>
      </c>
      <c r="CG369" s="216"/>
      <c r="CH369" s="3"/>
      <c r="CI369" s="4"/>
    </row>
    <row r="370" spans="1:87" ht="21" customHeight="1">
      <c r="A370" s="32" t="s">
        <v>83</v>
      </c>
      <c r="B370" s="33" t="s">
        <v>163</v>
      </c>
      <c r="C370" s="237" t="s">
        <v>159</v>
      </c>
      <c r="D370" s="34" t="s">
        <v>105</v>
      </c>
      <c r="E370" s="38">
        <v>1110</v>
      </c>
      <c r="F370" s="36">
        <v>1140</v>
      </c>
      <c r="G370" s="36">
        <v>1150</v>
      </c>
      <c r="H370" s="36">
        <v>1160</v>
      </c>
      <c r="I370" s="36">
        <v>1170</v>
      </c>
      <c r="J370" s="36">
        <v>1170</v>
      </c>
      <c r="K370" s="36">
        <v>1160</v>
      </c>
      <c r="L370" s="36">
        <v>1180</v>
      </c>
      <c r="M370" s="39">
        <v>1190</v>
      </c>
      <c r="N370" s="39">
        <v>1240</v>
      </c>
      <c r="O370" s="40">
        <v>1340</v>
      </c>
      <c r="P370" s="111"/>
      <c r="Q370" s="111"/>
      <c r="R370" s="111"/>
      <c r="S370" s="111"/>
      <c r="T370" s="35">
        <v>118480</v>
      </c>
      <c r="U370" s="36">
        <v>121260</v>
      </c>
      <c r="V370" s="36">
        <v>122560</v>
      </c>
      <c r="W370" s="36">
        <v>123450</v>
      </c>
      <c r="X370" s="36">
        <v>124550</v>
      </c>
      <c r="Y370" s="36">
        <v>120220</v>
      </c>
      <c r="Z370" s="36">
        <v>118660</v>
      </c>
      <c r="AA370" s="36">
        <v>120020</v>
      </c>
      <c r="AB370" s="37">
        <v>121180</v>
      </c>
      <c r="AC370" s="37">
        <v>125900</v>
      </c>
      <c r="AD370" s="77">
        <v>136770</v>
      </c>
      <c r="AE370" s="111"/>
      <c r="AF370" s="4">
        <f>E370/E$514</f>
        <v>1.0373831775700935</v>
      </c>
      <c r="AG370" s="4">
        <f>F370/E$514</f>
        <v>1.0654205607476634</v>
      </c>
      <c r="AH370" s="4">
        <f>G370/E$514</f>
        <v>1.0747663551401869</v>
      </c>
      <c r="AI370" s="4">
        <f>H370/E$514</f>
        <v>1.0841121495327102</v>
      </c>
      <c r="AJ370" s="4">
        <f>I370/E$514</f>
        <v>1.0934579439252337</v>
      </c>
      <c r="AK370" s="4">
        <f>J370/E$514</f>
        <v>1.0934579439252337</v>
      </c>
      <c r="AL370" s="4">
        <f>K370/E$514</f>
        <v>1.0841121495327102</v>
      </c>
      <c r="AM370" s="4">
        <f>L370/E$514</f>
        <v>1.1028037383177569</v>
      </c>
      <c r="AN370" s="4">
        <f>M370/E$514</f>
        <v>1.1121495327102804</v>
      </c>
      <c r="AO370" s="4">
        <f>N370/E$514</f>
        <v>1.1588785046728971</v>
      </c>
      <c r="AP370" s="4">
        <f>O370/E$514</f>
        <v>1.2523364485981308</v>
      </c>
      <c r="AQ370" s="256"/>
      <c r="AR370" s="256"/>
      <c r="AS370" s="256"/>
      <c r="AT370" s="256"/>
      <c r="AU370" s="256"/>
      <c r="AV370" s="256"/>
      <c r="AW370" s="256"/>
      <c r="AX370" s="256"/>
      <c r="AY370" s="256"/>
      <c r="AZ370" s="256"/>
      <c r="BA370" s="256"/>
      <c r="BC370" s="3"/>
      <c r="BE370" s="3">
        <f>E370*(保育人数!$E$7+保育人数!$E$8)/保育人数!$E$34</f>
        <v>1149.8723775135404</v>
      </c>
      <c r="BF370" s="3">
        <f>F370*(保育人数!$E$7+保育人数!$E$8)/保育人数!$E$34</f>
        <v>1180.9500093382308</v>
      </c>
      <c r="BG370" s="3">
        <f>G370*(保育人数!$E$7+保育人数!$E$8)/保育人数!$E$34</f>
        <v>1191.3092199464609</v>
      </c>
      <c r="BH370" s="3">
        <f>H370*(保育人数!$E$7+保育人数!$E$8)/保育人数!$E$34</f>
        <v>1201.668430554691</v>
      </c>
      <c r="BI370" s="3">
        <f>I370*(保育人数!$E$7+保育人数!$E$8)/保育人数!$E$34</f>
        <v>1212.0276411629211</v>
      </c>
      <c r="BJ370" s="3">
        <f>J370*(保育人数!$E$7+保育人数!$E$8)/保育人数!$E$34</f>
        <v>1212.0276411629211</v>
      </c>
      <c r="BK370" s="3">
        <f>K370*(保育人数!$E$7+保育人数!$E$8)/保育人数!$E$34</f>
        <v>1201.668430554691</v>
      </c>
      <c r="BL370" s="3">
        <f>L370*(保育人数!$E$7+保育人数!$E$8)/保育人数!$E$34</f>
        <v>1222.386851771151</v>
      </c>
      <c r="BM370" s="3">
        <f>M370*(保育人数!$E$7+保育人数!$E$8)/保育人数!$E$34</f>
        <v>1232.7460623793811</v>
      </c>
      <c r="BN370" s="3">
        <f>N370*(保育人数!$E$7+保育人数!$E$8)/保育人数!$E$34</f>
        <v>1284.5421154205317</v>
      </c>
      <c r="BO370" s="3">
        <f>O370*(保育人数!$E$7+保育人数!$E$8)/保育人数!$E$34</f>
        <v>1388.1342215028326</v>
      </c>
      <c r="BP370" s="3">
        <f>AVERAGE(BE370:BO370)</f>
        <v>1225.2120910279411</v>
      </c>
      <c r="BQ370" s="216">
        <f>SUM(BP370:BP373)</f>
        <v>3855.2744024947224</v>
      </c>
      <c r="BR370" s="3"/>
      <c r="BU370" s="3">
        <f>U370*(保育人数!$E$7+保育人数!$E$8)/保育人数!$E$34</f>
        <v>125615.78783539812</v>
      </c>
      <c r="BV370" s="3">
        <f>V370*(保育人数!$E$7+保育人数!$E$8)/保育人数!$E$34</f>
        <v>126962.48521446803</v>
      </c>
      <c r="BW370" s="3">
        <f>W370*(保育人数!$E$7+保育人数!$E$8)/保育人数!$E$34</f>
        <v>127884.45495860052</v>
      </c>
      <c r="BX370" s="3">
        <f>X370*(保育人数!$E$7+保育人数!$E$8)/保育人数!$E$34</f>
        <v>129023.96812550582</v>
      </c>
      <c r="BY370" s="3">
        <f>Y370*(保育人数!$E$7+保育人数!$E$8)/保育人数!$E$34</f>
        <v>124538.42993214219</v>
      </c>
      <c r="BZ370" s="3">
        <f>Z370*(保育人数!$E$7+保育人数!$E$8)/保育人数!$E$34</f>
        <v>122922.3930772583</v>
      </c>
      <c r="CA370" s="3">
        <f>AA370*(保育人数!$E$7+保育人数!$E$8)/保育人数!$E$34</f>
        <v>124331.24571997758</v>
      </c>
      <c r="CB370" s="3">
        <f>AB370*(保育人数!$E$7+保育人数!$E$8)/保育人数!$E$34</f>
        <v>125532.91415053228</v>
      </c>
      <c r="CC370" s="3">
        <f>AC370*(保育人数!$E$7+保育人数!$E$8)/保育人数!$E$34</f>
        <v>130422.46155761689</v>
      </c>
      <c r="CD370" s="3">
        <f>AD370*(保育人数!$E$7+保育人数!$E$8)/保育人数!$E$34</f>
        <v>141682.92348876299</v>
      </c>
      <c r="CE370" s="3">
        <f>AE370*(保育人数!$E$7+保育人数!$E$8)/保育人数!$E$34</f>
        <v>0</v>
      </c>
      <c r="CF370" s="3">
        <f>AVERAGE(BU370:CE370)</f>
        <v>116265.18764184206</v>
      </c>
      <c r="CG370" s="216">
        <f>ROUNDDOWN(SUM(CF370:CF373)*$CJ$2*12/16,-2)</f>
        <v>194200</v>
      </c>
      <c r="CH370" s="3"/>
      <c r="CI370" s="4"/>
    </row>
    <row r="371" spans="1:87" ht="19">
      <c r="A371" s="32" t="s">
        <v>83</v>
      </c>
      <c r="B371" s="76" t="s">
        <v>135</v>
      </c>
      <c r="C371" s="237"/>
      <c r="D371" s="34" t="s">
        <v>106</v>
      </c>
      <c r="E371" s="38">
        <v>1170</v>
      </c>
      <c r="F371" s="36">
        <v>1200</v>
      </c>
      <c r="G371" s="36">
        <v>1210</v>
      </c>
      <c r="H371" s="36">
        <v>1220</v>
      </c>
      <c r="I371" s="36">
        <v>1230</v>
      </c>
      <c r="J371" s="36">
        <v>1230</v>
      </c>
      <c r="K371" s="36">
        <v>1220</v>
      </c>
      <c r="L371" s="36">
        <v>1240</v>
      </c>
      <c r="M371" s="39">
        <v>1260</v>
      </c>
      <c r="N371" s="39">
        <v>1310</v>
      </c>
      <c r="O371" s="40">
        <v>1420</v>
      </c>
      <c r="P371" s="111"/>
      <c r="Q371" s="111"/>
      <c r="R371" s="111"/>
      <c r="S371" s="111"/>
      <c r="T371" s="35">
        <v>125070</v>
      </c>
      <c r="U371" s="36">
        <v>128030</v>
      </c>
      <c r="V371" s="36">
        <v>129400</v>
      </c>
      <c r="W371" s="36">
        <v>130360</v>
      </c>
      <c r="X371" s="36">
        <v>131530</v>
      </c>
      <c r="Y371" s="36">
        <v>127210</v>
      </c>
      <c r="Z371" s="36">
        <v>125550</v>
      </c>
      <c r="AA371" s="36">
        <v>126990</v>
      </c>
      <c r="AB371" s="37">
        <v>128240</v>
      </c>
      <c r="AC371" s="37">
        <v>133290</v>
      </c>
      <c r="AD371" s="77">
        <v>144900</v>
      </c>
      <c r="AE371" s="111"/>
      <c r="AF371" s="4">
        <f>E371/E$515</f>
        <v>1.0353982300884956</v>
      </c>
      <c r="AG371" s="4">
        <f>F371/E$515</f>
        <v>1.0619469026548674</v>
      </c>
      <c r="AH371" s="4">
        <f>G371/E$515</f>
        <v>1.0707964601769913</v>
      </c>
      <c r="AI371" s="4">
        <f>H371/E$515</f>
        <v>1.0796460176991149</v>
      </c>
      <c r="AJ371" s="4">
        <f>I371/E$515</f>
        <v>1.0884955752212389</v>
      </c>
      <c r="AK371" s="4">
        <f>J371/E$515</f>
        <v>1.0884955752212389</v>
      </c>
      <c r="AL371" s="4">
        <f>K371/E$515</f>
        <v>1.0796460176991149</v>
      </c>
      <c r="AM371" s="4">
        <f>L371/E$515</f>
        <v>1.0973451327433628</v>
      </c>
      <c r="AN371" s="4">
        <f>M371/E$515</f>
        <v>1.1150442477876106</v>
      </c>
      <c r="AO371" s="4">
        <f>N371/E$515</f>
        <v>1.1592920353982301</v>
      </c>
      <c r="AP371" s="4">
        <f>O371/E$515</f>
        <v>1.2566371681415929</v>
      </c>
      <c r="AQ371" s="256"/>
      <c r="AR371" s="256"/>
      <c r="AS371" s="256"/>
      <c r="AT371" s="256"/>
      <c r="AU371" s="256"/>
      <c r="AV371" s="256"/>
      <c r="AW371" s="256"/>
      <c r="AX371" s="256"/>
      <c r="AY371" s="256"/>
      <c r="AZ371" s="256"/>
      <c r="BA371" s="256"/>
      <c r="BC371" s="3"/>
      <c r="BE371" s="3">
        <f>E371*保育人数!$E$6/保育人数!$E$34</f>
        <v>606.01382058146055</v>
      </c>
      <c r="BF371" s="3">
        <f>F371*保育人数!$E$6/保育人数!$E$34</f>
        <v>621.55263649380561</v>
      </c>
      <c r="BG371" s="3">
        <f>G371*保育人数!$E$6/保育人数!$E$34</f>
        <v>626.73224179792066</v>
      </c>
      <c r="BH371" s="3">
        <f>H371*保育人数!$E$6/保育人数!$E$34</f>
        <v>631.91184710203572</v>
      </c>
      <c r="BI371" s="3">
        <f>I371*保育人数!$E$6/保育人数!$E$34</f>
        <v>637.09145240615078</v>
      </c>
      <c r="BJ371" s="3">
        <f>J371*保育人数!$E$6/保育人数!$E$34</f>
        <v>637.09145240615078</v>
      </c>
      <c r="BK371" s="3">
        <f>K371*保育人数!$E$6/保育人数!$E$34</f>
        <v>631.91184710203572</v>
      </c>
      <c r="BL371" s="3">
        <f>L371*保育人数!$E$6/保育人数!$E$34</f>
        <v>642.27105771026584</v>
      </c>
      <c r="BM371" s="3">
        <f>M371*保育人数!$E$6/保育人数!$E$34</f>
        <v>652.63026831849595</v>
      </c>
      <c r="BN371" s="3">
        <f>N371*保育人数!$E$6/保育人数!$E$34</f>
        <v>678.52829483907112</v>
      </c>
      <c r="BO371" s="3">
        <f>O371*保育人数!$E$6/保育人数!$E$34</f>
        <v>735.50395318433664</v>
      </c>
      <c r="BP371" s="3">
        <f t="shared" ref="BP371:BP373" si="233">AVERAGE(BE371:BO371)</f>
        <v>645.5671701765209</v>
      </c>
      <c r="BQ371" s="216"/>
      <c r="BR371" s="3"/>
      <c r="BU371" s="3">
        <f>U371*保育人数!$E$6/保育人数!$E$34</f>
        <v>66314.48670858494</v>
      </c>
      <c r="BV371" s="3">
        <f>V371*保育人数!$E$6/保育人数!$E$34</f>
        <v>67024.092635248715</v>
      </c>
      <c r="BW371" s="3">
        <f>W371*保育人数!$E$6/保育人数!$E$34</f>
        <v>67521.334744443753</v>
      </c>
      <c r="BX371" s="3">
        <f>X371*保育人数!$E$6/保育人数!$E$34</f>
        <v>68127.348565025211</v>
      </c>
      <c r="BY371" s="3">
        <f>Y371*保育人数!$E$6/保育人数!$E$34</f>
        <v>65889.75907364751</v>
      </c>
      <c r="BZ371" s="3">
        <f>Z371*保育人数!$E$6/保育人数!$E$34</f>
        <v>65029.944593164415</v>
      </c>
      <c r="CA371" s="3">
        <f>AA371*保育人数!$E$6/保育人数!$E$34</f>
        <v>65775.807756956987</v>
      </c>
      <c r="CB371" s="3">
        <f>AB371*保育人数!$E$6/保育人数!$E$34</f>
        <v>66423.25841997136</v>
      </c>
      <c r="CC371" s="3">
        <f>AC371*保育人数!$E$6/保育人数!$E$34</f>
        <v>69038.959098549458</v>
      </c>
      <c r="CD371" s="3">
        <f>AD371*保育人数!$E$6/保育人数!$E$34</f>
        <v>75052.480856627037</v>
      </c>
      <c r="CE371" s="3">
        <f>AE371*保育人数!$E$6/保育人数!$E$34</f>
        <v>0</v>
      </c>
      <c r="CF371" s="3">
        <f t="shared" ref="CF371:CF373" si="234">AVERAGE(BU371:CE371)</f>
        <v>61472.497495656302</v>
      </c>
      <c r="CG371" s="216"/>
      <c r="CH371" s="3"/>
      <c r="CI371" s="4"/>
    </row>
    <row r="372" spans="1:87" ht="19">
      <c r="A372" s="32" t="s">
        <v>83</v>
      </c>
      <c r="B372" s="76" t="s">
        <v>135</v>
      </c>
      <c r="C372" s="257" t="s">
        <v>160</v>
      </c>
      <c r="D372" s="34" t="s">
        <v>161</v>
      </c>
      <c r="E372" s="38">
        <v>1630</v>
      </c>
      <c r="F372" s="36">
        <v>1680</v>
      </c>
      <c r="G372" s="36">
        <v>1690</v>
      </c>
      <c r="H372" s="36">
        <v>1710</v>
      </c>
      <c r="I372" s="36">
        <v>1720</v>
      </c>
      <c r="J372" s="36">
        <v>1720</v>
      </c>
      <c r="K372" s="36">
        <v>1710</v>
      </c>
      <c r="L372" s="36">
        <v>1720</v>
      </c>
      <c r="M372" s="39">
        <v>1740</v>
      </c>
      <c r="N372" s="39">
        <v>1820</v>
      </c>
      <c r="O372" s="40">
        <v>1990</v>
      </c>
      <c r="P372" s="111"/>
      <c r="Q372" s="111"/>
      <c r="R372" s="111"/>
      <c r="S372" s="111"/>
      <c r="T372" s="35">
        <v>174390</v>
      </c>
      <c r="U372" s="36">
        <v>178650</v>
      </c>
      <c r="V372" s="36">
        <v>180620</v>
      </c>
      <c r="W372" s="36">
        <v>182010</v>
      </c>
      <c r="X372" s="36">
        <v>183710</v>
      </c>
      <c r="Y372" s="36">
        <v>183960</v>
      </c>
      <c r="Z372" s="36">
        <v>181770</v>
      </c>
      <c r="AA372" s="36">
        <v>183860</v>
      </c>
      <c r="AB372" s="37">
        <v>185730</v>
      </c>
      <c r="AC372" s="37">
        <v>193330</v>
      </c>
      <c r="AD372" s="77">
        <v>210400</v>
      </c>
      <c r="AE372" s="111"/>
      <c r="AF372" s="4">
        <f>E372/E$516</f>
        <v>1.0382165605095541</v>
      </c>
      <c r="AG372" s="4">
        <f>F372/E$516</f>
        <v>1.0700636942675159</v>
      </c>
      <c r="AH372" s="4">
        <f>G372/E$516</f>
        <v>1.0764331210191083</v>
      </c>
      <c r="AI372" s="4">
        <f>H372/E$516</f>
        <v>1.089171974522293</v>
      </c>
      <c r="AJ372" s="4">
        <f>I372/E$516</f>
        <v>1.0955414012738853</v>
      </c>
      <c r="AK372" s="4">
        <f>J372/E$516</f>
        <v>1.0955414012738853</v>
      </c>
      <c r="AL372" s="4">
        <f>K372/E$516</f>
        <v>1.089171974522293</v>
      </c>
      <c r="AM372" s="4">
        <f>L372/E$516</f>
        <v>1.0955414012738853</v>
      </c>
      <c r="AN372" s="4">
        <f>M372/E$516</f>
        <v>1.10828025477707</v>
      </c>
      <c r="AO372" s="4">
        <f>N372/E$516</f>
        <v>1.1592356687898089</v>
      </c>
      <c r="AP372" s="4">
        <f>O372/E$516</f>
        <v>1.2675159235668789</v>
      </c>
      <c r="AQ372" s="256"/>
      <c r="AR372" s="256"/>
      <c r="AS372" s="256"/>
      <c r="AT372" s="256"/>
      <c r="AU372" s="256"/>
      <c r="AV372" s="256"/>
      <c r="AW372" s="256"/>
      <c r="AX372" s="256"/>
      <c r="AY372" s="256"/>
      <c r="AZ372" s="256"/>
      <c r="BA372" s="256"/>
      <c r="BC372" s="3"/>
      <c r="BE372" s="3">
        <f>E372*(保育人数!$E$4+保育人数!$E$5)/保育人数!$E$34</f>
        <v>1266.4134968561291</v>
      </c>
      <c r="BF372" s="3">
        <f>F372*(保育人数!$E$4+保育人数!$E$5)/保育人数!$E$34</f>
        <v>1305.2605366369919</v>
      </c>
      <c r="BG372" s="3">
        <f>G372*(保育人数!$E$4+保育人数!$E$5)/保育人数!$E$34</f>
        <v>1313.0299445931644</v>
      </c>
      <c r="BH372" s="3">
        <f>H372*(保育人数!$E$4+保育人数!$E$5)/保育人数!$E$34</f>
        <v>1328.5687605055095</v>
      </c>
      <c r="BI372" s="3">
        <f>I372*(保育人数!$E$4+保育人数!$E$5)/保育人数!$E$34</f>
        <v>1336.338168461682</v>
      </c>
      <c r="BJ372" s="3">
        <f>J372*(保育人数!$E$4+保育人数!$E$5)/保育人数!$E$34</f>
        <v>1336.338168461682</v>
      </c>
      <c r="BK372" s="3">
        <f>K372*(保育人数!$E$4+保育人数!$E$5)/保育人数!$E$34</f>
        <v>1328.5687605055095</v>
      </c>
      <c r="BL372" s="3">
        <f>L372*(保育人数!$E$4+保育人数!$E$5)/保育人数!$E$34</f>
        <v>1336.338168461682</v>
      </c>
      <c r="BM372" s="3">
        <f>M372*(保育人数!$E$4+保育人数!$E$5)/保育人数!$E$34</f>
        <v>1351.8769843740272</v>
      </c>
      <c r="BN372" s="3">
        <f>N372*(保育人数!$E$4+保育人数!$E$5)/保育人数!$E$34</f>
        <v>1414.0322480234079</v>
      </c>
      <c r="BO372" s="3">
        <f>O372*(保育人数!$E$4+保育人数!$E$5)/保育人数!$E$34</f>
        <v>1546.1121832783415</v>
      </c>
      <c r="BP372" s="3">
        <f t="shared" si="233"/>
        <v>1351.1706745598296</v>
      </c>
      <c r="BQ372" s="216"/>
      <c r="BR372" s="3"/>
      <c r="BU372" s="3">
        <f>U372*(保育人数!$E$4+保育人数!$E$5)/保育人数!$E$34</f>
        <v>138800.47313702299</v>
      </c>
      <c r="BV372" s="3">
        <f>V372*(保育人数!$E$4+保育人数!$E$5)/保育人数!$E$34</f>
        <v>140331.04650438897</v>
      </c>
      <c r="BW372" s="3">
        <f>W372*(保育人数!$E$4+保育人数!$E$5)/保育人数!$E$34</f>
        <v>141410.99421029695</v>
      </c>
      <c r="BX372" s="3">
        <f>X372*(保育人数!$E$4+保育人数!$E$5)/保育人数!$E$34</f>
        <v>142731.79356284629</v>
      </c>
      <c r="BY372" s="3">
        <f>Y372*(保育人数!$E$4+保育人数!$E$5)/保育人数!$E$34</f>
        <v>142926.02876175061</v>
      </c>
      <c r="BZ372" s="3">
        <f>Z372*(保育人数!$E$4+保育人数!$E$5)/保育人数!$E$34</f>
        <v>141224.52841934882</v>
      </c>
      <c r="CA372" s="3">
        <f>AA372*(保育人数!$E$4+保育人数!$E$5)/保育人数!$E$34</f>
        <v>142848.33468218887</v>
      </c>
      <c r="CB372" s="3">
        <f>AB372*(保育人数!$E$4+保育人数!$E$5)/保育人数!$E$34</f>
        <v>144301.21396999314</v>
      </c>
      <c r="CC372" s="3">
        <f>AC372*(保育人数!$E$4+保育人数!$E$5)/保育人数!$E$34</f>
        <v>150205.9640166843</v>
      </c>
      <c r="CD372" s="3">
        <f>AD372*(保育人数!$E$4+保育人数!$E$5)/保育人数!$E$34</f>
        <v>163468.34339787089</v>
      </c>
      <c r="CE372" s="3">
        <f>AE372*(保育人数!$E$4+保育人数!$E$5)/保育人数!$E$34</f>
        <v>0</v>
      </c>
      <c r="CF372" s="3">
        <f t="shared" si="234"/>
        <v>131658.974605672</v>
      </c>
      <c r="CG372" s="216"/>
      <c r="CH372" s="3"/>
      <c r="CI372" s="4"/>
    </row>
    <row r="373" spans="1:87" ht="19">
      <c r="A373" s="32" t="s">
        <v>83</v>
      </c>
      <c r="B373" s="76" t="s">
        <v>135</v>
      </c>
      <c r="C373" s="257"/>
      <c r="D373" s="34" t="s">
        <v>162</v>
      </c>
      <c r="E373" s="38">
        <v>2290</v>
      </c>
      <c r="F373" s="36">
        <v>2360</v>
      </c>
      <c r="G373" s="36">
        <v>2380</v>
      </c>
      <c r="H373" s="36">
        <v>2400</v>
      </c>
      <c r="I373" s="36">
        <v>2420</v>
      </c>
      <c r="J373" s="36">
        <v>2420</v>
      </c>
      <c r="K373" s="36">
        <v>2400</v>
      </c>
      <c r="L373" s="36">
        <v>2420</v>
      </c>
      <c r="M373" s="39">
        <v>2450</v>
      </c>
      <c r="N373" s="39">
        <v>2560</v>
      </c>
      <c r="O373" s="40">
        <v>2800</v>
      </c>
      <c r="P373" s="111"/>
      <c r="Q373" s="111"/>
      <c r="R373" s="111"/>
      <c r="S373" s="111"/>
      <c r="T373" s="35">
        <v>240330</v>
      </c>
      <c r="U373" s="36">
        <v>246440</v>
      </c>
      <c r="V373" s="36">
        <v>249100</v>
      </c>
      <c r="W373" s="36">
        <v>251100</v>
      </c>
      <c r="X373" s="36">
        <v>253540</v>
      </c>
      <c r="Y373" s="36">
        <v>253890</v>
      </c>
      <c r="Z373" s="36">
        <v>250710</v>
      </c>
      <c r="AA373" s="36">
        <v>253640</v>
      </c>
      <c r="AB373" s="37">
        <v>256340</v>
      </c>
      <c r="AC373" s="37">
        <v>267300</v>
      </c>
      <c r="AD373" s="77">
        <v>291730</v>
      </c>
      <c r="AE373" s="111"/>
      <c r="AF373" s="4">
        <f>E373/E$517</f>
        <v>1.0456621004566211</v>
      </c>
      <c r="AG373" s="4">
        <f>F373/E$517</f>
        <v>1.0776255707762556</v>
      </c>
      <c r="AH373" s="4">
        <f>G373/E$517</f>
        <v>1.08675799086758</v>
      </c>
      <c r="AI373" s="4">
        <f>H373/E$517</f>
        <v>1.095890410958904</v>
      </c>
      <c r="AJ373" s="4">
        <f>I373/E$517</f>
        <v>1.1050228310502284</v>
      </c>
      <c r="AK373" s="4">
        <f>J373/E$517</f>
        <v>1.1050228310502284</v>
      </c>
      <c r="AL373" s="4">
        <f>K373/E$517</f>
        <v>1.095890410958904</v>
      </c>
      <c r="AM373" s="4">
        <f>L373/E$517</f>
        <v>1.1050228310502284</v>
      </c>
      <c r="AN373" s="4">
        <f>M373/E$517</f>
        <v>1.1187214611872147</v>
      </c>
      <c r="AO373" s="4">
        <f>N373/E$517</f>
        <v>1.1689497716894977</v>
      </c>
      <c r="AP373" s="4">
        <f>O373/E$517</f>
        <v>1.2785388127853881</v>
      </c>
      <c r="AQ373" s="256"/>
      <c r="AR373" s="256"/>
      <c r="AS373" s="256"/>
      <c r="AT373" s="256"/>
      <c r="AU373" s="256"/>
      <c r="AV373" s="256"/>
      <c r="AW373" s="256"/>
      <c r="AX373" s="256"/>
      <c r="AY373" s="256"/>
      <c r="AZ373" s="256"/>
      <c r="BA373" s="256"/>
      <c r="BC373" s="3"/>
      <c r="BE373" s="3">
        <f>E373*保育人数!$E$3/保育人数!$E$34</f>
        <v>593.06480732117291</v>
      </c>
      <c r="BF373" s="3">
        <f>F373*保育人数!$E$3/保育人数!$E$34</f>
        <v>611.19342588557549</v>
      </c>
      <c r="BG373" s="3">
        <f>G373*保育人数!$E$3/保育人数!$E$34</f>
        <v>616.37303118969055</v>
      </c>
      <c r="BH373" s="3">
        <f>H373*保育人数!$E$3/保育人数!$E$34</f>
        <v>621.55263649380561</v>
      </c>
      <c r="BI373" s="3">
        <f>I373*保育人数!$E$3/保育人数!$E$34</f>
        <v>626.73224179792066</v>
      </c>
      <c r="BJ373" s="3">
        <f>J373*保育人数!$E$3/保育人数!$E$34</f>
        <v>626.73224179792066</v>
      </c>
      <c r="BK373" s="3">
        <f>K373*保育人数!$E$3/保育人数!$E$34</f>
        <v>621.55263649380561</v>
      </c>
      <c r="BL373" s="3">
        <f>L373*保育人数!$E$3/保育人数!$E$34</f>
        <v>626.73224179792066</v>
      </c>
      <c r="BM373" s="3">
        <f>M373*保育人数!$E$3/保育人数!$E$34</f>
        <v>634.50164975409325</v>
      </c>
      <c r="BN373" s="3">
        <f>N373*保育人数!$E$3/保育人数!$E$34</f>
        <v>662.98947892672606</v>
      </c>
      <c r="BO373" s="3">
        <f>O373*保育人数!$E$3/保育人数!$E$34</f>
        <v>725.14474257610664</v>
      </c>
      <c r="BP373" s="3">
        <f t="shared" si="233"/>
        <v>633.3244667304308</v>
      </c>
      <c r="BQ373" s="216"/>
      <c r="BR373" s="3"/>
      <c r="BU373" s="3">
        <f>U373*保育人数!$E$3/保育人数!$E$34</f>
        <v>63823.096557305609</v>
      </c>
      <c r="BV373" s="3">
        <f>V373*保育人数!$E$3/保育人数!$E$34</f>
        <v>64511.984062752912</v>
      </c>
      <c r="BW373" s="3">
        <f>W373*保育人数!$E$3/保育人数!$E$34</f>
        <v>65029.944593164415</v>
      </c>
      <c r="BX373" s="3">
        <f>X373*保育人数!$E$3/保育人数!$E$34</f>
        <v>65661.856440266449</v>
      </c>
      <c r="BY373" s="3">
        <f>Y373*保育人数!$E$3/保育人数!$E$34</f>
        <v>65752.49953308847</v>
      </c>
      <c r="BZ373" s="3">
        <f>Z373*保育人数!$E$3/保育人数!$E$34</f>
        <v>64928.942289734172</v>
      </c>
      <c r="CA373" s="3">
        <f>AA373*保育人数!$E$3/保育人数!$E$34</f>
        <v>65687.754466787024</v>
      </c>
      <c r="CB373" s="3">
        <f>AB373*保育人数!$E$3/保育人数!$E$34</f>
        <v>66387.001182842563</v>
      </c>
      <c r="CC373" s="3">
        <f>AC373*保育人数!$E$3/保育人数!$E$34</f>
        <v>69225.424889497604</v>
      </c>
      <c r="CD373" s="3">
        <f>AD373*保育人数!$E$3/保育人数!$E$34</f>
        <v>75552.312768474134</v>
      </c>
      <c r="CE373" s="3">
        <f>AE373*保育人数!$E$3/保育人数!$E$34</f>
        <v>0</v>
      </c>
      <c r="CF373" s="3">
        <f t="shared" si="234"/>
        <v>60596.437889446664</v>
      </c>
      <c r="CG373" s="216"/>
      <c r="CH373" s="3"/>
      <c r="CI373" s="4"/>
    </row>
    <row r="374" spans="1:87" ht="21" customHeight="1">
      <c r="A374" s="32" t="s">
        <v>83</v>
      </c>
      <c r="B374" s="33" t="s">
        <v>164</v>
      </c>
      <c r="C374" s="237" t="s">
        <v>159</v>
      </c>
      <c r="D374" s="34" t="s">
        <v>105</v>
      </c>
      <c r="E374" s="38">
        <v>790</v>
      </c>
      <c r="F374" s="36">
        <v>810</v>
      </c>
      <c r="G374" s="36">
        <v>820</v>
      </c>
      <c r="H374" s="36">
        <v>830</v>
      </c>
      <c r="I374" s="36">
        <v>830</v>
      </c>
      <c r="J374" s="36">
        <v>830</v>
      </c>
      <c r="K374" s="36">
        <v>830</v>
      </c>
      <c r="L374" s="36">
        <v>840</v>
      </c>
      <c r="M374" s="39">
        <v>850</v>
      </c>
      <c r="N374" s="39">
        <v>880</v>
      </c>
      <c r="O374" s="40">
        <v>960</v>
      </c>
      <c r="P374" s="111"/>
      <c r="Q374" s="111"/>
      <c r="R374" s="111"/>
      <c r="S374" s="111"/>
      <c r="T374" s="35">
        <v>86270</v>
      </c>
      <c r="U374" s="36">
        <v>88260</v>
      </c>
      <c r="V374" s="36">
        <v>89250</v>
      </c>
      <c r="W374" s="36">
        <v>89890</v>
      </c>
      <c r="X374" s="36">
        <v>90680</v>
      </c>
      <c r="Y374" s="36">
        <v>86320</v>
      </c>
      <c r="Z374" s="36">
        <v>85210</v>
      </c>
      <c r="AA374" s="36">
        <v>86190</v>
      </c>
      <c r="AB374" s="37">
        <v>87020</v>
      </c>
      <c r="AC374" s="37">
        <v>90370</v>
      </c>
      <c r="AD374" s="77">
        <v>98120</v>
      </c>
      <c r="AE374" s="111"/>
      <c r="AF374" s="4">
        <f>E374/E$518</f>
        <v>1.0394736842105263</v>
      </c>
      <c r="AG374" s="4">
        <f>F374/E$518</f>
        <v>1.0657894736842106</v>
      </c>
      <c r="AH374" s="4">
        <f>G374/E$518</f>
        <v>1.0789473684210527</v>
      </c>
      <c r="AI374" s="4">
        <f>H374/E$518</f>
        <v>1.0921052631578947</v>
      </c>
      <c r="AJ374" s="4">
        <f>I374/E$518</f>
        <v>1.0921052631578947</v>
      </c>
      <c r="AK374" s="4">
        <f>J374/E$518</f>
        <v>1.0921052631578947</v>
      </c>
      <c r="AL374" s="4">
        <f>K374/E$518</f>
        <v>1.0921052631578947</v>
      </c>
      <c r="AM374" s="4">
        <f>L374/E$518</f>
        <v>1.1052631578947369</v>
      </c>
      <c r="AN374" s="4">
        <f>M374/E$518</f>
        <v>1.118421052631579</v>
      </c>
      <c r="AO374" s="4">
        <f>N374/E$518</f>
        <v>1.1578947368421053</v>
      </c>
      <c r="AP374" s="4">
        <f>O374/E$518</f>
        <v>1.263157894736842</v>
      </c>
      <c r="AQ374" s="256"/>
      <c r="AR374" s="256"/>
      <c r="AS374" s="256"/>
      <c r="AT374" s="256"/>
      <c r="AU374" s="256"/>
      <c r="AV374" s="256"/>
      <c r="AW374" s="256"/>
      <c r="AX374" s="256"/>
      <c r="AY374" s="256"/>
      <c r="AZ374" s="256"/>
      <c r="BA374" s="256"/>
      <c r="BC374" s="3"/>
      <c r="BE374" s="3">
        <f>E374*(保育人数!$F$7+保育人数!$F$8)/保育人数!$F$34</f>
        <v>1073.5191637630664</v>
      </c>
      <c r="BF374" s="3">
        <f>F374*(保育人数!$F$7+保育人数!$F$8)/保育人数!$F$34</f>
        <v>1100.6968641114984</v>
      </c>
      <c r="BG374" s="3">
        <f>G374*(保育人数!$F$7+保育人数!$F$8)/保育人数!$F$34</f>
        <v>1114.2857142857144</v>
      </c>
      <c r="BH374" s="3">
        <f>H374*(保育人数!$F$7+保育人数!$F$8)/保育人数!$F$34</f>
        <v>1127.8745644599305</v>
      </c>
      <c r="BI374" s="3">
        <f>I374*(保育人数!$F$7+保育人数!$F$8)/保育人数!$F$34</f>
        <v>1127.8745644599305</v>
      </c>
      <c r="BJ374" s="3">
        <f>J374*(保育人数!$F$7+保育人数!$F$8)/保育人数!$F$34</f>
        <v>1127.8745644599305</v>
      </c>
      <c r="BK374" s="3">
        <f>K374*(保育人数!$F$7+保育人数!$F$8)/保育人数!$F$34</f>
        <v>1127.8745644599305</v>
      </c>
      <c r="BL374" s="3">
        <f>L374*(保育人数!$F$7+保育人数!$F$8)/保育人数!$F$34</f>
        <v>1141.4634146341466</v>
      </c>
      <c r="BM374" s="3">
        <f>M374*(保育人数!$F$7+保育人数!$F$8)/保育人数!$F$34</f>
        <v>1155.0522648083625</v>
      </c>
      <c r="BN374" s="3">
        <f>N374*(保育人数!$F$7+保育人数!$F$8)/保育人数!$F$34</f>
        <v>1195.8188153310107</v>
      </c>
      <c r="BO374" s="3">
        <f>O374*(保育人数!$F$7+保育人数!$F$8)/保育人数!$F$34</f>
        <v>1304.5296167247388</v>
      </c>
      <c r="BP374" s="3">
        <f>AVERAGE(BE374:BO374)</f>
        <v>1145.16946468166</v>
      </c>
      <c r="BQ374" s="216">
        <f>SUM(BP374:BP377)</f>
        <v>3899.6911624960408</v>
      </c>
      <c r="BR374" s="3"/>
      <c r="BU374" s="3">
        <f>U374*(保育人数!$F$7+保育人数!$F$8)/保育人数!$F$34</f>
        <v>119935.19163763068</v>
      </c>
      <c r="BV374" s="3">
        <f>V374*(保育人数!$F$7+保育人数!$F$8)/保育人数!$F$34</f>
        <v>121280.48780487807</v>
      </c>
      <c r="BW374" s="3">
        <f>W374*(保育人数!$F$7+保育人数!$F$8)/保育人数!$F$34</f>
        <v>122150.1742160279</v>
      </c>
      <c r="BX374" s="3">
        <f>X374*(保育人数!$F$7+保育人数!$F$8)/保育人数!$F$34</f>
        <v>123223.69337979096</v>
      </c>
      <c r="BY374" s="3">
        <f>Y374*(保育人数!$F$7+保育人数!$F$8)/保育人数!$F$34</f>
        <v>117298.95470383277</v>
      </c>
      <c r="BZ374" s="3">
        <f>Z374*(保育人数!$F$7+保育人数!$F$8)/保育人数!$F$34</f>
        <v>115790.5923344948</v>
      </c>
      <c r="CA374" s="3">
        <f>AA374*(保育人数!$F$7+保育人数!$F$8)/保育人数!$F$34</f>
        <v>117122.29965156796</v>
      </c>
      <c r="CB374" s="3">
        <f>AB374*(保育人数!$F$7+保育人数!$F$8)/保育人数!$F$34</f>
        <v>118250.1742160279</v>
      </c>
      <c r="CC374" s="3">
        <f>AC374*(保育人数!$F$7+保育人数!$F$8)/保育人数!$F$34</f>
        <v>122802.43902439026</v>
      </c>
      <c r="CD374" s="3">
        <f>AD374*(保育人数!$F$7+保育人数!$F$8)/保育人数!$F$34</f>
        <v>133333.79790940767</v>
      </c>
      <c r="CE374" s="3">
        <f>AE374*(保育人数!$F$7+保育人数!$F$8)/保育人数!$F$34</f>
        <v>0</v>
      </c>
      <c r="CF374" s="3">
        <f>AVERAGE(BU374:CE374)</f>
        <v>110107.98226164081</v>
      </c>
      <c r="CG374" s="216">
        <f>ROUNDDOWN(SUM(CF374:CF377)*$CJ$2*12/16,-2)</f>
        <v>199100</v>
      </c>
      <c r="CH374" s="3"/>
      <c r="CI374" s="4"/>
    </row>
    <row r="375" spans="1:87" ht="19">
      <c r="A375" s="32" t="s">
        <v>83</v>
      </c>
      <c r="B375" s="76" t="s">
        <v>136</v>
      </c>
      <c r="C375" s="237"/>
      <c r="D375" s="34" t="s">
        <v>106</v>
      </c>
      <c r="E375" s="38">
        <v>850</v>
      </c>
      <c r="F375" s="36">
        <v>870</v>
      </c>
      <c r="G375" s="36">
        <v>880</v>
      </c>
      <c r="H375" s="36">
        <v>890</v>
      </c>
      <c r="I375" s="36">
        <v>890</v>
      </c>
      <c r="J375" s="36">
        <v>890</v>
      </c>
      <c r="K375" s="36">
        <v>890</v>
      </c>
      <c r="L375" s="36">
        <v>900</v>
      </c>
      <c r="M375" s="39">
        <v>920</v>
      </c>
      <c r="N375" s="39">
        <v>950</v>
      </c>
      <c r="O375" s="40">
        <v>1040</v>
      </c>
      <c r="P375" s="111"/>
      <c r="Q375" s="111"/>
      <c r="R375" s="111"/>
      <c r="S375" s="111"/>
      <c r="T375" s="35">
        <v>92860</v>
      </c>
      <c r="U375" s="36">
        <v>95030</v>
      </c>
      <c r="V375" s="36">
        <v>96090</v>
      </c>
      <c r="W375" s="36">
        <v>96800</v>
      </c>
      <c r="X375" s="36">
        <v>97660</v>
      </c>
      <c r="Y375" s="36">
        <v>93310</v>
      </c>
      <c r="Z375" s="36">
        <v>92100</v>
      </c>
      <c r="AA375" s="36">
        <v>93160</v>
      </c>
      <c r="AB375" s="37">
        <v>94080</v>
      </c>
      <c r="AC375" s="37">
        <v>97760</v>
      </c>
      <c r="AD375" s="77">
        <v>106250</v>
      </c>
      <c r="AE375" s="111"/>
      <c r="AF375" s="4">
        <f>E375/E$519</f>
        <v>1.0365853658536586</v>
      </c>
      <c r="AG375" s="4">
        <f>F375/E$519</f>
        <v>1.0609756097560976</v>
      </c>
      <c r="AH375" s="4">
        <f>G375/E$519</f>
        <v>1.0731707317073171</v>
      </c>
      <c r="AI375" s="4">
        <f>H375/E$519</f>
        <v>1.0853658536585367</v>
      </c>
      <c r="AJ375" s="4">
        <f>I375/E$519</f>
        <v>1.0853658536585367</v>
      </c>
      <c r="AK375" s="4">
        <f>J375/E$519</f>
        <v>1.0853658536585367</v>
      </c>
      <c r="AL375" s="4">
        <f>K375/E$519</f>
        <v>1.0853658536585367</v>
      </c>
      <c r="AM375" s="4">
        <f>L375/E$519</f>
        <v>1.0975609756097562</v>
      </c>
      <c r="AN375" s="4">
        <f>M375/E$519</f>
        <v>1.1219512195121952</v>
      </c>
      <c r="AO375" s="4">
        <f>N375/E$519</f>
        <v>1.1585365853658536</v>
      </c>
      <c r="AP375" s="4">
        <f>O375/E$519</f>
        <v>1.2682926829268293</v>
      </c>
      <c r="AQ375" s="256"/>
      <c r="AR375" s="256"/>
      <c r="AS375" s="256"/>
      <c r="AT375" s="256"/>
      <c r="AU375" s="256"/>
      <c r="AV375" s="256"/>
      <c r="AW375" s="256"/>
      <c r="AX375" s="256"/>
      <c r="AY375" s="256"/>
      <c r="AZ375" s="256"/>
      <c r="BA375" s="256"/>
      <c r="BC375" s="3"/>
      <c r="BE375" s="3">
        <f>E375*保育人数!$F$6/保育人数!$F$34</f>
        <v>577.52613240418123</v>
      </c>
      <c r="BF375" s="3">
        <f>F375*保育人数!$F$6/保育人数!$F$34</f>
        <v>591.1149825783973</v>
      </c>
      <c r="BG375" s="3">
        <f>G375*保育人数!$F$6/保育人数!$F$34</f>
        <v>597.90940766550534</v>
      </c>
      <c r="BH375" s="3">
        <f>H375*保育人数!$F$6/保育人数!$F$34</f>
        <v>604.70383275261327</v>
      </c>
      <c r="BI375" s="3">
        <f>I375*保育人数!$F$6/保育人数!$F$34</f>
        <v>604.70383275261327</v>
      </c>
      <c r="BJ375" s="3">
        <f>J375*保育人数!$F$6/保育人数!$F$34</f>
        <v>604.70383275261327</v>
      </c>
      <c r="BK375" s="3">
        <f>K375*保育人数!$F$6/保育人数!$F$34</f>
        <v>604.70383275261327</v>
      </c>
      <c r="BL375" s="3">
        <f>L375*保育人数!$F$6/保育人数!$F$34</f>
        <v>611.4982578397213</v>
      </c>
      <c r="BM375" s="3">
        <f>M375*保育人数!$F$6/保育人数!$F$34</f>
        <v>625.08710801393738</v>
      </c>
      <c r="BN375" s="3">
        <f>N375*保育人数!$F$6/保育人数!$F$34</f>
        <v>645.47038327526138</v>
      </c>
      <c r="BO375" s="3">
        <f>O375*保育人数!$F$6/保育人数!$F$34</f>
        <v>706.6202090592335</v>
      </c>
      <c r="BP375" s="3">
        <f t="shared" ref="BP375:BP377" si="235">AVERAGE(BE375:BO375)</f>
        <v>615.82198289515372</v>
      </c>
      <c r="BQ375" s="216"/>
      <c r="BR375" s="3"/>
      <c r="BU375" s="3">
        <f>U375*保育人数!$F$6/保育人数!$F$34</f>
        <v>64567.421602787465</v>
      </c>
      <c r="BV375" s="3">
        <f>V375*保育人数!$F$6/保育人数!$F$34</f>
        <v>65287.630662020914</v>
      </c>
      <c r="BW375" s="3">
        <f>W375*保育人数!$F$6/保育人数!$F$34</f>
        <v>65770.034843205591</v>
      </c>
      <c r="BX375" s="3">
        <f>X375*保育人数!$F$6/保育人数!$F$34</f>
        <v>66354.355400696877</v>
      </c>
      <c r="BY375" s="3">
        <f>Y375*保育人数!$F$6/保育人数!$F$34</f>
        <v>63398.780487804885</v>
      </c>
      <c r="BZ375" s="3">
        <f>Z375*保育人数!$F$6/保育人数!$F$34</f>
        <v>62576.655052264818</v>
      </c>
      <c r="CA375" s="3">
        <f>AA375*保育人数!$F$6/保育人数!$F$34</f>
        <v>63296.864111498267</v>
      </c>
      <c r="CB375" s="3">
        <f>AB375*保育人数!$F$6/保育人数!$F$34</f>
        <v>63921.951219512201</v>
      </c>
      <c r="CC375" s="3">
        <f>AC375*保育人数!$F$6/保育人数!$F$34</f>
        <v>66422.299651567955</v>
      </c>
      <c r="CD375" s="3">
        <f>AD375*保育人数!$F$6/保育人数!$F$34</f>
        <v>72190.766550522661</v>
      </c>
      <c r="CE375" s="3">
        <f>AE375*保育人数!$F$6/保育人数!$F$34</f>
        <v>0</v>
      </c>
      <c r="CF375" s="3">
        <f t="shared" ref="CF375:CF377" si="236">AVERAGE(BU375:CE375)</f>
        <v>59435.159961989244</v>
      </c>
      <c r="CG375" s="216"/>
      <c r="CH375" s="3"/>
      <c r="CI375" s="4"/>
    </row>
    <row r="376" spans="1:87" ht="19">
      <c r="A376" s="32" t="s">
        <v>83</v>
      </c>
      <c r="B376" s="76" t="s">
        <v>136</v>
      </c>
      <c r="C376" s="257" t="s">
        <v>160</v>
      </c>
      <c r="D376" s="34" t="s">
        <v>161</v>
      </c>
      <c r="E376" s="38">
        <v>1310</v>
      </c>
      <c r="F376" s="36">
        <v>1350</v>
      </c>
      <c r="G376" s="36">
        <v>1360</v>
      </c>
      <c r="H376" s="36">
        <v>1380</v>
      </c>
      <c r="I376" s="36">
        <v>1380</v>
      </c>
      <c r="J376" s="36">
        <v>1380</v>
      </c>
      <c r="K376" s="36">
        <v>1370</v>
      </c>
      <c r="L376" s="36">
        <v>1380</v>
      </c>
      <c r="M376" s="39">
        <v>1400</v>
      </c>
      <c r="N376" s="39">
        <v>1460</v>
      </c>
      <c r="O376" s="40">
        <v>1600</v>
      </c>
      <c r="P376" s="111"/>
      <c r="Q376" s="111"/>
      <c r="R376" s="111"/>
      <c r="S376" s="111"/>
      <c r="T376" s="35">
        <v>142180</v>
      </c>
      <c r="U376" s="36">
        <v>145650</v>
      </c>
      <c r="V376" s="36">
        <v>147310</v>
      </c>
      <c r="W376" s="36">
        <v>148450</v>
      </c>
      <c r="X376" s="36">
        <v>149840</v>
      </c>
      <c r="Y376" s="36">
        <v>150060</v>
      </c>
      <c r="Z376" s="36">
        <v>148320</v>
      </c>
      <c r="AA376" s="36">
        <v>150030</v>
      </c>
      <c r="AB376" s="37">
        <v>151570</v>
      </c>
      <c r="AC376" s="37">
        <v>157800</v>
      </c>
      <c r="AD376" s="77">
        <v>171750</v>
      </c>
      <c r="AE376" s="111"/>
      <c r="AF376" s="4">
        <f>E376/E$520</f>
        <v>1.0396825396825398</v>
      </c>
      <c r="AG376" s="4">
        <f>F376/E$520</f>
        <v>1.0714285714285714</v>
      </c>
      <c r="AH376" s="4">
        <f>G376/E$520</f>
        <v>1.0793650793650793</v>
      </c>
      <c r="AI376" s="4">
        <f>H376/E$520</f>
        <v>1.0952380952380953</v>
      </c>
      <c r="AJ376" s="4">
        <f>I376/E$520</f>
        <v>1.0952380952380953</v>
      </c>
      <c r="AK376" s="4">
        <f>J376/E$520</f>
        <v>1.0952380952380953</v>
      </c>
      <c r="AL376" s="4">
        <f>K376/E$520</f>
        <v>1.0873015873015872</v>
      </c>
      <c r="AM376" s="4">
        <f>L376/E$520</f>
        <v>1.0952380952380953</v>
      </c>
      <c r="AN376" s="4">
        <f>M376/E$520</f>
        <v>1.1111111111111112</v>
      </c>
      <c r="AO376" s="4">
        <f>N376/E$520</f>
        <v>1.1587301587301588</v>
      </c>
      <c r="AP376" s="4">
        <f>O376/E$520</f>
        <v>1.2698412698412698</v>
      </c>
      <c r="AQ376" s="256"/>
      <c r="AR376" s="256"/>
      <c r="AS376" s="256"/>
      <c r="AT376" s="256"/>
      <c r="AU376" s="256"/>
      <c r="AV376" s="256"/>
      <c r="AW376" s="256"/>
      <c r="AX376" s="256"/>
      <c r="AY376" s="256"/>
      <c r="AZ376" s="256"/>
      <c r="BA376" s="256"/>
      <c r="BC376" s="3"/>
      <c r="BE376" s="3">
        <f>E376*(保育人数!$F$4+保育人数!$F$5)/保育人数!$F$34</f>
        <v>1335.1045296167249</v>
      </c>
      <c r="BF376" s="3">
        <f>F376*(保育人数!$F$4+保育人数!$F$5)/保育人数!$F$34</f>
        <v>1375.8710801393729</v>
      </c>
      <c r="BG376" s="3">
        <f>G376*(保育人数!$F$4+保育人数!$F$5)/保育人数!$F$34</f>
        <v>1386.0627177700351</v>
      </c>
      <c r="BH376" s="3">
        <f>H376*(保育人数!$F$4+保育人数!$F$5)/保育人数!$F$34</f>
        <v>1406.445993031359</v>
      </c>
      <c r="BI376" s="3">
        <f>I376*(保育人数!$F$4+保育人数!$F$5)/保育人数!$F$34</f>
        <v>1406.445993031359</v>
      </c>
      <c r="BJ376" s="3">
        <f>J376*(保育人数!$F$4+保育人数!$F$5)/保育人数!$F$34</f>
        <v>1406.445993031359</v>
      </c>
      <c r="BK376" s="3">
        <f>K376*(保育人数!$F$4+保育人数!$F$5)/保育人数!$F$34</f>
        <v>1396.254355400697</v>
      </c>
      <c r="BL376" s="3">
        <f>L376*(保育人数!$F$4+保育人数!$F$5)/保育人数!$F$34</f>
        <v>1406.445993031359</v>
      </c>
      <c r="BM376" s="3">
        <f>M376*(保育人数!$F$4+保育人数!$F$5)/保育人数!$F$34</f>
        <v>1426.8292682926831</v>
      </c>
      <c r="BN376" s="3">
        <f>N376*(保育人数!$F$4+保育人数!$F$5)/保育人数!$F$34</f>
        <v>1487.9790940766552</v>
      </c>
      <c r="BO376" s="3">
        <f>O376*(保育人数!$F$4+保育人数!$F$5)/保育人数!$F$34</f>
        <v>1630.6620209059236</v>
      </c>
      <c r="BP376" s="3">
        <f t="shared" si="235"/>
        <v>1424.0497307570479</v>
      </c>
      <c r="BQ376" s="216"/>
      <c r="BR376" s="3"/>
      <c r="BU376" s="3">
        <f>U376*(保育人数!$F$4+保育人数!$F$5)/保育人数!$F$34</f>
        <v>148441.20209059236</v>
      </c>
      <c r="BV376" s="3">
        <f>V376*(保育人数!$F$4+保育人数!$F$5)/保育人数!$F$34</f>
        <v>150133.01393728226</v>
      </c>
      <c r="BW376" s="3">
        <f>W376*(保育人数!$F$4+保育人数!$F$5)/保育人数!$F$34</f>
        <v>151294.86062717772</v>
      </c>
      <c r="BX376" s="3">
        <f>X376*(保育人数!$F$4+保育人数!$F$5)/保育人数!$F$34</f>
        <v>152711.49825783973</v>
      </c>
      <c r="BY376" s="3">
        <f>Y376*(保育人数!$F$4+保育人数!$F$5)/保育人数!$F$34</f>
        <v>152935.71428571432</v>
      </c>
      <c r="BZ376" s="3">
        <f>Z376*(保育人数!$F$4+保育人数!$F$5)/保育人数!$F$34</f>
        <v>151162.36933797912</v>
      </c>
      <c r="CA376" s="3">
        <f>AA376*(保育人数!$F$4+保育人数!$F$5)/保育人数!$F$34</f>
        <v>152905.13937282233</v>
      </c>
      <c r="CB376" s="3">
        <f>AB376*(保育人数!$F$4+保育人数!$F$5)/保育人数!$F$34</f>
        <v>154474.65156794427</v>
      </c>
      <c r="CC376" s="3">
        <f>AC376*(保育人数!$F$4+保育人数!$F$5)/保育人数!$F$34</f>
        <v>160824.04181184672</v>
      </c>
      <c r="CD376" s="3">
        <f>AD376*(保育人数!$F$4+保育人数!$F$5)/保育人数!$F$34</f>
        <v>175041.37630662022</v>
      </c>
      <c r="CE376" s="3">
        <f>AE376*(保育人数!$F$4+保育人数!$F$5)/保育人数!$F$34</f>
        <v>0</v>
      </c>
      <c r="CF376" s="3">
        <f t="shared" si="236"/>
        <v>140902.1697814381</v>
      </c>
      <c r="CG376" s="216"/>
      <c r="CH376" s="3"/>
      <c r="CI376" s="4"/>
    </row>
    <row r="377" spans="1:87" ht="19">
      <c r="A377" s="32" t="s">
        <v>83</v>
      </c>
      <c r="B377" s="76" t="s">
        <v>136</v>
      </c>
      <c r="C377" s="257"/>
      <c r="D377" s="34" t="s">
        <v>162</v>
      </c>
      <c r="E377" s="38">
        <v>1970</v>
      </c>
      <c r="F377" s="36">
        <v>2030</v>
      </c>
      <c r="G377" s="36">
        <v>2050</v>
      </c>
      <c r="H377" s="36">
        <v>2070</v>
      </c>
      <c r="I377" s="36">
        <v>2080</v>
      </c>
      <c r="J377" s="36">
        <v>2080</v>
      </c>
      <c r="K377" s="36">
        <v>2060</v>
      </c>
      <c r="L377" s="36">
        <v>2080</v>
      </c>
      <c r="M377" s="39">
        <v>2110</v>
      </c>
      <c r="N377" s="39">
        <v>2200</v>
      </c>
      <c r="O377" s="40">
        <v>2410</v>
      </c>
      <c r="P377" s="111"/>
      <c r="Q377" s="111"/>
      <c r="R377" s="111"/>
      <c r="S377" s="111"/>
      <c r="T377" s="35">
        <v>208120</v>
      </c>
      <c r="U377" s="36">
        <v>213440</v>
      </c>
      <c r="V377" s="36">
        <v>215790</v>
      </c>
      <c r="W377" s="36">
        <v>217540</v>
      </c>
      <c r="X377" s="36">
        <v>219670</v>
      </c>
      <c r="Y377" s="36">
        <v>219990</v>
      </c>
      <c r="Z377" s="36">
        <v>217260</v>
      </c>
      <c r="AA377" s="36">
        <v>219810</v>
      </c>
      <c r="AB377" s="37">
        <v>222180</v>
      </c>
      <c r="AC377" s="37">
        <v>231770</v>
      </c>
      <c r="AD377" s="77">
        <v>253080</v>
      </c>
      <c r="AE377" s="111"/>
      <c r="AF377" s="4">
        <f>E377/E$521</f>
        <v>1.0478723404255319</v>
      </c>
      <c r="AG377" s="4">
        <f>F377/E$521</f>
        <v>1.0797872340425532</v>
      </c>
      <c r="AH377" s="4">
        <f>G377/E$521</f>
        <v>1.0904255319148937</v>
      </c>
      <c r="AI377" s="4">
        <f>H377/E$521</f>
        <v>1.1010638297872339</v>
      </c>
      <c r="AJ377" s="4">
        <f>I377/E$521</f>
        <v>1.1063829787234043</v>
      </c>
      <c r="AK377" s="4">
        <f>J377/E$521</f>
        <v>1.1063829787234043</v>
      </c>
      <c r="AL377" s="4">
        <f>K377/E$521</f>
        <v>1.0957446808510638</v>
      </c>
      <c r="AM377" s="4">
        <f>L377/E$521</f>
        <v>1.1063829787234043</v>
      </c>
      <c r="AN377" s="4">
        <f>M377/E$521</f>
        <v>1.1223404255319149</v>
      </c>
      <c r="AO377" s="4">
        <f>N377/E$521</f>
        <v>1.1702127659574468</v>
      </c>
      <c r="AP377" s="4">
        <f>O377/E$521</f>
        <v>1.2819148936170213</v>
      </c>
      <c r="AQ377" s="256"/>
      <c r="AR377" s="256"/>
      <c r="AS377" s="256"/>
      <c r="AT377" s="256"/>
      <c r="AU377" s="256"/>
      <c r="AV377" s="256"/>
      <c r="AW377" s="256"/>
      <c r="AX377" s="256"/>
      <c r="AY377" s="256"/>
      <c r="AZ377" s="256"/>
      <c r="BA377" s="256"/>
      <c r="BC377" s="3"/>
      <c r="BE377" s="3">
        <f>E377*保育人数!$F$3/保育人数!$F$34</f>
        <v>669.25087108013952</v>
      </c>
      <c r="BF377" s="3">
        <f>F377*保育人数!$F$3/保育人数!$F$34</f>
        <v>689.63414634146352</v>
      </c>
      <c r="BG377" s="3">
        <f>G377*保育人数!$F$3/保育人数!$F$34</f>
        <v>696.42857142857156</v>
      </c>
      <c r="BH377" s="3">
        <f>H377*保育人数!$F$3/保育人数!$F$34</f>
        <v>703.22299651567948</v>
      </c>
      <c r="BI377" s="3">
        <f>I377*保育人数!$F$3/保育人数!$F$34</f>
        <v>706.6202090592335</v>
      </c>
      <c r="BJ377" s="3">
        <f>J377*保育人数!$F$3/保育人数!$F$34</f>
        <v>706.6202090592335</v>
      </c>
      <c r="BK377" s="3">
        <f>K377*保育人数!$F$3/保育人数!$F$34</f>
        <v>699.82578397212558</v>
      </c>
      <c r="BL377" s="3">
        <f>L377*保育人数!$F$3/保育人数!$F$34</f>
        <v>706.6202090592335</v>
      </c>
      <c r="BM377" s="3">
        <f>M377*保育人数!$F$3/保育人数!$F$34</f>
        <v>716.81184668989556</v>
      </c>
      <c r="BN377" s="3">
        <f>N377*保育人数!$F$3/保育人数!$F$34</f>
        <v>747.38675958188162</v>
      </c>
      <c r="BO377" s="3">
        <f>O377*保育人数!$F$3/保育人数!$F$34</f>
        <v>818.7282229965158</v>
      </c>
      <c r="BP377" s="3">
        <f t="shared" si="235"/>
        <v>714.64998416217941</v>
      </c>
      <c r="BQ377" s="216"/>
      <c r="BR377" s="3"/>
      <c r="BU377" s="3">
        <f>U377*保育人数!$F$3/保育人数!$F$34</f>
        <v>72510.104529616729</v>
      </c>
      <c r="BV377" s="3">
        <f>V377*保育人数!$F$3/保育人数!$F$34</f>
        <v>73308.449477351925</v>
      </c>
      <c r="BW377" s="3">
        <f>W377*保育人数!$F$3/保育人数!$F$34</f>
        <v>73902.961672473873</v>
      </c>
      <c r="BX377" s="3">
        <f>X377*保育人数!$F$3/保育人数!$F$34</f>
        <v>74626.567944250884</v>
      </c>
      <c r="BY377" s="3">
        <f>Y377*保育人数!$F$3/保育人数!$F$34</f>
        <v>74735.278745644609</v>
      </c>
      <c r="BZ377" s="3">
        <f>Z377*保育人数!$F$3/保育人数!$F$34</f>
        <v>73807.839721254364</v>
      </c>
      <c r="CA377" s="3">
        <f>AA377*保育人数!$F$3/保育人数!$F$34</f>
        <v>74674.128919860639</v>
      </c>
      <c r="CB377" s="3">
        <f>AB377*保育人数!$F$3/保育人数!$F$34</f>
        <v>75479.268292682944</v>
      </c>
      <c r="CC377" s="3">
        <f>AC377*保育人数!$F$3/保育人数!$F$34</f>
        <v>78737.195121951227</v>
      </c>
      <c r="CD377" s="3">
        <f>AD377*保育人数!$F$3/保育人数!$F$34</f>
        <v>85976.655052264818</v>
      </c>
      <c r="CE377" s="3">
        <f>AE377*保育人数!$F$3/保育人数!$F$34</f>
        <v>0</v>
      </c>
      <c r="CF377" s="3">
        <f t="shared" si="236"/>
        <v>68887.131770668377</v>
      </c>
      <c r="CG377" s="216"/>
      <c r="CH377" s="3"/>
      <c r="CI377" s="4"/>
    </row>
    <row r="378" spans="1:87" ht="21" customHeight="1">
      <c r="A378" s="32" t="s">
        <v>83</v>
      </c>
      <c r="B378" s="33" t="s">
        <v>165</v>
      </c>
      <c r="C378" s="237" t="s">
        <v>159</v>
      </c>
      <c r="D378" s="34" t="s">
        <v>105</v>
      </c>
      <c r="E378" s="38">
        <v>630</v>
      </c>
      <c r="F378" s="36">
        <v>650</v>
      </c>
      <c r="G378" s="36">
        <v>650</v>
      </c>
      <c r="H378" s="36">
        <v>660</v>
      </c>
      <c r="I378" s="36">
        <v>660</v>
      </c>
      <c r="J378" s="36">
        <v>670</v>
      </c>
      <c r="K378" s="36">
        <v>660</v>
      </c>
      <c r="L378" s="36">
        <v>670</v>
      </c>
      <c r="M378" s="39">
        <v>680</v>
      </c>
      <c r="N378" s="39">
        <v>710</v>
      </c>
      <c r="O378" s="40">
        <v>770</v>
      </c>
      <c r="P378" s="111"/>
      <c r="Q378" s="111"/>
      <c r="R378" s="111"/>
      <c r="S378" s="111"/>
      <c r="T378" s="35">
        <v>70220</v>
      </c>
      <c r="U378" s="36">
        <v>71850</v>
      </c>
      <c r="V378" s="36">
        <v>72710</v>
      </c>
      <c r="W378" s="36">
        <v>73250</v>
      </c>
      <c r="X378" s="36">
        <v>73900</v>
      </c>
      <c r="Y378" s="36">
        <v>69520</v>
      </c>
      <c r="Z378" s="36">
        <v>68620</v>
      </c>
      <c r="AA378" s="36">
        <v>69420</v>
      </c>
      <c r="AB378" s="37">
        <v>70110</v>
      </c>
      <c r="AC378" s="37">
        <v>72890</v>
      </c>
      <c r="AD378" s="77">
        <v>79240</v>
      </c>
      <c r="AE378" s="111"/>
      <c r="AF378" s="4">
        <f>E378/E$522</f>
        <v>1.05</v>
      </c>
      <c r="AG378" s="4">
        <f>F378/E$522</f>
        <v>1.0833333333333333</v>
      </c>
      <c r="AH378" s="4">
        <f>G378/E$522</f>
        <v>1.0833333333333333</v>
      </c>
      <c r="AI378" s="4">
        <f>H378/E$522</f>
        <v>1.1000000000000001</v>
      </c>
      <c r="AJ378" s="4">
        <f>I378/E$522</f>
        <v>1.1000000000000001</v>
      </c>
      <c r="AK378" s="4">
        <f>J378/E$522</f>
        <v>1.1166666666666667</v>
      </c>
      <c r="AL378" s="4">
        <f>K378/E$522</f>
        <v>1.1000000000000001</v>
      </c>
      <c r="AM378" s="4">
        <f>L378/E$522</f>
        <v>1.1166666666666667</v>
      </c>
      <c r="AN378" s="4">
        <f>M378/E$522</f>
        <v>1.1333333333333333</v>
      </c>
      <c r="AO378" s="4">
        <f>N378/E$522</f>
        <v>1.1833333333333333</v>
      </c>
      <c r="AP378" s="4">
        <f>O378/E$522</f>
        <v>1.2833333333333334</v>
      </c>
      <c r="AQ378" s="256"/>
      <c r="AR378" s="256"/>
      <c r="AS378" s="256"/>
      <c r="AT378" s="256"/>
      <c r="AU378" s="256"/>
      <c r="AV378" s="256"/>
      <c r="AW378" s="256"/>
      <c r="AX378" s="256"/>
      <c r="AY378" s="256"/>
      <c r="AZ378" s="256"/>
      <c r="BA378" s="256"/>
      <c r="BC378" s="3"/>
      <c r="BE378" s="3">
        <f>E378*(保育人数!$G$7+保育人数!$G$8)/保育人数!$G$34</f>
        <v>1017.3913043478262</v>
      </c>
      <c r="BF378" s="3">
        <f>F378*(保育人数!$G$7+保育人数!$G$8)/保育人数!$G$34</f>
        <v>1049.689440993789</v>
      </c>
      <c r="BG378" s="3">
        <f>G378*(保育人数!$G$7+保育人数!$G$8)/保育人数!$G$34</f>
        <v>1049.689440993789</v>
      </c>
      <c r="BH378" s="3">
        <f>H378*(保育人数!$G$7+保育人数!$G$8)/保育人数!$G$34</f>
        <v>1065.8385093167703</v>
      </c>
      <c r="BI378" s="3">
        <f>I378*(保育人数!$G$7+保育人数!$G$8)/保育人数!$G$34</f>
        <v>1065.8385093167703</v>
      </c>
      <c r="BJ378" s="3">
        <f>J378*(保育人数!$G$7+保育人数!$G$8)/保育人数!$G$34</f>
        <v>1081.9875776397516</v>
      </c>
      <c r="BK378" s="3">
        <f>K378*(保育人数!$G$7+保育人数!$G$8)/保育人数!$G$34</f>
        <v>1065.8385093167703</v>
      </c>
      <c r="BL378" s="3">
        <f>L378*(保育人数!$G$7+保育人数!$G$8)/保育人数!$G$34</f>
        <v>1081.9875776397516</v>
      </c>
      <c r="BM378" s="3">
        <f>M378*(保育人数!$G$7+保育人数!$G$8)/保育人数!$G$34</f>
        <v>1098.1366459627332</v>
      </c>
      <c r="BN378" s="3">
        <f>N378*(保育人数!$G$7+保育人数!$G$8)/保育人数!$G$34</f>
        <v>1146.5838509316773</v>
      </c>
      <c r="BO378" s="3">
        <f>O378*(保育人数!$G$7+保育人数!$G$8)/保育人数!$G$34</f>
        <v>1243.4782608695655</v>
      </c>
      <c r="BP378" s="3">
        <f>AVERAGE(BE378:BO378)</f>
        <v>1087.8599661208359</v>
      </c>
      <c r="BQ378" s="216">
        <f>SUM(BP378:BP381)</f>
        <v>3953.2185206098256</v>
      </c>
      <c r="BR378" s="3"/>
      <c r="BU378" s="3">
        <f>U378*(保育人数!$G$7+保育人数!$G$8)/保育人数!$G$34</f>
        <v>116031.05590062114</v>
      </c>
      <c r="BV378" s="3">
        <f>V378*(保育人数!$G$7+保育人数!$G$8)/保育人数!$G$34</f>
        <v>117419.87577639753</v>
      </c>
      <c r="BW378" s="3">
        <f>W378*(保育人数!$G$7+保育人数!$G$8)/保育人数!$G$34</f>
        <v>118291.92546583853</v>
      </c>
      <c r="BX378" s="3">
        <f>X378*(保育人数!$G$7+保育人数!$G$8)/保育人数!$G$34</f>
        <v>119341.61490683231</v>
      </c>
      <c r="BY378" s="3">
        <f>Y378*(保育人数!$G$7+保育人数!$G$8)/保育人数!$G$34</f>
        <v>112268.32298136648</v>
      </c>
      <c r="BZ378" s="3">
        <f>Z378*(保育人数!$G$7+保育人数!$G$8)/保育人数!$G$34</f>
        <v>110814.90683229815</v>
      </c>
      <c r="CA378" s="3">
        <f>AA378*(保育人数!$G$7+保育人数!$G$8)/保育人数!$G$34</f>
        <v>112106.83229813667</v>
      </c>
      <c r="CB378" s="3">
        <f>AB378*(保育人数!$G$7+保育人数!$G$8)/保育人数!$G$34</f>
        <v>113221.11801242238</v>
      </c>
      <c r="CC378" s="3">
        <f>AC378*(保育人数!$G$7+保育人数!$G$8)/保育人数!$G$34</f>
        <v>117710.5590062112</v>
      </c>
      <c r="CD378" s="3">
        <f>AD378*(保育人数!$G$7+保育人数!$G$8)/保育人数!$G$34</f>
        <v>127965.21739130437</v>
      </c>
      <c r="CE378" s="3">
        <f>AE378*(保育人数!$G$7+保育人数!$G$8)/保育人数!$G$34</f>
        <v>0</v>
      </c>
      <c r="CF378" s="3">
        <f>AVERAGE(BU378:CE378)</f>
        <v>105924.67532467535</v>
      </c>
      <c r="CG378" s="216">
        <f>ROUNDDOWN(SUM(CF378:CF381)*$CJ$2*12/16,-2)</f>
        <v>203900</v>
      </c>
      <c r="CH378" s="3"/>
      <c r="CI378" s="4"/>
    </row>
    <row r="379" spans="1:87" ht="19">
      <c r="A379" s="32" t="s">
        <v>83</v>
      </c>
      <c r="B379" s="76" t="s">
        <v>137</v>
      </c>
      <c r="C379" s="237"/>
      <c r="D379" s="34" t="s">
        <v>106</v>
      </c>
      <c r="E379" s="38">
        <v>690</v>
      </c>
      <c r="F379" s="36">
        <v>710</v>
      </c>
      <c r="G379" s="36">
        <v>710</v>
      </c>
      <c r="H379" s="36">
        <v>720</v>
      </c>
      <c r="I379" s="36">
        <v>720</v>
      </c>
      <c r="J379" s="36">
        <v>730</v>
      </c>
      <c r="K379" s="36">
        <v>720</v>
      </c>
      <c r="L379" s="36">
        <v>730</v>
      </c>
      <c r="M379" s="39">
        <v>750</v>
      </c>
      <c r="N379" s="39">
        <v>780</v>
      </c>
      <c r="O379" s="40">
        <v>850</v>
      </c>
      <c r="P379" s="111"/>
      <c r="Q379" s="111"/>
      <c r="R379" s="111"/>
      <c r="S379" s="111"/>
      <c r="T379" s="35">
        <v>76810</v>
      </c>
      <c r="U379" s="36">
        <v>78620</v>
      </c>
      <c r="V379" s="36">
        <v>79550</v>
      </c>
      <c r="W379" s="36">
        <v>80160</v>
      </c>
      <c r="X379" s="36">
        <v>80880</v>
      </c>
      <c r="Y379" s="36">
        <v>76510</v>
      </c>
      <c r="Z379" s="36">
        <v>75510</v>
      </c>
      <c r="AA379" s="36">
        <v>76390</v>
      </c>
      <c r="AB379" s="37">
        <v>77170</v>
      </c>
      <c r="AC379" s="37">
        <v>80280</v>
      </c>
      <c r="AD379" s="77">
        <v>87370</v>
      </c>
      <c r="AE379" s="111"/>
      <c r="AF379" s="4">
        <f>E379/E$523</f>
        <v>1.0454545454545454</v>
      </c>
      <c r="AG379" s="4">
        <f>F379/E$523</f>
        <v>1.0757575757575757</v>
      </c>
      <c r="AH379" s="4">
        <f>G379/E$523</f>
        <v>1.0757575757575757</v>
      </c>
      <c r="AI379" s="4">
        <f>H379/E$523</f>
        <v>1.0909090909090908</v>
      </c>
      <c r="AJ379" s="4">
        <f>I379/E$523</f>
        <v>1.0909090909090908</v>
      </c>
      <c r="AK379" s="4">
        <f>J379/E$523</f>
        <v>1.106060606060606</v>
      </c>
      <c r="AL379" s="4">
        <f>K379/E$523</f>
        <v>1.0909090909090908</v>
      </c>
      <c r="AM379" s="4">
        <f>L379/E$523</f>
        <v>1.106060606060606</v>
      </c>
      <c r="AN379" s="4">
        <f>M379/E$523</f>
        <v>1.1363636363636365</v>
      </c>
      <c r="AO379" s="4">
        <f>N379/E$523</f>
        <v>1.1818181818181819</v>
      </c>
      <c r="AP379" s="4">
        <f>O379/E$523</f>
        <v>1.2878787878787878</v>
      </c>
      <c r="AQ379" s="256"/>
      <c r="AR379" s="256"/>
      <c r="AS379" s="256"/>
      <c r="AT379" s="256"/>
      <c r="AU379" s="256"/>
      <c r="AV379" s="256"/>
      <c r="AW379" s="256"/>
      <c r="AX379" s="256"/>
      <c r="AY379" s="256"/>
      <c r="AZ379" s="256"/>
      <c r="BA379" s="256"/>
      <c r="BC379" s="3"/>
      <c r="BE379" s="3">
        <f>E379*保育人数!$G$6/保育人数!$G$34</f>
        <v>557.14285714285722</v>
      </c>
      <c r="BF379" s="3">
        <f>F379*保育人数!$G$6/保育人数!$G$34</f>
        <v>573.29192546583863</v>
      </c>
      <c r="BG379" s="3">
        <f>G379*保育人数!$G$6/保育人数!$G$34</f>
        <v>573.29192546583863</v>
      </c>
      <c r="BH379" s="3">
        <f>H379*保育人数!$G$6/保育人数!$G$34</f>
        <v>581.36645962732928</v>
      </c>
      <c r="BI379" s="3">
        <f>I379*保育人数!$G$6/保育人数!$G$34</f>
        <v>581.36645962732928</v>
      </c>
      <c r="BJ379" s="3">
        <f>J379*保育人数!$G$6/保育人数!$G$34</f>
        <v>589.44099378881992</v>
      </c>
      <c r="BK379" s="3">
        <f>K379*保育人数!$G$6/保育人数!$G$34</f>
        <v>581.36645962732928</v>
      </c>
      <c r="BL379" s="3">
        <f>L379*保育人数!$G$6/保育人数!$G$34</f>
        <v>589.44099378881992</v>
      </c>
      <c r="BM379" s="3">
        <f>M379*保育人数!$G$6/保育人数!$G$34</f>
        <v>605.59006211180133</v>
      </c>
      <c r="BN379" s="3">
        <f>N379*保育人数!$G$6/保育人数!$G$34</f>
        <v>629.81366459627338</v>
      </c>
      <c r="BO379" s="3">
        <f>O379*保育人数!$G$6/保育人数!$G$34</f>
        <v>686.33540372670814</v>
      </c>
      <c r="BP379" s="3">
        <f t="shared" ref="BP379:BP381" si="237">AVERAGE(BE379:BO379)</f>
        <v>595.3133822699042</v>
      </c>
      <c r="BQ379" s="216"/>
      <c r="BR379" s="3"/>
      <c r="BU379" s="3">
        <f>U379*保育人数!$G$6/保育人数!$G$34</f>
        <v>63481.98757763976</v>
      </c>
      <c r="BV379" s="3">
        <f>V379*保育人数!$G$6/保育人数!$G$34</f>
        <v>64232.919254658394</v>
      </c>
      <c r="BW379" s="3">
        <f>W379*保育人数!$G$6/保育人数!$G$34</f>
        <v>64725.465838509328</v>
      </c>
      <c r="BX379" s="3">
        <f>X379*保育人数!$G$6/保育人数!$G$34</f>
        <v>65306.832298136658</v>
      </c>
      <c r="BY379" s="3">
        <f>Y379*保育人数!$G$6/保育人数!$G$34</f>
        <v>61778.260869565223</v>
      </c>
      <c r="BZ379" s="3">
        <f>Z379*保育人数!$G$6/保育人数!$G$34</f>
        <v>60970.807453416157</v>
      </c>
      <c r="CA379" s="3">
        <f>AA379*保育人数!$G$6/保育人数!$G$34</f>
        <v>61681.366459627337</v>
      </c>
      <c r="CB379" s="3">
        <f>AB379*保育人数!$G$6/保育人数!$G$34</f>
        <v>62311.180124223611</v>
      </c>
      <c r="CC379" s="3">
        <f>AC379*保育人数!$G$6/保育人数!$G$34</f>
        <v>64822.360248447214</v>
      </c>
      <c r="CD379" s="3">
        <f>AD379*保育人数!$G$6/保育人数!$G$34</f>
        <v>70547.204968944105</v>
      </c>
      <c r="CE379" s="3">
        <f>AE379*保育人数!$G$6/保育人数!$G$34</f>
        <v>0</v>
      </c>
      <c r="CF379" s="3">
        <f t="shared" ref="CF379:CF381" si="238">AVERAGE(BU379:CE379)</f>
        <v>58168.944099378888</v>
      </c>
      <c r="CG379" s="216"/>
      <c r="CH379" s="3"/>
      <c r="CI379" s="4"/>
    </row>
    <row r="380" spans="1:87" ht="19">
      <c r="A380" s="32" t="s">
        <v>83</v>
      </c>
      <c r="B380" s="76" t="s">
        <v>137</v>
      </c>
      <c r="C380" s="257" t="s">
        <v>160</v>
      </c>
      <c r="D380" s="34" t="s">
        <v>161</v>
      </c>
      <c r="E380" s="38">
        <v>1150</v>
      </c>
      <c r="F380" s="36">
        <v>1190</v>
      </c>
      <c r="G380" s="36">
        <v>1190</v>
      </c>
      <c r="H380" s="36">
        <v>1210</v>
      </c>
      <c r="I380" s="36">
        <v>1210</v>
      </c>
      <c r="J380" s="36">
        <v>1220</v>
      </c>
      <c r="K380" s="36">
        <v>1210</v>
      </c>
      <c r="L380" s="36">
        <v>1210</v>
      </c>
      <c r="M380" s="39">
        <v>1230</v>
      </c>
      <c r="N380" s="39">
        <v>1290</v>
      </c>
      <c r="O380" s="40">
        <v>1410</v>
      </c>
      <c r="P380" s="111"/>
      <c r="Q380" s="111"/>
      <c r="R380" s="111"/>
      <c r="S380" s="111"/>
      <c r="T380" s="35">
        <v>126130</v>
      </c>
      <c r="U380" s="36">
        <v>129240</v>
      </c>
      <c r="V380" s="36">
        <v>130770</v>
      </c>
      <c r="W380" s="36">
        <v>131810</v>
      </c>
      <c r="X380" s="36">
        <v>133060</v>
      </c>
      <c r="Y380" s="36">
        <v>133260</v>
      </c>
      <c r="Z380" s="36">
        <v>131730</v>
      </c>
      <c r="AA380" s="36">
        <v>133260</v>
      </c>
      <c r="AB380" s="37">
        <v>134660</v>
      </c>
      <c r="AC380" s="37">
        <v>140320</v>
      </c>
      <c r="AD380" s="77">
        <v>152870</v>
      </c>
      <c r="AE380" s="111"/>
      <c r="AF380" s="4">
        <f>E380/E$524</f>
        <v>1.0454545454545454</v>
      </c>
      <c r="AG380" s="4">
        <f>F380/E$524</f>
        <v>1.0818181818181818</v>
      </c>
      <c r="AH380" s="4">
        <f>G380/E$524</f>
        <v>1.0818181818181818</v>
      </c>
      <c r="AI380" s="4">
        <f>H380/E$524</f>
        <v>1.1000000000000001</v>
      </c>
      <c r="AJ380" s="4">
        <f>I380/E$524</f>
        <v>1.1000000000000001</v>
      </c>
      <c r="AK380" s="4">
        <f>J380/E$524</f>
        <v>1.1090909090909091</v>
      </c>
      <c r="AL380" s="4">
        <f>K380/E$524</f>
        <v>1.1000000000000001</v>
      </c>
      <c r="AM380" s="4">
        <f>L380/E$524</f>
        <v>1.1000000000000001</v>
      </c>
      <c r="AN380" s="4">
        <f>M380/E$524</f>
        <v>1.1181818181818182</v>
      </c>
      <c r="AO380" s="4">
        <f>N380/E$524</f>
        <v>1.1727272727272726</v>
      </c>
      <c r="AP380" s="4">
        <f>O380/E$524</f>
        <v>1.2818181818181817</v>
      </c>
      <c r="AQ380" s="256"/>
      <c r="AR380" s="256"/>
      <c r="AS380" s="256"/>
      <c r="AT380" s="256"/>
      <c r="AU380" s="256"/>
      <c r="AV380" s="256"/>
      <c r="AW380" s="256"/>
      <c r="AX380" s="256"/>
      <c r="AY380" s="256"/>
      <c r="AZ380" s="256"/>
      <c r="BA380" s="256"/>
      <c r="BC380" s="3"/>
      <c r="BE380" s="3">
        <f>E380*(保育人数!$G$4+保育人数!$G$5)/保育人数!$G$34</f>
        <v>1392.8571428571431</v>
      </c>
      <c r="BF380" s="3">
        <f>F380*(保育人数!$G$4+保育人数!$G$5)/保育人数!$G$34</f>
        <v>1441.3043478260872</v>
      </c>
      <c r="BG380" s="3">
        <f>G380*(保育人数!$G$4+保育人数!$G$5)/保育人数!$G$34</f>
        <v>1441.3043478260872</v>
      </c>
      <c r="BH380" s="3">
        <f>H380*(保育人数!$G$4+保育人数!$G$5)/保育人数!$G$34</f>
        <v>1465.5279503105592</v>
      </c>
      <c r="BI380" s="3">
        <f>I380*(保育人数!$G$4+保育人数!$G$5)/保育人数!$G$34</f>
        <v>1465.5279503105592</v>
      </c>
      <c r="BJ380" s="3">
        <f>J380*(保育人数!$G$4+保育人数!$G$5)/保育人数!$G$34</f>
        <v>1477.6397515527954</v>
      </c>
      <c r="BK380" s="3">
        <f>K380*(保育人数!$G$4+保育人数!$G$5)/保育人数!$G$34</f>
        <v>1465.5279503105592</v>
      </c>
      <c r="BL380" s="3">
        <f>L380*(保育人数!$G$4+保育人数!$G$5)/保育人数!$G$34</f>
        <v>1465.5279503105592</v>
      </c>
      <c r="BM380" s="3">
        <f>M380*(保育人数!$G$4+保育人数!$G$5)/保育人数!$G$34</f>
        <v>1489.7515527950313</v>
      </c>
      <c r="BN380" s="3">
        <f>N380*(保育人数!$G$4+保育人数!$G$5)/保育人数!$G$34</f>
        <v>1562.4223602484474</v>
      </c>
      <c r="BO380" s="3">
        <f>O380*(保育人数!$G$4+保育人数!$G$5)/保育人数!$G$34</f>
        <v>1707.7639751552797</v>
      </c>
      <c r="BP380" s="3">
        <f t="shared" si="237"/>
        <v>1488.6504799548279</v>
      </c>
      <c r="BQ380" s="216"/>
      <c r="BR380" s="3"/>
      <c r="BU380" s="3">
        <f>U380*(保育人数!$G$4+保育人数!$G$5)/保育人数!$G$34</f>
        <v>156532.91925465839</v>
      </c>
      <c r="BV380" s="3">
        <f>V380*(保育人数!$G$4+保育人数!$G$5)/保育人数!$G$34</f>
        <v>158386.02484472052</v>
      </c>
      <c r="BW380" s="3">
        <f>W380*(保育人数!$G$4+保育人数!$G$5)/保育人数!$G$34</f>
        <v>159645.65217391305</v>
      </c>
      <c r="BX380" s="3">
        <f>X380*(保育人数!$G$4+保育人数!$G$5)/保育人数!$G$34</f>
        <v>161159.62732919256</v>
      </c>
      <c r="BY380" s="3">
        <f>Y380*(保育人数!$G$4+保育人数!$G$5)/保育人数!$G$34</f>
        <v>161401.86335403728</v>
      </c>
      <c r="BZ380" s="3">
        <f>Z380*(保育人数!$G$4+保育人数!$G$5)/保育人数!$G$34</f>
        <v>159548.75776397518</v>
      </c>
      <c r="CA380" s="3">
        <f>AA380*(保育人数!$G$4+保育人数!$G$5)/保育人数!$G$34</f>
        <v>161401.86335403728</v>
      </c>
      <c r="CB380" s="3">
        <f>AB380*(保育人数!$G$4+保育人数!$G$5)/保育人数!$G$34</f>
        <v>163097.51552795034</v>
      </c>
      <c r="CC380" s="3">
        <f>AC380*(保育人数!$G$4+保育人数!$G$5)/保育人数!$G$34</f>
        <v>169952.79503105592</v>
      </c>
      <c r="CD380" s="3">
        <f>AD380*(保育人数!$G$4+保育人数!$G$5)/保育人数!$G$34</f>
        <v>185153.10559006213</v>
      </c>
      <c r="CE380" s="3">
        <f>AE380*(保育人数!$G$4+保育人数!$G$5)/保育人数!$G$34</f>
        <v>0</v>
      </c>
      <c r="CF380" s="3">
        <f t="shared" si="238"/>
        <v>148752.73856578209</v>
      </c>
      <c r="CG380" s="216"/>
      <c r="CH380" s="3"/>
      <c r="CI380" s="4"/>
    </row>
    <row r="381" spans="1:87" ht="19">
      <c r="A381" s="32" t="s">
        <v>83</v>
      </c>
      <c r="B381" s="76" t="s">
        <v>137</v>
      </c>
      <c r="C381" s="257"/>
      <c r="D381" s="34" t="s">
        <v>162</v>
      </c>
      <c r="E381" s="38">
        <v>1810</v>
      </c>
      <c r="F381" s="36">
        <v>1870</v>
      </c>
      <c r="G381" s="36">
        <v>1880</v>
      </c>
      <c r="H381" s="36">
        <v>1900</v>
      </c>
      <c r="I381" s="36">
        <v>1910</v>
      </c>
      <c r="J381" s="36">
        <v>1920</v>
      </c>
      <c r="K381" s="36">
        <v>1900</v>
      </c>
      <c r="L381" s="36">
        <v>1910</v>
      </c>
      <c r="M381" s="39">
        <v>1940</v>
      </c>
      <c r="N381" s="39">
        <v>2030</v>
      </c>
      <c r="O381" s="40">
        <v>2220</v>
      </c>
      <c r="P381" s="111"/>
      <c r="Q381" s="111"/>
      <c r="R381" s="111"/>
      <c r="S381" s="111"/>
      <c r="T381" s="35">
        <v>192070</v>
      </c>
      <c r="U381" s="36">
        <v>197030</v>
      </c>
      <c r="V381" s="36">
        <v>199250</v>
      </c>
      <c r="W381" s="36">
        <v>200900</v>
      </c>
      <c r="X381" s="36">
        <v>202890</v>
      </c>
      <c r="Y381" s="36">
        <v>203190</v>
      </c>
      <c r="Z381" s="36">
        <v>200670</v>
      </c>
      <c r="AA381" s="36">
        <v>203040</v>
      </c>
      <c r="AB381" s="37">
        <v>205270</v>
      </c>
      <c r="AC381" s="37">
        <v>214290</v>
      </c>
      <c r="AD381" s="77">
        <v>234200</v>
      </c>
      <c r="AE381" s="111"/>
      <c r="AF381" s="4">
        <f>E381/E$525</f>
        <v>1.0523255813953489</v>
      </c>
      <c r="AG381" s="4">
        <f>F381/E$525</f>
        <v>1.0872093023255813</v>
      </c>
      <c r="AH381" s="4">
        <f>G381/E$525</f>
        <v>1.0930232558139534</v>
      </c>
      <c r="AI381" s="4">
        <f>H381/E$525</f>
        <v>1.1046511627906976</v>
      </c>
      <c r="AJ381" s="4">
        <f>I381/E$525</f>
        <v>1.1104651162790697</v>
      </c>
      <c r="AK381" s="4">
        <f>J381/E$525</f>
        <v>1.1162790697674418</v>
      </c>
      <c r="AL381" s="4">
        <f>K381/E$525</f>
        <v>1.1046511627906976</v>
      </c>
      <c r="AM381" s="4">
        <f>L381/E$525</f>
        <v>1.1104651162790697</v>
      </c>
      <c r="AN381" s="4">
        <f>M381/E$525</f>
        <v>1.1279069767441861</v>
      </c>
      <c r="AO381" s="4">
        <f>N381/E$525</f>
        <v>1.180232558139535</v>
      </c>
      <c r="AP381" s="4">
        <f>O381/E$525</f>
        <v>1.2906976744186047</v>
      </c>
      <c r="AQ381" s="256"/>
      <c r="AR381" s="256"/>
      <c r="AS381" s="256"/>
      <c r="AT381" s="256"/>
      <c r="AU381" s="256"/>
      <c r="AV381" s="256"/>
      <c r="AW381" s="256"/>
      <c r="AX381" s="256"/>
      <c r="AY381" s="256"/>
      <c r="AZ381" s="256"/>
      <c r="BA381" s="256"/>
      <c r="BC381" s="3"/>
      <c r="BE381" s="3">
        <f>E381*保育人数!$G$3/保育人数!$G$34</f>
        <v>730.74534161490692</v>
      </c>
      <c r="BF381" s="3">
        <f>F381*保育人数!$G$3/保育人数!$G$34</f>
        <v>754.96894409937897</v>
      </c>
      <c r="BG381" s="3">
        <f>G381*保育人数!$G$3/保育人数!$G$34</f>
        <v>759.0062111801243</v>
      </c>
      <c r="BH381" s="3">
        <f>H381*保育人数!$G$3/保育人数!$G$34</f>
        <v>767.08074534161506</v>
      </c>
      <c r="BI381" s="3">
        <f>I381*保育人数!$G$3/保育人数!$G$34</f>
        <v>771.11801242236038</v>
      </c>
      <c r="BJ381" s="3">
        <f>J381*保育人数!$G$3/保育人数!$G$34</f>
        <v>775.1552795031057</v>
      </c>
      <c r="BK381" s="3">
        <f>K381*保育人数!$G$3/保育人数!$G$34</f>
        <v>767.08074534161506</v>
      </c>
      <c r="BL381" s="3">
        <f>L381*保育人数!$G$3/保育人数!$G$34</f>
        <v>771.11801242236038</v>
      </c>
      <c r="BM381" s="3">
        <f>M381*保育人数!$G$3/保育人数!$G$34</f>
        <v>783.22981366459635</v>
      </c>
      <c r="BN381" s="3">
        <f>N381*保育人数!$G$3/保育人数!$G$34</f>
        <v>819.56521739130449</v>
      </c>
      <c r="BO381" s="3">
        <f>O381*保育人数!$G$3/保育人数!$G$34</f>
        <v>896.27329192546597</v>
      </c>
      <c r="BP381" s="3">
        <f t="shared" si="237"/>
        <v>781.39469226425751</v>
      </c>
      <c r="BQ381" s="216"/>
      <c r="BR381" s="3"/>
      <c r="BU381" s="3">
        <f>U381*保育人数!$G$3/保育人数!$G$34</f>
        <v>79546.273291925478</v>
      </c>
      <c r="BV381" s="3">
        <f>V381*保育人数!$G$3/保育人数!$G$34</f>
        <v>80442.546583850941</v>
      </c>
      <c r="BW381" s="3">
        <f>W381*保育人数!$G$3/保育人数!$G$34</f>
        <v>81108.695652173919</v>
      </c>
      <c r="BX381" s="3">
        <f>X381*保育人数!$G$3/保育人数!$G$34</f>
        <v>81912.111801242252</v>
      </c>
      <c r="BY381" s="3">
        <f>Y381*保育人数!$G$3/保育人数!$G$34</f>
        <v>82033.229813664613</v>
      </c>
      <c r="BZ381" s="3">
        <f>Z381*保育人数!$G$3/保育人数!$G$34</f>
        <v>81015.838509316789</v>
      </c>
      <c r="CA381" s="3">
        <f>AA381*保育人数!$G$3/保育人数!$G$34</f>
        <v>81972.670807453425</v>
      </c>
      <c r="CB381" s="3">
        <f>AB381*保育人数!$G$3/保育人数!$G$34</f>
        <v>82872.981366459644</v>
      </c>
      <c r="CC381" s="3">
        <f>AC381*保育人数!$G$3/保育人数!$G$34</f>
        <v>86514.596273291943</v>
      </c>
      <c r="CD381" s="3">
        <f>AD381*保育人数!$G$3/保育人数!$G$34</f>
        <v>94552.79503105591</v>
      </c>
      <c r="CE381" s="3">
        <f>AE381*保育人数!$G$3/保育人数!$G$34</f>
        <v>0</v>
      </c>
      <c r="CF381" s="3">
        <f t="shared" si="238"/>
        <v>75633.794466403182</v>
      </c>
      <c r="CG381" s="216"/>
      <c r="CH381" s="3"/>
      <c r="CI381" s="4"/>
    </row>
    <row r="382" spans="1:87" ht="21" customHeight="1">
      <c r="A382" s="32" t="s">
        <v>83</v>
      </c>
      <c r="B382" s="33" t="s">
        <v>166</v>
      </c>
      <c r="C382" s="237" t="s">
        <v>159</v>
      </c>
      <c r="D382" s="34" t="s">
        <v>105</v>
      </c>
      <c r="E382" s="38">
        <v>580</v>
      </c>
      <c r="F382" s="36">
        <v>600</v>
      </c>
      <c r="G382" s="36">
        <v>600</v>
      </c>
      <c r="H382" s="36">
        <v>610</v>
      </c>
      <c r="I382" s="36">
        <v>620</v>
      </c>
      <c r="J382" s="36">
        <v>620</v>
      </c>
      <c r="K382" s="36">
        <v>610</v>
      </c>
      <c r="L382" s="36">
        <v>620</v>
      </c>
      <c r="M382" s="39">
        <v>630</v>
      </c>
      <c r="N382" s="39">
        <v>660</v>
      </c>
      <c r="O382" s="40">
        <v>720</v>
      </c>
      <c r="P382" s="111"/>
      <c r="Q382" s="111"/>
      <c r="R382" s="111"/>
      <c r="S382" s="111"/>
      <c r="T382" s="35">
        <v>65430</v>
      </c>
      <c r="U382" s="36">
        <v>66980</v>
      </c>
      <c r="V382" s="36">
        <v>67800</v>
      </c>
      <c r="W382" s="36">
        <v>68320</v>
      </c>
      <c r="X382" s="36">
        <v>68940</v>
      </c>
      <c r="Y382" s="36">
        <v>64560</v>
      </c>
      <c r="Z382" s="36">
        <v>63730</v>
      </c>
      <c r="AA382" s="36">
        <v>64480</v>
      </c>
      <c r="AB382" s="37">
        <v>65160</v>
      </c>
      <c r="AC382" s="37">
        <v>67930</v>
      </c>
      <c r="AD382" s="77">
        <v>74080</v>
      </c>
      <c r="AE382" s="111"/>
      <c r="AF382" s="4">
        <f>E382/E$526</f>
        <v>1.0357142857142858</v>
      </c>
      <c r="AG382" s="4">
        <f>F382/E$526</f>
        <v>1.0714285714285714</v>
      </c>
      <c r="AH382" s="4">
        <f>G382/E$526</f>
        <v>1.0714285714285714</v>
      </c>
      <c r="AI382" s="4">
        <f>H382/E$526</f>
        <v>1.0892857142857142</v>
      </c>
      <c r="AJ382" s="4">
        <f>I382/E$526</f>
        <v>1.1071428571428572</v>
      </c>
      <c r="AK382" s="4">
        <f>J382/E$526</f>
        <v>1.1071428571428572</v>
      </c>
      <c r="AL382" s="4">
        <f>K382/E$526</f>
        <v>1.0892857142857142</v>
      </c>
      <c r="AM382" s="4">
        <f>L382/E$526</f>
        <v>1.1071428571428572</v>
      </c>
      <c r="AN382" s="4">
        <f>M382/E$526</f>
        <v>1.125</v>
      </c>
      <c r="AO382" s="4">
        <f>N382/E$526</f>
        <v>1.1785714285714286</v>
      </c>
      <c r="AP382" s="4">
        <f>O382/E$526</f>
        <v>1.2857142857142858</v>
      </c>
      <c r="AQ382" s="256"/>
      <c r="AR382" s="256"/>
      <c r="AS382" s="256"/>
      <c r="AT382" s="256"/>
      <c r="AU382" s="256"/>
      <c r="AV382" s="256"/>
      <c r="AW382" s="256"/>
      <c r="AX382" s="256"/>
      <c r="AY382" s="256"/>
      <c r="AZ382" s="256"/>
      <c r="BA382" s="256"/>
      <c r="BC382" s="3"/>
      <c r="BE382" s="3">
        <f>E382*(保育人数!$H$7+保育人数!$H$8)/保育人数!$H$34</f>
        <v>964.23290572673159</v>
      </c>
      <c r="BF382" s="3">
        <f>F382*(保育人数!$H$7+保育人数!$H$8)/保育人数!$H$34</f>
        <v>997.48231626903271</v>
      </c>
      <c r="BG382" s="3">
        <f>G382*(保育人数!$H$7+保育人数!$H$8)/保育人数!$H$34</f>
        <v>997.48231626903271</v>
      </c>
      <c r="BH382" s="3">
        <f>H382*(保育人数!$H$7+保育人数!$H$8)/保育人数!$H$34</f>
        <v>1014.1070215401832</v>
      </c>
      <c r="BI382" s="3">
        <f>I382*(保育人数!$H$7+保育人数!$H$8)/保育人数!$H$34</f>
        <v>1030.7317268113338</v>
      </c>
      <c r="BJ382" s="3">
        <f>J382*(保育人数!$H$7+保育人数!$H$8)/保育人数!$H$34</f>
        <v>1030.7317268113338</v>
      </c>
      <c r="BK382" s="3">
        <f>K382*(保育人数!$H$7+保育人数!$H$8)/保育人数!$H$34</f>
        <v>1014.1070215401832</v>
      </c>
      <c r="BL382" s="3">
        <f>L382*(保育人数!$H$7+保育人数!$H$8)/保育人数!$H$34</f>
        <v>1030.7317268113338</v>
      </c>
      <c r="BM382" s="3">
        <f>M382*(保育人数!$H$7+保育人数!$H$8)/保育人数!$H$34</f>
        <v>1047.3564320824844</v>
      </c>
      <c r="BN382" s="3">
        <f>N382*(保育人数!$H$7+保育人数!$H$8)/保育人数!$H$34</f>
        <v>1097.2305478959358</v>
      </c>
      <c r="BO382" s="3">
        <f>O382*(保育人数!$H$7+保育人数!$H$8)/保育人数!$H$34</f>
        <v>1196.9787795228392</v>
      </c>
      <c r="BP382" s="3">
        <f>AVERAGE(BE382:BO382)</f>
        <v>1038.2884110254929</v>
      </c>
      <c r="BQ382" s="216">
        <f>SUM(BP382:BP385)</f>
        <v>3865.6218097532092</v>
      </c>
      <c r="BR382" s="3"/>
      <c r="BU382" s="3">
        <f>U382*(保育人数!$H$7+保育人数!$H$8)/保育人数!$H$34</f>
        <v>111352.27590616634</v>
      </c>
      <c r="BV382" s="3">
        <f>V382*(保育人数!$H$7+保育人数!$H$8)/保育人数!$H$34</f>
        <v>112715.50173840069</v>
      </c>
      <c r="BW382" s="3">
        <f>W382*(保育人数!$H$7+保育人数!$H$8)/保育人数!$H$34</f>
        <v>113579.98641250051</v>
      </c>
      <c r="BX382" s="3">
        <f>X382*(保育人数!$H$7+保育人数!$H$8)/保育人数!$H$34</f>
        <v>114610.71813931185</v>
      </c>
      <c r="BY382" s="3">
        <f>Y382*(保育人数!$H$7+保育人数!$H$8)/保育人数!$H$34</f>
        <v>107329.09723054791</v>
      </c>
      <c r="BZ382" s="3">
        <f>Z382*(保育人数!$H$7+保育人数!$H$8)/保育人数!$H$34</f>
        <v>105949.24669304241</v>
      </c>
      <c r="CA382" s="3">
        <f>AA382*(保育人数!$H$7+保育人数!$H$8)/保育人数!$H$34</f>
        <v>107196.09958837871</v>
      </c>
      <c r="CB382" s="3">
        <f>AB382*(保育人数!$H$7+保育人数!$H$8)/保育人数!$H$34</f>
        <v>108326.57954681695</v>
      </c>
      <c r="CC382" s="3">
        <f>AC382*(保育人数!$H$7+保育人数!$H$8)/保育人数!$H$34</f>
        <v>112931.62290692565</v>
      </c>
      <c r="CD382" s="3">
        <f>AD382*(保育人数!$H$7+保育人数!$H$8)/保育人数!$H$34</f>
        <v>123155.81664868323</v>
      </c>
      <c r="CE382" s="3">
        <f>AE382*(保育人数!$H$7+保育人数!$H$8)/保育人数!$H$34</f>
        <v>0</v>
      </c>
      <c r="CF382" s="3">
        <f>AVERAGE(BU382:CE382)</f>
        <v>101558.81316461583</v>
      </c>
      <c r="CG382" s="216">
        <f>ROUNDDOWN(SUM(CF382:CF385)*$CJ$2*12/16,-2)</f>
        <v>200100</v>
      </c>
      <c r="CH382" s="3"/>
      <c r="CI382" s="4"/>
    </row>
    <row r="383" spans="1:87" ht="19">
      <c r="A383" s="32" t="s">
        <v>83</v>
      </c>
      <c r="B383" s="76" t="s">
        <v>138</v>
      </c>
      <c r="C383" s="237"/>
      <c r="D383" s="34" t="s">
        <v>106</v>
      </c>
      <c r="E383" s="38">
        <v>640</v>
      </c>
      <c r="F383" s="36">
        <v>660</v>
      </c>
      <c r="G383" s="36">
        <v>660</v>
      </c>
      <c r="H383" s="36">
        <v>670</v>
      </c>
      <c r="I383" s="36">
        <v>680</v>
      </c>
      <c r="J383" s="36">
        <v>680</v>
      </c>
      <c r="K383" s="36">
        <v>670</v>
      </c>
      <c r="L383" s="36">
        <v>680</v>
      </c>
      <c r="M383" s="39">
        <v>700</v>
      </c>
      <c r="N383" s="39">
        <v>730</v>
      </c>
      <c r="O383" s="40">
        <v>800</v>
      </c>
      <c r="P383" s="111"/>
      <c r="Q383" s="111"/>
      <c r="R383" s="111"/>
      <c r="S383" s="111"/>
      <c r="T383" s="35">
        <v>72020</v>
      </c>
      <c r="U383" s="36">
        <v>73750</v>
      </c>
      <c r="V383" s="36">
        <v>74640</v>
      </c>
      <c r="W383" s="36">
        <v>75230</v>
      </c>
      <c r="X383" s="36">
        <v>75920</v>
      </c>
      <c r="Y383" s="36">
        <v>71550</v>
      </c>
      <c r="Z383" s="36">
        <v>70620</v>
      </c>
      <c r="AA383" s="36">
        <v>71450</v>
      </c>
      <c r="AB383" s="37">
        <v>72220</v>
      </c>
      <c r="AC383" s="37">
        <v>75320</v>
      </c>
      <c r="AD383" s="77">
        <v>82210</v>
      </c>
      <c r="AE383" s="111"/>
      <c r="AF383" s="4">
        <f>E383/E$527</f>
        <v>1.032258064516129</v>
      </c>
      <c r="AG383" s="4">
        <f>F383/E$527</f>
        <v>1.064516129032258</v>
      </c>
      <c r="AH383" s="4">
        <f>G383/E$527</f>
        <v>1.064516129032258</v>
      </c>
      <c r="AI383" s="4">
        <f>H383/E$527</f>
        <v>1.0806451612903225</v>
      </c>
      <c r="AJ383" s="4">
        <f>I383/E$527</f>
        <v>1.096774193548387</v>
      </c>
      <c r="AK383" s="4">
        <f>J383/E$527</f>
        <v>1.096774193548387</v>
      </c>
      <c r="AL383" s="4">
        <f>K383/E$527</f>
        <v>1.0806451612903225</v>
      </c>
      <c r="AM383" s="4">
        <f>L383/E$527</f>
        <v>1.096774193548387</v>
      </c>
      <c r="AN383" s="4">
        <f>M383/E$527</f>
        <v>1.1290322580645162</v>
      </c>
      <c r="AO383" s="4">
        <f>N383/E$527</f>
        <v>1.1774193548387097</v>
      </c>
      <c r="AP383" s="4">
        <f>O383/E$527</f>
        <v>1.2903225806451613</v>
      </c>
      <c r="AQ383" s="256"/>
      <c r="AR383" s="256"/>
      <c r="AS383" s="256"/>
      <c r="AT383" s="256"/>
      <c r="AU383" s="256"/>
      <c r="AV383" s="256"/>
      <c r="AW383" s="256"/>
      <c r="AX383" s="256"/>
      <c r="AY383" s="256"/>
      <c r="AZ383" s="256"/>
      <c r="BA383" s="256"/>
      <c r="BC383" s="3"/>
      <c r="BE383" s="3">
        <f>E383*保育人数!$H$6/保育人数!$H$34</f>
        <v>531.99056867681736</v>
      </c>
      <c r="BF383" s="3">
        <f>F383*保育人数!$H$6/保育人数!$H$34</f>
        <v>548.61527394796792</v>
      </c>
      <c r="BG383" s="3">
        <f>G383*保育人数!$H$6/保育人数!$H$34</f>
        <v>548.61527394796792</v>
      </c>
      <c r="BH383" s="3">
        <f>H383*保育人数!$H$6/保育人数!$H$34</f>
        <v>556.9276265835432</v>
      </c>
      <c r="BI383" s="3">
        <f>I383*保育人数!$H$6/保育人数!$H$34</f>
        <v>565.23997921911848</v>
      </c>
      <c r="BJ383" s="3">
        <f>J383*保育人数!$H$6/保育人数!$H$34</f>
        <v>565.23997921911848</v>
      </c>
      <c r="BK383" s="3">
        <f>K383*保育人数!$H$6/保育人数!$H$34</f>
        <v>556.9276265835432</v>
      </c>
      <c r="BL383" s="3">
        <f>L383*保育人数!$H$6/保育人数!$H$34</f>
        <v>565.23997921911848</v>
      </c>
      <c r="BM383" s="3">
        <f>M383*保育人数!$H$6/保育人数!$H$34</f>
        <v>581.86468449026904</v>
      </c>
      <c r="BN383" s="3">
        <f>N383*保育人数!$H$6/保育人数!$H$34</f>
        <v>606.80174239699488</v>
      </c>
      <c r="BO383" s="3">
        <f>O383*保育人数!$H$6/保育人数!$H$34</f>
        <v>664.98821084602173</v>
      </c>
      <c r="BP383" s="3">
        <f t="shared" ref="BP383:BP385" si="239">AVERAGE(BE383:BO383)</f>
        <v>572.04099501186181</v>
      </c>
      <c r="BQ383" s="216"/>
      <c r="BR383" s="3"/>
      <c r="BU383" s="3">
        <f>U383*保育人数!$H$6/保育人数!$H$34</f>
        <v>61303.600687367631</v>
      </c>
      <c r="BV383" s="3">
        <f>V383*保育人数!$H$6/保育人数!$H$34</f>
        <v>62043.400071933829</v>
      </c>
      <c r="BW383" s="3">
        <f>W383*保育人数!$H$6/保育人数!$H$34</f>
        <v>62533.828877432774</v>
      </c>
      <c r="BX383" s="3">
        <f>X383*保育人数!$H$6/保育人数!$H$34</f>
        <v>63107.381209287465</v>
      </c>
      <c r="BY383" s="3">
        <f>Y383*保育人数!$H$6/保育人数!$H$34</f>
        <v>59474.883107541071</v>
      </c>
      <c r="BZ383" s="3">
        <f>Z383*保育人数!$H$6/保育人数!$H$34</f>
        <v>58701.834312432569</v>
      </c>
      <c r="CA383" s="3">
        <f>AA383*保育人数!$H$6/保育人数!$H$34</f>
        <v>59391.759581185317</v>
      </c>
      <c r="CB383" s="3">
        <f>AB383*保育人数!$H$6/保育人数!$H$34</f>
        <v>60031.810734124614</v>
      </c>
      <c r="CC383" s="3">
        <f>AC383*保育人数!$H$6/保育人数!$H$34</f>
        <v>62608.64005115295</v>
      </c>
      <c r="CD383" s="3">
        <f>AD383*保育人数!$H$6/保育人数!$H$34</f>
        <v>68335.851017064313</v>
      </c>
      <c r="CE383" s="3">
        <f>AE383*保育人数!$H$6/保育人数!$H$34</f>
        <v>0</v>
      </c>
      <c r="CF383" s="3">
        <f t="shared" ref="CF383:CF385" si="240">AVERAGE(BU383:CE383)</f>
        <v>56139.362695411131</v>
      </c>
      <c r="CG383" s="216"/>
      <c r="CH383" s="3"/>
      <c r="CI383" s="4"/>
    </row>
    <row r="384" spans="1:87" ht="19">
      <c r="A384" s="32" t="s">
        <v>83</v>
      </c>
      <c r="B384" s="76" t="s">
        <v>138</v>
      </c>
      <c r="C384" s="257" t="s">
        <v>160</v>
      </c>
      <c r="D384" s="34" t="s">
        <v>161</v>
      </c>
      <c r="E384" s="38">
        <v>1100</v>
      </c>
      <c r="F384" s="36">
        <v>1140</v>
      </c>
      <c r="G384" s="36">
        <v>1140</v>
      </c>
      <c r="H384" s="36">
        <v>1160</v>
      </c>
      <c r="I384" s="36">
        <v>1170</v>
      </c>
      <c r="J384" s="36">
        <v>1170</v>
      </c>
      <c r="K384" s="36">
        <v>1160</v>
      </c>
      <c r="L384" s="36">
        <v>1160</v>
      </c>
      <c r="M384" s="39">
        <v>1180</v>
      </c>
      <c r="N384" s="39">
        <v>1240</v>
      </c>
      <c r="O384" s="40">
        <v>1360</v>
      </c>
      <c r="P384" s="111"/>
      <c r="Q384" s="111"/>
      <c r="R384" s="111"/>
      <c r="S384" s="111"/>
      <c r="T384" s="35">
        <v>121340</v>
      </c>
      <c r="U384" s="36">
        <v>124370</v>
      </c>
      <c r="V384" s="36">
        <v>125860</v>
      </c>
      <c r="W384" s="36">
        <v>126880</v>
      </c>
      <c r="X384" s="36">
        <v>128100</v>
      </c>
      <c r="Y384" s="36">
        <v>128300</v>
      </c>
      <c r="Z384" s="36">
        <v>126840</v>
      </c>
      <c r="AA384" s="36">
        <v>128320</v>
      </c>
      <c r="AB384" s="37">
        <v>129710</v>
      </c>
      <c r="AC384" s="37">
        <v>135360</v>
      </c>
      <c r="AD384" s="77">
        <v>147710</v>
      </c>
      <c r="AE384" s="111"/>
      <c r="AF384" s="4">
        <f>E384/E$528</f>
        <v>1.0377358490566038</v>
      </c>
      <c r="AG384" s="4">
        <f>F384/E$528</f>
        <v>1.0754716981132075</v>
      </c>
      <c r="AH384" s="4">
        <f>G384/E$528</f>
        <v>1.0754716981132075</v>
      </c>
      <c r="AI384" s="4">
        <f>H384/E$528</f>
        <v>1.0943396226415094</v>
      </c>
      <c r="AJ384" s="4">
        <f>I384/E$528</f>
        <v>1.1037735849056605</v>
      </c>
      <c r="AK384" s="4">
        <f>J384/E$528</f>
        <v>1.1037735849056605</v>
      </c>
      <c r="AL384" s="4">
        <f>K384/E$528</f>
        <v>1.0943396226415094</v>
      </c>
      <c r="AM384" s="4">
        <f>L384/E$528</f>
        <v>1.0943396226415094</v>
      </c>
      <c r="AN384" s="4">
        <f>M384/E$528</f>
        <v>1.1132075471698113</v>
      </c>
      <c r="AO384" s="4">
        <f>N384/E$528</f>
        <v>1.1698113207547169</v>
      </c>
      <c r="AP384" s="4">
        <f>O384/E$528</f>
        <v>1.2830188679245282</v>
      </c>
      <c r="AQ384" s="256"/>
      <c r="AR384" s="256"/>
      <c r="AS384" s="256"/>
      <c r="AT384" s="256"/>
      <c r="AU384" s="256"/>
      <c r="AV384" s="256"/>
      <c r="AW384" s="256"/>
      <c r="AX384" s="256"/>
      <c r="AY384" s="256"/>
      <c r="AZ384" s="256"/>
      <c r="BA384" s="256"/>
      <c r="BC384" s="3"/>
      <c r="BE384" s="3">
        <f>E384*(保育人数!$H$4+保育人数!$H$5)/保育人数!$H$34</f>
        <v>1371.5381848699199</v>
      </c>
      <c r="BF384" s="3">
        <f>F384*(保育人数!$H$4+保育人数!$H$5)/保育人数!$H$34</f>
        <v>1421.4123006833715</v>
      </c>
      <c r="BG384" s="3">
        <f>G384*(保育人数!$H$4+保育人数!$H$5)/保育人数!$H$34</f>
        <v>1421.4123006833715</v>
      </c>
      <c r="BH384" s="3">
        <f>H384*(保育人数!$H$4+保育人数!$H$5)/保育人数!$H$34</f>
        <v>1446.3493585900974</v>
      </c>
      <c r="BI384" s="3">
        <f>I384*(保育人数!$H$4+保育人数!$H$5)/保育人数!$H$34</f>
        <v>1458.8178875434603</v>
      </c>
      <c r="BJ384" s="3">
        <f>J384*(保育人数!$H$4+保育人数!$H$5)/保育人数!$H$34</f>
        <v>1458.8178875434603</v>
      </c>
      <c r="BK384" s="3">
        <f>K384*(保育人数!$H$4+保育人数!$H$5)/保育人数!$H$34</f>
        <v>1446.3493585900974</v>
      </c>
      <c r="BL384" s="3">
        <f>L384*(保育人数!$H$4+保育人数!$H$5)/保育人数!$H$34</f>
        <v>1446.3493585900974</v>
      </c>
      <c r="BM384" s="3">
        <f>M384*(保育人数!$H$4+保育人数!$H$5)/保育人数!$H$34</f>
        <v>1471.2864164968232</v>
      </c>
      <c r="BN384" s="3">
        <f>N384*(保育人数!$H$4+保育人数!$H$5)/保育人数!$H$34</f>
        <v>1546.0975902170005</v>
      </c>
      <c r="BO384" s="3">
        <f>O384*(保育人数!$H$4+保育人数!$H$5)/保育人数!$H$34</f>
        <v>1695.7199376573556</v>
      </c>
      <c r="BP384" s="3">
        <f t="shared" si="239"/>
        <v>1471.2864164968234</v>
      </c>
      <c r="BQ384" s="216"/>
      <c r="BR384" s="3"/>
      <c r="BU384" s="3">
        <f>U384*(保育人数!$H$4+保育人数!$H$5)/保育人数!$H$34</f>
        <v>155071.09459297449</v>
      </c>
      <c r="BV384" s="3">
        <f>V384*(保育人数!$H$4+保育人数!$H$5)/保育人数!$H$34</f>
        <v>156928.90540702557</v>
      </c>
      <c r="BW384" s="3">
        <f>W384*(保育人数!$H$4+保育人数!$H$5)/保育人数!$H$34</f>
        <v>158200.69536026858</v>
      </c>
      <c r="BX384" s="3">
        <f>X384*(保育人数!$H$4+保育人数!$H$5)/保育人数!$H$34</f>
        <v>159721.85589257887</v>
      </c>
      <c r="BY384" s="3">
        <f>Y384*(保育人数!$H$4+保育人数!$H$5)/保育人数!$H$34</f>
        <v>159971.22647164611</v>
      </c>
      <c r="BZ384" s="3">
        <f>Z384*(保育人数!$H$4+保育人数!$H$5)/保育人数!$H$34</f>
        <v>158150.82124445512</v>
      </c>
      <c r="CA384" s="3">
        <f>AA384*(保育人数!$H$4+保育人数!$H$5)/保育人数!$H$34</f>
        <v>159996.16352955284</v>
      </c>
      <c r="CB384" s="3">
        <f>AB384*(保育人数!$H$4+保育人数!$H$5)/保育人数!$H$34</f>
        <v>161729.28905407028</v>
      </c>
      <c r="CC384" s="3">
        <f>AC384*(保育人数!$H$4+保育人数!$H$5)/保育人数!$H$34</f>
        <v>168774.00791272032</v>
      </c>
      <c r="CD384" s="3">
        <f>AD384*(保育人数!$H$4+保育人数!$H$5)/保育人数!$H$34</f>
        <v>184172.6411701235</v>
      </c>
      <c r="CE384" s="3">
        <f>AE384*(保育人数!$H$4+保育人数!$H$5)/保育人数!$H$34</f>
        <v>0</v>
      </c>
      <c r="CF384" s="3">
        <f t="shared" si="240"/>
        <v>147519.70005776506</v>
      </c>
      <c r="CG384" s="216"/>
      <c r="CH384" s="3"/>
      <c r="CI384" s="4"/>
    </row>
    <row r="385" spans="1:87" ht="19">
      <c r="A385" s="32" t="s">
        <v>83</v>
      </c>
      <c r="B385" s="76" t="s">
        <v>138</v>
      </c>
      <c r="C385" s="257"/>
      <c r="D385" s="34" t="s">
        <v>162</v>
      </c>
      <c r="E385" s="38">
        <v>1760</v>
      </c>
      <c r="F385" s="36">
        <v>1820</v>
      </c>
      <c r="G385" s="36">
        <v>1830</v>
      </c>
      <c r="H385" s="36">
        <v>1850</v>
      </c>
      <c r="I385" s="36">
        <v>1870</v>
      </c>
      <c r="J385" s="36">
        <v>1870</v>
      </c>
      <c r="K385" s="36">
        <v>1850</v>
      </c>
      <c r="L385" s="36">
        <v>1860</v>
      </c>
      <c r="M385" s="39">
        <v>1890</v>
      </c>
      <c r="N385" s="39">
        <v>1980</v>
      </c>
      <c r="O385" s="40">
        <v>2170</v>
      </c>
      <c r="P385" s="111"/>
      <c r="Q385" s="111"/>
      <c r="R385" s="111"/>
      <c r="S385" s="111"/>
      <c r="T385" s="35">
        <v>187280</v>
      </c>
      <c r="U385" s="36">
        <v>192160</v>
      </c>
      <c r="V385" s="36">
        <v>194340</v>
      </c>
      <c r="W385" s="36">
        <v>195970</v>
      </c>
      <c r="X385" s="36">
        <v>197930</v>
      </c>
      <c r="Y385" s="36">
        <v>198230</v>
      </c>
      <c r="Z385" s="36">
        <v>195780</v>
      </c>
      <c r="AA385" s="36">
        <v>198100</v>
      </c>
      <c r="AB385" s="37">
        <v>200320</v>
      </c>
      <c r="AC385" s="37">
        <v>209330</v>
      </c>
      <c r="AD385" s="77">
        <v>229040</v>
      </c>
      <c r="AE385" s="111"/>
      <c r="AF385" s="4">
        <f>E385/E$529</f>
        <v>1.0476190476190477</v>
      </c>
      <c r="AG385" s="4">
        <f>F385/E$529</f>
        <v>1.0833333333333333</v>
      </c>
      <c r="AH385" s="4">
        <f>G385/E$529</f>
        <v>1.0892857142857142</v>
      </c>
      <c r="AI385" s="4">
        <f>H385/E$529</f>
        <v>1.1011904761904763</v>
      </c>
      <c r="AJ385" s="4">
        <f>I385/E$529</f>
        <v>1.1130952380952381</v>
      </c>
      <c r="AK385" s="4">
        <f>J385/E$529</f>
        <v>1.1130952380952381</v>
      </c>
      <c r="AL385" s="4">
        <f>K385/E$529</f>
        <v>1.1011904761904763</v>
      </c>
      <c r="AM385" s="4">
        <f>L385/E$529</f>
        <v>1.1071428571428572</v>
      </c>
      <c r="AN385" s="4">
        <f>M385/E$529</f>
        <v>1.125</v>
      </c>
      <c r="AO385" s="4">
        <f>N385/E$529</f>
        <v>1.1785714285714286</v>
      </c>
      <c r="AP385" s="4">
        <f>O385/E$529</f>
        <v>1.2916666666666667</v>
      </c>
      <c r="AQ385" s="256"/>
      <c r="AR385" s="256"/>
      <c r="AS385" s="256"/>
      <c r="AT385" s="256"/>
      <c r="AU385" s="256"/>
      <c r="AV385" s="256"/>
      <c r="AW385" s="256"/>
      <c r="AX385" s="256"/>
      <c r="AY385" s="256"/>
      <c r="AZ385" s="256"/>
      <c r="BA385" s="256"/>
      <c r="BC385" s="3"/>
      <c r="BE385" s="3">
        <f>E385*保育人数!$H$3/保育人数!$H$34</f>
        <v>731.48703193062397</v>
      </c>
      <c r="BF385" s="3">
        <f>F385*保育人数!$H$3/保育人数!$H$34</f>
        <v>756.42408983734981</v>
      </c>
      <c r="BG385" s="3">
        <f>G385*保育人数!$H$3/保育人数!$H$34</f>
        <v>760.58026615513745</v>
      </c>
      <c r="BH385" s="3">
        <f>H385*保育人数!$H$3/保育人数!$H$34</f>
        <v>768.89261879071262</v>
      </c>
      <c r="BI385" s="3">
        <f>I385*保育人数!$H$3/保育人数!$H$34</f>
        <v>777.2049714262879</v>
      </c>
      <c r="BJ385" s="3">
        <f>J385*保育人数!$H$3/保育人数!$H$34</f>
        <v>777.2049714262879</v>
      </c>
      <c r="BK385" s="3">
        <f>K385*保育人数!$H$3/保育人数!$H$34</f>
        <v>768.89261879071262</v>
      </c>
      <c r="BL385" s="3">
        <f>L385*保育人数!$H$3/保育人数!$H$34</f>
        <v>773.04879510850026</v>
      </c>
      <c r="BM385" s="3">
        <f>M385*保育人数!$H$3/保育人数!$H$34</f>
        <v>785.51732406186318</v>
      </c>
      <c r="BN385" s="3">
        <f>N385*保育人数!$H$3/保育人数!$H$34</f>
        <v>822.92291092195194</v>
      </c>
      <c r="BO385" s="3">
        <f>O385*保育人数!$H$3/保育人数!$H$34</f>
        <v>901.89026095991699</v>
      </c>
      <c r="BP385" s="3">
        <f t="shared" si="239"/>
        <v>784.00598721903145</v>
      </c>
      <c r="BQ385" s="216"/>
      <c r="BR385" s="3"/>
      <c r="BU385" s="3">
        <f>U385*保育人数!$H$3/保育人数!$H$34</f>
        <v>79865.084122607208</v>
      </c>
      <c r="BV385" s="3">
        <f>V385*保育人数!$H$3/保育人数!$H$34</f>
        <v>80771.130559884914</v>
      </c>
      <c r="BW385" s="3">
        <f>W385*保育人数!$H$3/保育人数!$H$34</f>
        <v>81448.58729968431</v>
      </c>
      <c r="BX385" s="3">
        <f>X385*保育人数!$H$3/保育人数!$H$34</f>
        <v>82263.197857970677</v>
      </c>
      <c r="BY385" s="3">
        <f>Y385*保育人数!$H$3/保育人数!$H$34</f>
        <v>82387.883147504312</v>
      </c>
      <c r="BZ385" s="3">
        <f>Z385*保育人数!$H$3/保育人数!$H$34</f>
        <v>81369.619949646338</v>
      </c>
      <c r="CA385" s="3">
        <f>AA385*保育人数!$H$3/保育人数!$H$34</f>
        <v>82333.852855373072</v>
      </c>
      <c r="CB385" s="3">
        <f>AB385*保育人数!$H$3/保育人数!$H$34</f>
        <v>83256.523997921919</v>
      </c>
      <c r="CC385" s="3">
        <f>AC385*保育人数!$H$3/保育人数!$H$34</f>
        <v>87001.238860248588</v>
      </c>
      <c r="CD385" s="3">
        <f>AD385*保育人数!$H$3/保育人数!$H$34</f>
        <v>95193.062382608012</v>
      </c>
      <c r="CE385" s="3">
        <f>AE385*保育人数!$H$3/保育人数!$H$34</f>
        <v>0</v>
      </c>
      <c r="CF385" s="3">
        <f t="shared" si="240"/>
        <v>75990.016457586316</v>
      </c>
      <c r="CG385" s="216"/>
      <c r="CH385" s="3"/>
      <c r="CI385" s="4"/>
    </row>
    <row r="386" spans="1:87" ht="21" customHeight="1">
      <c r="A386" s="32" t="s">
        <v>83</v>
      </c>
      <c r="B386" s="33" t="s">
        <v>167</v>
      </c>
      <c r="C386" s="237" t="s">
        <v>159</v>
      </c>
      <c r="D386" s="34" t="s">
        <v>105</v>
      </c>
      <c r="E386" s="38">
        <v>510</v>
      </c>
      <c r="F386" s="36">
        <v>520</v>
      </c>
      <c r="G386" s="36">
        <v>520</v>
      </c>
      <c r="H386" s="36">
        <v>530</v>
      </c>
      <c r="I386" s="36">
        <v>530</v>
      </c>
      <c r="J386" s="36">
        <v>540</v>
      </c>
      <c r="K386" s="36">
        <v>530</v>
      </c>
      <c r="L386" s="36">
        <v>540</v>
      </c>
      <c r="M386" s="39">
        <v>550</v>
      </c>
      <c r="N386" s="39">
        <v>570</v>
      </c>
      <c r="O386" s="40">
        <v>620</v>
      </c>
      <c r="P386" s="111"/>
      <c r="Q386" s="111"/>
      <c r="R386" s="111"/>
      <c r="S386" s="111"/>
      <c r="T386" s="35">
        <v>57750</v>
      </c>
      <c r="U386" s="36">
        <v>59100</v>
      </c>
      <c r="V386" s="36">
        <v>59840</v>
      </c>
      <c r="W386" s="36">
        <v>60300</v>
      </c>
      <c r="X386" s="36">
        <v>60850</v>
      </c>
      <c r="Y386" s="36">
        <v>56450</v>
      </c>
      <c r="Z386" s="36">
        <v>55740</v>
      </c>
      <c r="AA386" s="36">
        <v>56390</v>
      </c>
      <c r="AB386" s="37">
        <v>56990</v>
      </c>
      <c r="AC386" s="37">
        <v>59410</v>
      </c>
      <c r="AD386" s="77">
        <v>64790</v>
      </c>
      <c r="AE386" s="111"/>
      <c r="AF386" s="4">
        <f>E386/E$530</f>
        <v>1.0625</v>
      </c>
      <c r="AG386" s="4">
        <f>F386/E$530</f>
        <v>1.0833333333333333</v>
      </c>
      <c r="AH386" s="4">
        <f>G386/E$530</f>
        <v>1.0833333333333333</v>
      </c>
      <c r="AI386" s="4">
        <f>H386/E$530</f>
        <v>1.1041666666666667</v>
      </c>
      <c r="AJ386" s="4">
        <f>I386/E$530</f>
        <v>1.1041666666666667</v>
      </c>
      <c r="AK386" s="4">
        <f>J386/E$530</f>
        <v>1.125</v>
      </c>
      <c r="AL386" s="4">
        <f>K386/E$530</f>
        <v>1.1041666666666667</v>
      </c>
      <c r="AM386" s="4">
        <f>L386/E$530</f>
        <v>1.125</v>
      </c>
      <c r="AN386" s="4">
        <f>M386/E$530</f>
        <v>1.1458333333333333</v>
      </c>
      <c r="AO386" s="4">
        <f>N386/E$530</f>
        <v>1.1875</v>
      </c>
      <c r="AP386" s="4">
        <f>O386/E$530</f>
        <v>1.2916666666666667</v>
      </c>
      <c r="AQ386" s="256"/>
      <c r="AR386" s="256"/>
      <c r="AS386" s="256"/>
      <c r="AT386" s="256"/>
      <c r="AU386" s="256"/>
      <c r="AV386" s="256"/>
      <c r="AW386" s="256"/>
      <c r="AX386" s="256"/>
      <c r="AY386" s="256"/>
      <c r="AZ386" s="256"/>
      <c r="BA386" s="256"/>
      <c r="BC386" s="3"/>
      <c r="BE386" s="3">
        <f>E386*(保育人数!$I$7+保育人数!$I$8)/保育人数!$I$34</f>
        <v>933.83706855445121</v>
      </c>
      <c r="BF386" s="3">
        <f>F386*(保育人数!$I$7+保育人数!$I$8)/保育人数!$I$34</f>
        <v>952.1475993104209</v>
      </c>
      <c r="BG386" s="3">
        <f>G386*(保育人数!$I$7+保育人数!$I$8)/保育人数!$I$34</f>
        <v>952.1475993104209</v>
      </c>
      <c r="BH386" s="3">
        <f>H386*(保育人数!$I$7+保育人数!$I$8)/保育人数!$I$34</f>
        <v>970.45813006639048</v>
      </c>
      <c r="BI386" s="3">
        <f>I386*(保育人数!$I$7+保育人数!$I$8)/保育人数!$I$34</f>
        <v>970.45813006639048</v>
      </c>
      <c r="BJ386" s="3">
        <f>J386*(保育人数!$I$7+保育人数!$I$8)/保育人数!$I$34</f>
        <v>988.76866082236018</v>
      </c>
      <c r="BK386" s="3">
        <f>K386*(保育人数!$I$7+保育人数!$I$8)/保育人数!$I$34</f>
        <v>970.45813006639048</v>
      </c>
      <c r="BL386" s="3">
        <f>L386*(保育人数!$I$7+保育人数!$I$8)/保育人数!$I$34</f>
        <v>988.76866082236018</v>
      </c>
      <c r="BM386" s="3">
        <f>M386*(保育人数!$I$7+保育人数!$I$8)/保育人数!$I$34</f>
        <v>1007.0791915783298</v>
      </c>
      <c r="BN386" s="3">
        <f>N386*(保育人数!$I$7+保育人数!$I$8)/保育人数!$I$34</f>
        <v>1043.7002530902691</v>
      </c>
      <c r="BO386" s="3">
        <f>O386*(保育人数!$I$7+保育人数!$I$8)/保育人数!$I$34</f>
        <v>1135.2529068701172</v>
      </c>
      <c r="BP386" s="3">
        <f>AVERAGE(BE386:BO386)</f>
        <v>992.09784823253642</v>
      </c>
      <c r="BQ386" s="216">
        <f>SUM(BP386:BP389)</f>
        <v>3880.5840749867466</v>
      </c>
      <c r="BR386" s="3"/>
      <c r="BU386" s="3">
        <f>U386*(保育人数!$I$7+保育人数!$I$8)/保育人数!$I$34</f>
        <v>108215.23676778053</v>
      </c>
      <c r="BV386" s="3">
        <f>V386*(保育人数!$I$7+保育人数!$I$8)/保育人数!$I$34</f>
        <v>109570.21604372228</v>
      </c>
      <c r="BW386" s="3">
        <f>W386*(保育人数!$I$7+保育人数!$I$8)/保育人数!$I$34</f>
        <v>110412.50045849688</v>
      </c>
      <c r="BX386" s="3">
        <f>X386*(保育人数!$I$7+保育人数!$I$8)/保育人数!$I$34</f>
        <v>111419.57965007522</v>
      </c>
      <c r="BY386" s="3">
        <f>Y386*(保育人数!$I$7+保育人数!$I$8)/保育人数!$I$34</f>
        <v>103362.94611744858</v>
      </c>
      <c r="BZ386" s="3">
        <f>Z386*(保育人数!$I$7+保育人数!$I$8)/保育人数!$I$34</f>
        <v>102062.89843377472</v>
      </c>
      <c r="CA386" s="3">
        <f>AA386*(保育人数!$I$7+保育人数!$I$8)/保育人数!$I$34</f>
        <v>103253.08293291276</v>
      </c>
      <c r="CB386" s="3">
        <f>AB386*(保育人数!$I$7+保育人数!$I$8)/保育人数!$I$34</f>
        <v>104351.71477827094</v>
      </c>
      <c r="CC386" s="3">
        <f>AC386*(保育人数!$I$7+保育人数!$I$8)/保育人数!$I$34</f>
        <v>108782.86322121558</v>
      </c>
      <c r="CD386" s="3">
        <f>AD386*(保育人数!$I$7+保育人数!$I$8)/保育人数!$I$34</f>
        <v>118633.92876792725</v>
      </c>
      <c r="CE386" s="3">
        <f>AE386*(保育人数!$I$7+保育人数!$I$8)/保育人数!$I$34</f>
        <v>0</v>
      </c>
      <c r="CF386" s="3">
        <f>AVERAGE(BU386:CE386)</f>
        <v>98187.724288329526</v>
      </c>
      <c r="CG386" s="216">
        <f>ROUNDDOWN(SUM(CF386:CF389)*$CJ$2*12/16,-2)</f>
        <v>202400</v>
      </c>
      <c r="CH386" s="3"/>
      <c r="CI386" s="4"/>
    </row>
    <row r="387" spans="1:87" ht="19">
      <c r="A387" s="32" t="s">
        <v>83</v>
      </c>
      <c r="B387" s="76" t="s">
        <v>139</v>
      </c>
      <c r="C387" s="237"/>
      <c r="D387" s="34" t="s">
        <v>106</v>
      </c>
      <c r="E387" s="38">
        <v>570</v>
      </c>
      <c r="F387" s="36">
        <v>580</v>
      </c>
      <c r="G387" s="36">
        <v>580</v>
      </c>
      <c r="H387" s="36">
        <v>590</v>
      </c>
      <c r="I387" s="36">
        <v>590</v>
      </c>
      <c r="J387" s="36">
        <v>600</v>
      </c>
      <c r="K387" s="36">
        <v>590</v>
      </c>
      <c r="L387" s="36">
        <v>600</v>
      </c>
      <c r="M387" s="39">
        <v>620</v>
      </c>
      <c r="N387" s="39">
        <v>640</v>
      </c>
      <c r="O387" s="40">
        <v>700</v>
      </c>
      <c r="P387" s="111"/>
      <c r="Q387" s="111"/>
      <c r="R387" s="111"/>
      <c r="S387" s="111"/>
      <c r="T387" s="35">
        <v>64340</v>
      </c>
      <c r="U387" s="36">
        <v>65870</v>
      </c>
      <c r="V387" s="36">
        <v>66680</v>
      </c>
      <c r="W387" s="36">
        <v>67210</v>
      </c>
      <c r="X387" s="36">
        <v>67830</v>
      </c>
      <c r="Y387" s="36">
        <v>63440</v>
      </c>
      <c r="Z387" s="36">
        <v>62630</v>
      </c>
      <c r="AA387" s="36">
        <v>63360</v>
      </c>
      <c r="AB387" s="37">
        <v>64050</v>
      </c>
      <c r="AC387" s="37">
        <v>66800</v>
      </c>
      <c r="AD387" s="77">
        <v>72920</v>
      </c>
      <c r="AE387" s="111"/>
      <c r="AF387" s="4">
        <f>E387/E$531</f>
        <v>1.0555555555555556</v>
      </c>
      <c r="AG387" s="4">
        <f>F387/E$531</f>
        <v>1.0740740740740742</v>
      </c>
      <c r="AH387" s="4">
        <f>G387/E$531</f>
        <v>1.0740740740740742</v>
      </c>
      <c r="AI387" s="4">
        <f>H387/E$531</f>
        <v>1.0925925925925926</v>
      </c>
      <c r="AJ387" s="4">
        <f>I387/E$531</f>
        <v>1.0925925925925926</v>
      </c>
      <c r="AK387" s="4">
        <f>J387/E$531</f>
        <v>1.1111111111111112</v>
      </c>
      <c r="AL387" s="4">
        <f>K387/E$531</f>
        <v>1.0925925925925926</v>
      </c>
      <c r="AM387" s="4">
        <f>L387/E$531</f>
        <v>1.1111111111111112</v>
      </c>
      <c r="AN387" s="4">
        <f>M387/E$531</f>
        <v>1.1481481481481481</v>
      </c>
      <c r="AO387" s="4">
        <f>N387/E$531</f>
        <v>1.1851851851851851</v>
      </c>
      <c r="AP387" s="4">
        <f>O387/E$531</f>
        <v>1.2962962962962963</v>
      </c>
      <c r="AQ387" s="256"/>
      <c r="AR387" s="256"/>
      <c r="AS387" s="256"/>
      <c r="AT387" s="256"/>
      <c r="AU387" s="256"/>
      <c r="AV387" s="256"/>
      <c r="AW387" s="256"/>
      <c r="AX387" s="256"/>
      <c r="AY387" s="256"/>
      <c r="AZ387" s="256"/>
      <c r="BA387" s="256"/>
      <c r="BC387" s="3"/>
      <c r="BE387" s="3">
        <f>E387*保育人数!$I$6/保育人数!$I$34</f>
        <v>521.85012654513457</v>
      </c>
      <c r="BF387" s="3">
        <f>F387*保育人数!$I$6/保育人数!$I$34</f>
        <v>531.0053919231193</v>
      </c>
      <c r="BG387" s="3">
        <f>G387*保育人数!$I$6/保育人数!$I$34</f>
        <v>531.0053919231193</v>
      </c>
      <c r="BH387" s="3">
        <f>H387*保育人数!$I$6/保育人数!$I$34</f>
        <v>540.16065730110415</v>
      </c>
      <c r="BI387" s="3">
        <f>I387*保育人数!$I$6/保育人数!$I$34</f>
        <v>540.16065730110415</v>
      </c>
      <c r="BJ387" s="3">
        <f>J387*保育人数!$I$6/保育人数!$I$34</f>
        <v>549.315922679089</v>
      </c>
      <c r="BK387" s="3">
        <f>K387*保育人数!$I$6/保育人数!$I$34</f>
        <v>540.16065730110415</v>
      </c>
      <c r="BL387" s="3">
        <f>L387*保育人数!$I$6/保育人数!$I$34</f>
        <v>549.315922679089</v>
      </c>
      <c r="BM387" s="3">
        <f>M387*保育人数!$I$6/保育人数!$I$34</f>
        <v>567.62645343505858</v>
      </c>
      <c r="BN387" s="3">
        <f>N387*保育人数!$I$6/保育人数!$I$34</f>
        <v>585.93698419102827</v>
      </c>
      <c r="BO387" s="3">
        <f>O387*保育人数!$I$6/保育人数!$I$34</f>
        <v>640.86857645893713</v>
      </c>
      <c r="BP387" s="3">
        <f t="shared" ref="BP387:BP389" si="241">AVERAGE(BE387:BO387)</f>
        <v>554.30970379435337</v>
      </c>
      <c r="BQ387" s="216"/>
      <c r="BR387" s="3"/>
      <c r="BU387" s="3">
        <f>U387*保育人数!$I$6/保育人数!$I$34</f>
        <v>60305.733044785986</v>
      </c>
      <c r="BV387" s="3">
        <f>V387*保育人数!$I$6/保育人数!$I$34</f>
        <v>61047.309540402755</v>
      </c>
      <c r="BW387" s="3">
        <f>W387*保育人数!$I$6/保育人数!$I$34</f>
        <v>61532.538605435948</v>
      </c>
      <c r="BX387" s="3">
        <f>X387*保育人数!$I$6/保育人数!$I$34</f>
        <v>62100.165058871011</v>
      </c>
      <c r="BY387" s="3">
        <f>Y387*保育人数!$I$6/保育人数!$I$34</f>
        <v>58081.003557935677</v>
      </c>
      <c r="BZ387" s="3">
        <f>Z387*保育人数!$I$6/保育人数!$I$34</f>
        <v>57339.4270623189</v>
      </c>
      <c r="CA387" s="3">
        <f>AA387*保育人数!$I$6/保育人数!$I$34</f>
        <v>58007.761434911794</v>
      </c>
      <c r="CB387" s="3">
        <f>AB387*保育人数!$I$6/保育人数!$I$34</f>
        <v>58639.474745992746</v>
      </c>
      <c r="CC387" s="3">
        <f>AC387*保育人数!$I$6/保育人数!$I$34</f>
        <v>61157.172724938573</v>
      </c>
      <c r="CD387" s="3">
        <f>AD387*保育人数!$I$6/保育人数!$I$34</f>
        <v>66760.195136265276</v>
      </c>
      <c r="CE387" s="3">
        <f>AE387*保育人数!$I$6/保育人数!$I$34</f>
        <v>0</v>
      </c>
      <c r="CF387" s="3">
        <f t="shared" ref="CF387:CF389" si="242">AVERAGE(BU387:CE387)</f>
        <v>54997.343719259879</v>
      </c>
      <c r="CG387" s="216"/>
      <c r="CH387" s="3"/>
      <c r="CI387" s="4"/>
    </row>
    <row r="388" spans="1:87" ht="19">
      <c r="A388" s="32" t="s">
        <v>83</v>
      </c>
      <c r="B388" s="76" t="s">
        <v>139</v>
      </c>
      <c r="C388" s="257" t="s">
        <v>160</v>
      </c>
      <c r="D388" s="34" t="s">
        <v>161</v>
      </c>
      <c r="E388" s="38">
        <v>1030</v>
      </c>
      <c r="F388" s="36">
        <v>1060</v>
      </c>
      <c r="G388" s="36">
        <v>1060</v>
      </c>
      <c r="H388" s="36">
        <v>1080</v>
      </c>
      <c r="I388" s="36">
        <v>1080</v>
      </c>
      <c r="J388" s="36">
        <v>1090</v>
      </c>
      <c r="K388" s="36">
        <v>1080</v>
      </c>
      <c r="L388" s="36">
        <v>1080</v>
      </c>
      <c r="M388" s="39">
        <v>1100</v>
      </c>
      <c r="N388" s="39">
        <v>1150</v>
      </c>
      <c r="O388" s="40">
        <v>1270</v>
      </c>
      <c r="P388" s="111"/>
      <c r="Q388" s="111"/>
      <c r="R388" s="111"/>
      <c r="S388" s="111"/>
      <c r="T388" s="35">
        <v>113660</v>
      </c>
      <c r="U388" s="36">
        <v>116490</v>
      </c>
      <c r="V388" s="36">
        <v>117900</v>
      </c>
      <c r="W388" s="36">
        <v>118860</v>
      </c>
      <c r="X388" s="36">
        <v>120010</v>
      </c>
      <c r="Y388" s="36">
        <v>120190</v>
      </c>
      <c r="Z388" s="36">
        <v>118850</v>
      </c>
      <c r="AA388" s="36">
        <v>120230</v>
      </c>
      <c r="AB388" s="37">
        <v>121540</v>
      </c>
      <c r="AC388" s="37">
        <v>126840</v>
      </c>
      <c r="AD388" s="77">
        <v>138420</v>
      </c>
      <c r="AE388" s="111"/>
      <c r="AF388" s="4">
        <f>E388/E$532</f>
        <v>1.0510204081632653</v>
      </c>
      <c r="AG388" s="4">
        <f>F388/E$532</f>
        <v>1.0816326530612246</v>
      </c>
      <c r="AH388" s="4">
        <f>G388/E$532</f>
        <v>1.0816326530612246</v>
      </c>
      <c r="AI388" s="4">
        <f>H388/E$532</f>
        <v>1.1020408163265305</v>
      </c>
      <c r="AJ388" s="4">
        <f>I388/E$532</f>
        <v>1.1020408163265305</v>
      </c>
      <c r="AK388" s="4">
        <f>J388/E$532</f>
        <v>1.1122448979591837</v>
      </c>
      <c r="AL388" s="4">
        <f>K388/E$532</f>
        <v>1.1020408163265305</v>
      </c>
      <c r="AM388" s="4">
        <f>L388/E$532</f>
        <v>1.1020408163265305</v>
      </c>
      <c r="AN388" s="4">
        <f>M388/E$532</f>
        <v>1.1224489795918366</v>
      </c>
      <c r="AO388" s="4">
        <f>N388/E$532</f>
        <v>1.1734693877551021</v>
      </c>
      <c r="AP388" s="4">
        <f>O388/E$532</f>
        <v>1.2959183673469388</v>
      </c>
      <c r="AQ388" s="256"/>
      <c r="AR388" s="256"/>
      <c r="AS388" s="256"/>
      <c r="AT388" s="256"/>
      <c r="AU388" s="256"/>
      <c r="AV388" s="256"/>
      <c r="AW388" s="256"/>
      <c r="AX388" s="256"/>
      <c r="AY388" s="256"/>
      <c r="AZ388" s="256"/>
      <c r="BA388" s="256"/>
      <c r="BC388" s="3"/>
      <c r="BE388" s="3">
        <f>E388*(保育人数!$I$4+保育人数!$I$5)/保育人数!$I$34</f>
        <v>1414.4885008986541</v>
      </c>
      <c r="BF388" s="3">
        <f>F388*(保育人数!$I$4+保育人数!$I$5)/保育人数!$I$34</f>
        <v>1455.6871950995858</v>
      </c>
      <c r="BG388" s="3">
        <f>G388*(保育人数!$I$4+保育人数!$I$5)/保育人数!$I$34</f>
        <v>1455.6871950995858</v>
      </c>
      <c r="BH388" s="3">
        <f>H388*(保育人数!$I$4+保育人数!$I$5)/保育人数!$I$34</f>
        <v>1483.1529912335402</v>
      </c>
      <c r="BI388" s="3">
        <f>I388*(保育人数!$I$4+保育人数!$I$5)/保育人数!$I$34</f>
        <v>1483.1529912335402</v>
      </c>
      <c r="BJ388" s="3">
        <f>J388*(保育人数!$I$4+保育人数!$I$5)/保育人数!$I$34</f>
        <v>1496.8858893005174</v>
      </c>
      <c r="BK388" s="3">
        <f>K388*(保育人数!$I$4+保育人数!$I$5)/保育人数!$I$34</f>
        <v>1483.1529912335402</v>
      </c>
      <c r="BL388" s="3">
        <f>L388*(保育人数!$I$4+保育人数!$I$5)/保育人数!$I$34</f>
        <v>1483.1529912335402</v>
      </c>
      <c r="BM388" s="3">
        <f>M388*(保育人数!$I$4+保育人数!$I$5)/保育人数!$I$34</f>
        <v>1510.6187873674946</v>
      </c>
      <c r="BN388" s="3">
        <f>N388*(保育人数!$I$4+保育人数!$I$5)/保育人数!$I$34</f>
        <v>1579.2832777023807</v>
      </c>
      <c r="BO388" s="3">
        <f>O388*(保育人数!$I$4+保育人数!$I$5)/保育人数!$I$34</f>
        <v>1744.0780545061075</v>
      </c>
      <c r="BP388" s="3">
        <f t="shared" si="241"/>
        <v>1508.1218968098626</v>
      </c>
      <c r="BQ388" s="216"/>
      <c r="BR388" s="3"/>
      <c r="BU388" s="3">
        <f>U388*(保育人数!$I$4+保育人数!$I$5)/保育人数!$I$34</f>
        <v>159974.52958221768</v>
      </c>
      <c r="BV388" s="3">
        <f>V388*(保育人数!$I$4+保育人数!$I$5)/保育人数!$I$34</f>
        <v>161910.86820966148</v>
      </c>
      <c r="BW388" s="3">
        <f>W388*(保育人数!$I$4+保育人数!$I$5)/保育人数!$I$34</f>
        <v>163229.22642409129</v>
      </c>
      <c r="BX388" s="3">
        <f>X388*(保育人数!$I$4+保育人数!$I$5)/保育人数!$I$34</f>
        <v>164808.50970179366</v>
      </c>
      <c r="BY388" s="3">
        <f>Y388*(保育人数!$I$4+保育人数!$I$5)/保育人数!$I$34</f>
        <v>165055.70186699927</v>
      </c>
      <c r="BZ388" s="3">
        <f>Z388*(保育人数!$I$4+保育人数!$I$5)/保育人数!$I$34</f>
        <v>163215.49352602431</v>
      </c>
      <c r="CA388" s="3">
        <f>AA388*(保育人数!$I$4+保育人数!$I$5)/保育人数!$I$34</f>
        <v>165110.63345926718</v>
      </c>
      <c r="CB388" s="3">
        <f>AB388*(保育人数!$I$4+保育人数!$I$5)/保育人数!$I$34</f>
        <v>166909.64310604119</v>
      </c>
      <c r="CC388" s="3">
        <f>AC388*(保育人数!$I$4+保育人数!$I$5)/保育人数!$I$34</f>
        <v>174188.07908153912</v>
      </c>
      <c r="CD388" s="3">
        <f>AD388*(保育人数!$I$4+保育人数!$I$5)/保育人数!$I$34</f>
        <v>190090.77504309875</v>
      </c>
      <c r="CE388" s="3">
        <f>AE388*(保育人数!$I$4+保育人数!$I$5)/保育人数!$I$34</f>
        <v>0</v>
      </c>
      <c r="CF388" s="3">
        <f t="shared" si="242"/>
        <v>152226.6781818849</v>
      </c>
      <c r="CG388" s="216"/>
      <c r="CH388" s="3"/>
      <c r="CI388" s="4"/>
    </row>
    <row r="389" spans="1:87" ht="19">
      <c r="A389" s="32" t="s">
        <v>83</v>
      </c>
      <c r="B389" s="76" t="s">
        <v>139</v>
      </c>
      <c r="C389" s="257"/>
      <c r="D389" s="34" t="s">
        <v>162</v>
      </c>
      <c r="E389" s="38">
        <v>1690</v>
      </c>
      <c r="F389" s="36">
        <v>1740</v>
      </c>
      <c r="G389" s="36">
        <v>1750</v>
      </c>
      <c r="H389" s="36">
        <v>1770</v>
      </c>
      <c r="I389" s="36">
        <v>1780</v>
      </c>
      <c r="J389" s="36">
        <v>1790</v>
      </c>
      <c r="K389" s="36">
        <v>1770</v>
      </c>
      <c r="L389" s="36">
        <v>1780</v>
      </c>
      <c r="M389" s="39">
        <v>1810</v>
      </c>
      <c r="N389" s="39">
        <v>1890</v>
      </c>
      <c r="O389" s="40">
        <v>2080</v>
      </c>
      <c r="P389" s="111"/>
      <c r="Q389" s="111"/>
      <c r="R389" s="111"/>
      <c r="S389" s="111"/>
      <c r="T389" s="35">
        <v>179600</v>
      </c>
      <c r="U389" s="36">
        <v>184280</v>
      </c>
      <c r="V389" s="36">
        <v>186380</v>
      </c>
      <c r="W389" s="36">
        <v>187950</v>
      </c>
      <c r="X389" s="36">
        <v>189840</v>
      </c>
      <c r="Y389" s="36">
        <v>190120</v>
      </c>
      <c r="Z389" s="36">
        <v>187790</v>
      </c>
      <c r="AA389" s="36">
        <v>190010</v>
      </c>
      <c r="AB389" s="37">
        <v>192150</v>
      </c>
      <c r="AC389" s="37">
        <v>200810</v>
      </c>
      <c r="AD389" s="77">
        <v>219750</v>
      </c>
      <c r="AE389" s="111"/>
      <c r="AF389" s="4">
        <f>E389/E$533</f>
        <v>1.0562499999999999</v>
      </c>
      <c r="AG389" s="4">
        <f>F389/E$533</f>
        <v>1.0874999999999999</v>
      </c>
      <c r="AH389" s="4">
        <f>G389/E$533</f>
        <v>1.09375</v>
      </c>
      <c r="AI389" s="4">
        <f>H389/E$533</f>
        <v>1.10625</v>
      </c>
      <c r="AJ389" s="4">
        <f>I389/E$533</f>
        <v>1.1125</v>
      </c>
      <c r="AK389" s="4">
        <f>J389/E$533</f>
        <v>1.1187499999999999</v>
      </c>
      <c r="AL389" s="4">
        <f>K389/E$533</f>
        <v>1.10625</v>
      </c>
      <c r="AM389" s="4">
        <f>L389/E$533</f>
        <v>1.1125</v>
      </c>
      <c r="AN389" s="4">
        <f>M389/E$533</f>
        <v>1.1312500000000001</v>
      </c>
      <c r="AO389" s="4">
        <f>N389/E$533</f>
        <v>1.1812499999999999</v>
      </c>
      <c r="AP389" s="4">
        <f>O389/E$533</f>
        <v>1.3</v>
      </c>
      <c r="AQ389" s="256"/>
      <c r="AR389" s="256"/>
      <c r="AS389" s="256"/>
      <c r="AT389" s="256"/>
      <c r="AU389" s="256"/>
      <c r="AV389" s="256"/>
      <c r="AW389" s="256"/>
      <c r="AX389" s="256"/>
      <c r="AY389" s="256"/>
      <c r="AZ389" s="256"/>
      <c r="BA389" s="256"/>
      <c r="BC389" s="3"/>
      <c r="BE389" s="3">
        <f>E389*保育人数!$I$3/保育人数!$I$34</f>
        <v>773.61992443971701</v>
      </c>
      <c r="BF389" s="3">
        <f>F389*保育人数!$I$3/保育人数!$I$34</f>
        <v>796.50808788467896</v>
      </c>
      <c r="BG389" s="3">
        <f>G389*保育人数!$I$3/保育人数!$I$34</f>
        <v>801.08572057367144</v>
      </c>
      <c r="BH389" s="3">
        <f>H389*保育人数!$I$3/保育人数!$I$34</f>
        <v>810.24098595165628</v>
      </c>
      <c r="BI389" s="3">
        <f>I389*保育人数!$I$3/保育人数!$I$34</f>
        <v>814.81861864064865</v>
      </c>
      <c r="BJ389" s="3">
        <f>J389*保育人数!$I$3/保育人数!$I$34</f>
        <v>819.39625132964102</v>
      </c>
      <c r="BK389" s="3">
        <f>K389*保育人数!$I$3/保育人数!$I$34</f>
        <v>810.24098595165628</v>
      </c>
      <c r="BL389" s="3">
        <f>L389*保育人数!$I$3/保育人数!$I$34</f>
        <v>814.81861864064865</v>
      </c>
      <c r="BM389" s="3">
        <f>M389*保育人数!$I$3/保育人数!$I$34</f>
        <v>828.55151670762586</v>
      </c>
      <c r="BN389" s="3">
        <f>N389*保育人数!$I$3/保育人数!$I$34</f>
        <v>865.17257821956514</v>
      </c>
      <c r="BO389" s="3">
        <f>O389*保育人数!$I$3/保育人数!$I$34</f>
        <v>952.1475993104209</v>
      </c>
      <c r="BP389" s="3">
        <f t="shared" si="241"/>
        <v>826.05462614999374</v>
      </c>
      <c r="BQ389" s="216"/>
      <c r="BR389" s="3"/>
      <c r="BU389" s="3">
        <f>U389*保育人数!$I$3/保育人数!$I$34</f>
        <v>84356.615192752099</v>
      </c>
      <c r="BV389" s="3">
        <f>V389*保育人数!$I$3/保育人数!$I$34</f>
        <v>85317.918057440504</v>
      </c>
      <c r="BW389" s="3">
        <f>W389*保育人数!$I$3/保育人数!$I$34</f>
        <v>86036.606389612309</v>
      </c>
      <c r="BX389" s="3">
        <f>X389*保育人数!$I$3/保育人数!$I$34</f>
        <v>86901.77896783188</v>
      </c>
      <c r="BY389" s="3">
        <f>Y389*保育人数!$I$3/保育人数!$I$34</f>
        <v>87029.952683123658</v>
      </c>
      <c r="BZ389" s="3">
        <f>Z389*保育人数!$I$3/保育人数!$I$34</f>
        <v>85963.364266588425</v>
      </c>
      <c r="CA389" s="3">
        <f>AA389*保育人数!$I$3/保育人数!$I$34</f>
        <v>86979.598723544739</v>
      </c>
      <c r="CB389" s="3">
        <f>AB389*保育人数!$I$3/保育人数!$I$34</f>
        <v>87959.212118989119</v>
      </c>
      <c r="CC389" s="3">
        <f>AC389*保育人数!$I$3/保育人数!$I$34</f>
        <v>91923.442027656551</v>
      </c>
      <c r="CD389" s="3">
        <f>AD389*保育人数!$I$3/保育人数!$I$34</f>
        <v>100593.47834060817</v>
      </c>
      <c r="CE389" s="3">
        <f>AE389*保育人数!$I$3/保育人数!$I$34</f>
        <v>0</v>
      </c>
      <c r="CF389" s="3">
        <f t="shared" si="242"/>
        <v>80278.360615286132</v>
      </c>
      <c r="CG389" s="216"/>
      <c r="CH389" s="3"/>
      <c r="CI389" s="4"/>
    </row>
    <row r="390" spans="1:87" ht="21" customHeight="1">
      <c r="A390" s="32" t="s">
        <v>83</v>
      </c>
      <c r="B390" s="33" t="s">
        <v>168</v>
      </c>
      <c r="C390" s="237" t="s">
        <v>159</v>
      </c>
      <c r="D390" s="34" t="s">
        <v>105</v>
      </c>
      <c r="E390" s="38">
        <v>450</v>
      </c>
      <c r="F390" s="36">
        <v>460</v>
      </c>
      <c r="G390" s="36">
        <v>470</v>
      </c>
      <c r="H390" s="36">
        <v>470</v>
      </c>
      <c r="I390" s="36">
        <v>480</v>
      </c>
      <c r="J390" s="36">
        <v>480</v>
      </c>
      <c r="K390" s="36">
        <v>480</v>
      </c>
      <c r="L390" s="36">
        <v>480</v>
      </c>
      <c r="M390" s="39">
        <v>490</v>
      </c>
      <c r="N390" s="39">
        <v>510</v>
      </c>
      <c r="O390" s="40">
        <v>560</v>
      </c>
      <c r="P390" s="111"/>
      <c r="Q390" s="111"/>
      <c r="R390" s="111"/>
      <c r="S390" s="111"/>
      <c r="T390" s="35">
        <v>52340</v>
      </c>
      <c r="U390" s="36">
        <v>53550</v>
      </c>
      <c r="V390" s="36">
        <v>54230</v>
      </c>
      <c r="W390" s="36">
        <v>54650</v>
      </c>
      <c r="X390" s="36">
        <v>55140</v>
      </c>
      <c r="Y390" s="36">
        <v>50740</v>
      </c>
      <c r="Z390" s="36">
        <v>50100</v>
      </c>
      <c r="AA390" s="36">
        <v>50690</v>
      </c>
      <c r="AB390" s="37">
        <v>51220</v>
      </c>
      <c r="AC390" s="37">
        <v>53400</v>
      </c>
      <c r="AD390" s="77">
        <v>58230</v>
      </c>
      <c r="AE390" s="111"/>
      <c r="AF390" s="4">
        <f>E390/E$534</f>
        <v>1.0465116279069768</v>
      </c>
      <c r="AG390" s="4">
        <f>F390/E$534</f>
        <v>1.069767441860465</v>
      </c>
      <c r="AH390" s="4">
        <f>G390/E$534</f>
        <v>1.0930232558139534</v>
      </c>
      <c r="AI390" s="4">
        <f>H390/E$534</f>
        <v>1.0930232558139534</v>
      </c>
      <c r="AJ390" s="4">
        <f>I390/E$534</f>
        <v>1.1162790697674418</v>
      </c>
      <c r="AK390" s="4">
        <f>J390/E$534</f>
        <v>1.1162790697674418</v>
      </c>
      <c r="AL390" s="4">
        <f>K390/E$534</f>
        <v>1.1162790697674418</v>
      </c>
      <c r="AM390" s="4">
        <f>L390/E$534</f>
        <v>1.1162790697674418</v>
      </c>
      <c r="AN390" s="4">
        <f>M390/E$534</f>
        <v>1.1395348837209303</v>
      </c>
      <c r="AO390" s="4">
        <f>N390/E$534</f>
        <v>1.1860465116279071</v>
      </c>
      <c r="AP390" s="4">
        <f>O390/E$534</f>
        <v>1.3023255813953489</v>
      </c>
      <c r="AQ390" s="256"/>
      <c r="AR390" s="256"/>
      <c r="AS390" s="256"/>
      <c r="AT390" s="256"/>
      <c r="AU390" s="256"/>
      <c r="AV390" s="256"/>
      <c r="AW390" s="256"/>
      <c r="AX390" s="256"/>
      <c r="AY390" s="256"/>
      <c r="AZ390" s="256"/>
      <c r="BA390" s="256"/>
      <c r="BC390" s="3"/>
      <c r="BE390" s="3">
        <f>E390*(保育人数!$J$7+保育人数!$J$8)/保育人数!$J$34</f>
        <v>882.8701364325417</v>
      </c>
      <c r="BF390" s="3">
        <f>F390*(保育人数!$J$7+保育人数!$J$8)/保育人数!$J$34</f>
        <v>902.48947279770925</v>
      </c>
      <c r="BG390" s="3">
        <f>G390*(保育人数!$J$7+保育人数!$J$8)/保育人数!$J$34</f>
        <v>922.10880916287692</v>
      </c>
      <c r="BH390" s="3">
        <f>H390*(保育人数!$J$7+保育人数!$J$8)/保育人数!$J$34</f>
        <v>922.10880916287692</v>
      </c>
      <c r="BI390" s="3">
        <f>I390*(保育人数!$J$7+保育人数!$J$8)/保育人数!$J$34</f>
        <v>941.72814552804448</v>
      </c>
      <c r="BJ390" s="3">
        <f>J390*(保育人数!$J$7+保育人数!$J$8)/保育人数!$J$34</f>
        <v>941.72814552804448</v>
      </c>
      <c r="BK390" s="3">
        <f>K390*(保育人数!$J$7+保育人数!$J$8)/保育人数!$J$34</f>
        <v>941.72814552804448</v>
      </c>
      <c r="BL390" s="3">
        <f>L390*(保育人数!$J$7+保育人数!$J$8)/保育人数!$J$34</f>
        <v>941.72814552804448</v>
      </c>
      <c r="BM390" s="3">
        <f>M390*(保育人数!$J$7+保育人数!$J$8)/保育人数!$J$34</f>
        <v>961.34748189321203</v>
      </c>
      <c r="BN390" s="3">
        <f>N390*(保育人数!$J$7+保育人数!$J$8)/保育人数!$J$34</f>
        <v>1000.5861546235473</v>
      </c>
      <c r="BO390" s="3">
        <f>O390*(保育人数!$J$7+保育人数!$J$8)/保育人数!$J$34</f>
        <v>1098.6828364493851</v>
      </c>
      <c r="BP390" s="3">
        <f>AVERAGE(BE390:BO390)</f>
        <v>950.64602569402962</v>
      </c>
      <c r="BQ390" s="216">
        <f>SUM(BP390:BP393)</f>
        <v>3875.2648261288991</v>
      </c>
      <c r="BR390" s="3"/>
      <c r="BU390" s="3">
        <f>U390*(保育人数!$J$7+保育人数!$J$8)/保育人数!$J$34</f>
        <v>105061.54623547246</v>
      </c>
      <c r="BV390" s="3">
        <f>V390*(保育人数!$J$7+保育人数!$J$8)/保育人数!$J$34</f>
        <v>106395.66110830386</v>
      </c>
      <c r="BW390" s="3">
        <f>W390*(保育人数!$J$7+保育人数!$J$8)/保育人数!$J$34</f>
        <v>107219.6732356409</v>
      </c>
      <c r="BX390" s="3">
        <f>X390*(保育人数!$J$7+保育人数!$J$8)/保育人数!$J$34</f>
        <v>108181.02071753411</v>
      </c>
      <c r="BY390" s="3">
        <f>Y390*(保育人数!$J$7+保育人数!$J$8)/保育人数!$J$34</f>
        <v>99548.512716860365</v>
      </c>
      <c r="BZ390" s="3">
        <f>Z390*(保育人数!$J$7+保育人数!$J$8)/保育人数!$J$34</f>
        <v>98292.875189489641</v>
      </c>
      <c r="CA390" s="3">
        <f>AA390*(保育人数!$J$7+保育人数!$J$8)/保育人数!$J$34</f>
        <v>99450.416035034534</v>
      </c>
      <c r="CB390" s="3">
        <f>AB390*(保育人数!$J$7+保育人数!$J$8)/保育人数!$J$34</f>
        <v>100490.24086238841</v>
      </c>
      <c r="CC390" s="3">
        <f>AC390*(保育人数!$J$7+保育人数!$J$8)/保育人数!$J$34</f>
        <v>104767.25618999495</v>
      </c>
      <c r="CD390" s="3">
        <f>AD390*(保育人数!$J$7+保育人数!$J$8)/保育人数!$J$34</f>
        <v>114243.39565437089</v>
      </c>
      <c r="CE390" s="3">
        <f>AE390*(保育人数!$J$7+保育人数!$J$8)/保育人数!$J$34</f>
        <v>0</v>
      </c>
      <c r="CF390" s="3">
        <f>AVERAGE(BU390:CE390)</f>
        <v>94877.327085917292</v>
      </c>
      <c r="CG390" s="216">
        <f>ROUNDDOWN(SUM(CF390:CF393)*$CJ$2*12/16,-2)</f>
        <v>203400</v>
      </c>
      <c r="CH390" s="3"/>
      <c r="CI390" s="4"/>
    </row>
    <row r="391" spans="1:87" ht="19">
      <c r="A391" s="32" t="s">
        <v>83</v>
      </c>
      <c r="B391" s="76" t="s">
        <v>140</v>
      </c>
      <c r="C391" s="237"/>
      <c r="D391" s="34" t="s">
        <v>106</v>
      </c>
      <c r="E391" s="38">
        <v>510</v>
      </c>
      <c r="F391" s="36">
        <v>520</v>
      </c>
      <c r="G391" s="36">
        <v>530</v>
      </c>
      <c r="H391" s="36">
        <v>530</v>
      </c>
      <c r="I391" s="36">
        <v>540</v>
      </c>
      <c r="J391" s="36">
        <v>540</v>
      </c>
      <c r="K391" s="36">
        <v>540</v>
      </c>
      <c r="L391" s="36">
        <v>540</v>
      </c>
      <c r="M391" s="39">
        <v>560</v>
      </c>
      <c r="N391" s="39">
        <v>580</v>
      </c>
      <c r="O391" s="40">
        <v>640</v>
      </c>
      <c r="P391" s="111"/>
      <c r="Q391" s="111"/>
      <c r="R391" s="111"/>
      <c r="S391" s="111"/>
      <c r="T391" s="35">
        <v>58930</v>
      </c>
      <c r="U391" s="36">
        <v>60320</v>
      </c>
      <c r="V391" s="36">
        <v>61070</v>
      </c>
      <c r="W391" s="36">
        <v>61560</v>
      </c>
      <c r="X391" s="36">
        <v>62120</v>
      </c>
      <c r="Y391" s="36">
        <v>57730</v>
      </c>
      <c r="Z391" s="36">
        <v>56990</v>
      </c>
      <c r="AA391" s="36">
        <v>57660</v>
      </c>
      <c r="AB391" s="37">
        <v>58280</v>
      </c>
      <c r="AC391" s="37">
        <v>60790</v>
      </c>
      <c r="AD391" s="77">
        <v>66360</v>
      </c>
      <c r="AE391" s="111"/>
      <c r="AF391" s="4">
        <f>E391/E$535</f>
        <v>1.0408163265306123</v>
      </c>
      <c r="AG391" s="4">
        <f>F391/E$535</f>
        <v>1.0612244897959184</v>
      </c>
      <c r="AH391" s="4">
        <f>G391/E$535</f>
        <v>1.0816326530612246</v>
      </c>
      <c r="AI391" s="4">
        <f>H391/E$535</f>
        <v>1.0816326530612246</v>
      </c>
      <c r="AJ391" s="4">
        <f>I391/E$535</f>
        <v>1.1020408163265305</v>
      </c>
      <c r="AK391" s="4">
        <f>J391/E$535</f>
        <v>1.1020408163265305</v>
      </c>
      <c r="AL391" s="4">
        <f>K391/E$535</f>
        <v>1.1020408163265305</v>
      </c>
      <c r="AM391" s="4">
        <f>L391/E$535</f>
        <v>1.1020408163265305</v>
      </c>
      <c r="AN391" s="4">
        <f>M391/E$535</f>
        <v>1.1428571428571428</v>
      </c>
      <c r="AO391" s="4">
        <f>N391/E$535</f>
        <v>1.1836734693877551</v>
      </c>
      <c r="AP391" s="4">
        <f>O391/E$535</f>
        <v>1.3061224489795917</v>
      </c>
      <c r="AQ391" s="256"/>
      <c r="AR391" s="256"/>
      <c r="AS391" s="256"/>
      <c r="AT391" s="256"/>
      <c r="AU391" s="256"/>
      <c r="AV391" s="256"/>
      <c r="AW391" s="256"/>
      <c r="AX391" s="256"/>
      <c r="AY391" s="256"/>
      <c r="AZ391" s="256"/>
      <c r="BA391" s="256"/>
      <c r="BC391" s="3"/>
      <c r="BE391" s="3">
        <f>E391*保育人数!$J$6/保育人数!$J$34</f>
        <v>500.29307731177363</v>
      </c>
      <c r="BF391" s="3">
        <f>F391*保育人数!$J$6/保育人数!$J$34</f>
        <v>510.10274549435741</v>
      </c>
      <c r="BG391" s="3">
        <f>G391*保育人数!$J$6/保育人数!$J$34</f>
        <v>519.91241367694124</v>
      </c>
      <c r="BH391" s="3">
        <f>H391*保育人数!$J$6/保育人数!$J$34</f>
        <v>519.91241367694124</v>
      </c>
      <c r="BI391" s="3">
        <f>I391*保育人数!$J$6/保育人数!$J$34</f>
        <v>529.72208185952502</v>
      </c>
      <c r="BJ391" s="3">
        <f>J391*保育人数!$J$6/保育人数!$J$34</f>
        <v>529.72208185952502</v>
      </c>
      <c r="BK391" s="3">
        <f>K391*保育人数!$J$6/保育人数!$J$34</f>
        <v>529.72208185952502</v>
      </c>
      <c r="BL391" s="3">
        <f>L391*保育人数!$J$6/保育人数!$J$34</f>
        <v>529.72208185952502</v>
      </c>
      <c r="BM391" s="3">
        <f>M391*保育人数!$J$6/保育人数!$J$34</f>
        <v>549.34141822469257</v>
      </c>
      <c r="BN391" s="3">
        <f>N391*保育人数!$J$6/保育人数!$J$34</f>
        <v>568.96075458986024</v>
      </c>
      <c r="BO391" s="3">
        <f>O391*保育人数!$J$6/保育人数!$J$34</f>
        <v>627.81876368536302</v>
      </c>
      <c r="BP391" s="3">
        <f t="shared" ref="BP391:BP393" si="243">AVERAGE(BE391:BO391)</f>
        <v>537.74817400891175</v>
      </c>
      <c r="BQ391" s="216"/>
      <c r="BR391" s="3"/>
      <c r="BU391" s="3">
        <f>U391*保育人数!$J$6/保育人数!$J$34</f>
        <v>59171.918477345462</v>
      </c>
      <c r="BV391" s="3">
        <f>V391*保育人数!$J$6/保育人数!$J$34</f>
        <v>59907.643591039247</v>
      </c>
      <c r="BW391" s="3">
        <f>W391*保育人数!$J$6/保育人数!$J$34</f>
        <v>60388.317331985854</v>
      </c>
      <c r="BX391" s="3">
        <f>X391*保育人数!$J$6/保育人数!$J$34</f>
        <v>60937.658750210547</v>
      </c>
      <c r="BY391" s="3">
        <f>Y391*保育人数!$J$6/保育人数!$J$34</f>
        <v>56631.214418056261</v>
      </c>
      <c r="BZ391" s="3">
        <f>Z391*保育人数!$J$6/保育人数!$J$34</f>
        <v>55905.298972545061</v>
      </c>
      <c r="CA391" s="3">
        <f>AA391*保育人数!$J$6/保育人数!$J$34</f>
        <v>56562.546740778169</v>
      </c>
      <c r="CB391" s="3">
        <f>AB391*保育人数!$J$6/保育人数!$J$34</f>
        <v>57170.746168098369</v>
      </c>
      <c r="CC391" s="3">
        <f>AC391*保育人数!$J$6/保育人数!$J$34</f>
        <v>59632.9728819269</v>
      </c>
      <c r="CD391" s="3">
        <f>AD391*保育人数!$J$6/保育人数!$J$34</f>
        <v>65096.958059626078</v>
      </c>
      <c r="CE391" s="3">
        <f>AE391*保育人数!$J$6/保育人数!$J$34</f>
        <v>0</v>
      </c>
      <c r="CF391" s="3">
        <f t="shared" ref="CF391:CF393" si="244">AVERAGE(BU391:CE391)</f>
        <v>53764.115944691985</v>
      </c>
      <c r="CG391" s="216"/>
      <c r="CH391" s="3"/>
      <c r="CI391" s="4"/>
    </row>
    <row r="392" spans="1:87" ht="19">
      <c r="A392" s="32" t="s">
        <v>83</v>
      </c>
      <c r="B392" s="76" t="s">
        <v>140</v>
      </c>
      <c r="C392" s="257" t="s">
        <v>160</v>
      </c>
      <c r="D392" s="34" t="s">
        <v>161</v>
      </c>
      <c r="E392" s="38">
        <v>970</v>
      </c>
      <c r="F392" s="36">
        <v>1000</v>
      </c>
      <c r="G392" s="36">
        <v>1010</v>
      </c>
      <c r="H392" s="36">
        <v>1020</v>
      </c>
      <c r="I392" s="36">
        <v>1030</v>
      </c>
      <c r="J392" s="36">
        <v>1030</v>
      </c>
      <c r="K392" s="36">
        <v>1020</v>
      </c>
      <c r="L392" s="36">
        <v>1030</v>
      </c>
      <c r="M392" s="39">
        <v>1040</v>
      </c>
      <c r="N392" s="39">
        <v>1090</v>
      </c>
      <c r="O392" s="40">
        <v>1200</v>
      </c>
      <c r="P392" s="111"/>
      <c r="Q392" s="111"/>
      <c r="R392" s="111"/>
      <c r="S392" s="111"/>
      <c r="T392" s="35">
        <v>108250</v>
      </c>
      <c r="U392" s="36">
        <v>110940</v>
      </c>
      <c r="V392" s="36">
        <v>112290</v>
      </c>
      <c r="W392" s="36">
        <v>113210</v>
      </c>
      <c r="X392" s="36">
        <v>114300</v>
      </c>
      <c r="Y392" s="36">
        <v>114480</v>
      </c>
      <c r="Z392" s="36">
        <v>113210</v>
      </c>
      <c r="AA392" s="36">
        <v>114530</v>
      </c>
      <c r="AB392" s="37">
        <v>115770</v>
      </c>
      <c r="AC392" s="37">
        <v>120830</v>
      </c>
      <c r="AD392" s="77">
        <v>131860</v>
      </c>
      <c r="AE392" s="111"/>
      <c r="AF392" s="4">
        <f>E392/E$536</f>
        <v>1.043010752688172</v>
      </c>
      <c r="AG392" s="4">
        <f>F392/E$536</f>
        <v>1.075268817204301</v>
      </c>
      <c r="AH392" s="4">
        <f>G392/E$536</f>
        <v>1.086021505376344</v>
      </c>
      <c r="AI392" s="4">
        <f>H392/E$536</f>
        <v>1.096774193548387</v>
      </c>
      <c r="AJ392" s="4">
        <f>I392/E$536</f>
        <v>1.10752688172043</v>
      </c>
      <c r="AK392" s="4">
        <f>J392/E$536</f>
        <v>1.10752688172043</v>
      </c>
      <c r="AL392" s="4">
        <f>K392/E$536</f>
        <v>1.096774193548387</v>
      </c>
      <c r="AM392" s="4">
        <f>L392/E$536</f>
        <v>1.10752688172043</v>
      </c>
      <c r="AN392" s="4">
        <f>M392/E$536</f>
        <v>1.118279569892473</v>
      </c>
      <c r="AO392" s="4">
        <f>N392/E$536</f>
        <v>1.1720430107526882</v>
      </c>
      <c r="AP392" s="4">
        <f>O392/E$536</f>
        <v>1.2903225806451613</v>
      </c>
      <c r="AQ392" s="256"/>
      <c r="AR392" s="256"/>
      <c r="AS392" s="256"/>
      <c r="AT392" s="256"/>
      <c r="AU392" s="256"/>
      <c r="AV392" s="256"/>
      <c r="AW392" s="256"/>
      <c r="AX392" s="256"/>
      <c r="AY392" s="256"/>
      <c r="AZ392" s="256"/>
      <c r="BA392" s="256"/>
      <c r="BC392" s="3"/>
      <c r="BE392" s="3">
        <f>E392*(保育人数!$J$4+保育人数!$J$5)/保育人数!$J$34</f>
        <v>1427.3067205659424</v>
      </c>
      <c r="BF392" s="3">
        <f>F392*(保育人数!$J$4+保育人数!$J$5)/保育人数!$J$34</f>
        <v>1471.4502273875696</v>
      </c>
      <c r="BG392" s="3">
        <f>G392*(保育人数!$J$4+保育人数!$J$5)/保育人数!$J$34</f>
        <v>1486.1647296614451</v>
      </c>
      <c r="BH392" s="3">
        <f>H392*(保育人数!$J$4+保育人数!$J$5)/保育人数!$J$34</f>
        <v>1500.8792319353208</v>
      </c>
      <c r="BI392" s="3">
        <f>I392*(保育人数!$J$4+保育人数!$J$5)/保育人数!$J$34</f>
        <v>1515.5937342091966</v>
      </c>
      <c r="BJ392" s="3">
        <f>J392*(保育人数!$J$4+保育人数!$J$5)/保育人数!$J$34</f>
        <v>1515.5937342091966</v>
      </c>
      <c r="BK392" s="3">
        <f>K392*(保育人数!$J$4+保育人数!$J$5)/保育人数!$J$34</f>
        <v>1500.8792319353208</v>
      </c>
      <c r="BL392" s="3">
        <f>L392*(保育人数!$J$4+保育人数!$J$5)/保育人数!$J$34</f>
        <v>1515.5937342091966</v>
      </c>
      <c r="BM392" s="3">
        <f>M392*(保育人数!$J$4+保育人数!$J$5)/保育人数!$J$34</f>
        <v>1530.3082364830723</v>
      </c>
      <c r="BN392" s="3">
        <f>N392*(保育人数!$J$4+保育人数!$J$5)/保育人数!$J$34</f>
        <v>1603.8807478524507</v>
      </c>
      <c r="BO392" s="3">
        <f>O392*(保育人数!$J$4+保育人数!$J$5)/保育人数!$J$34</f>
        <v>1765.7402728650834</v>
      </c>
      <c r="BP392" s="3">
        <f t="shared" si="243"/>
        <v>1530.3082364830725</v>
      </c>
      <c r="BQ392" s="216"/>
      <c r="BR392" s="3"/>
      <c r="BU392" s="3">
        <f>U392*(保育人数!$J$4+保育人数!$J$5)/保育人数!$J$34</f>
        <v>163242.68822637695</v>
      </c>
      <c r="BV392" s="3">
        <f>V392*(保育人数!$J$4+保育人数!$J$5)/保育人数!$J$34</f>
        <v>165229.14603335017</v>
      </c>
      <c r="BW392" s="3">
        <f>W392*(保育人数!$J$4+保育人数!$J$5)/保育人数!$J$34</f>
        <v>166582.88024254676</v>
      </c>
      <c r="BX392" s="3">
        <f>X392*(保育人数!$J$4+保育人数!$J$5)/保育人数!$J$34</f>
        <v>168186.7609903992</v>
      </c>
      <c r="BY392" s="3">
        <f>Y392*(保育人数!$J$4+保育人数!$J$5)/保育人数!$J$34</f>
        <v>168451.62203132897</v>
      </c>
      <c r="BZ392" s="3">
        <f>Z392*(保育人数!$J$4+保育人数!$J$5)/保育人数!$J$34</f>
        <v>166582.88024254676</v>
      </c>
      <c r="CA392" s="3">
        <f>AA392*(保育人数!$J$4+保育人数!$J$5)/保育人数!$J$34</f>
        <v>168525.19454269833</v>
      </c>
      <c r="CB392" s="3">
        <f>AB392*(保育人数!$J$4+保育人数!$J$5)/保育人数!$J$34</f>
        <v>170349.79282465891</v>
      </c>
      <c r="CC392" s="3">
        <f>AC392*(保育人数!$J$4+保育人数!$J$5)/保育人数!$J$34</f>
        <v>177795.33097524004</v>
      </c>
      <c r="CD392" s="3">
        <f>AD392*(保育人数!$J$4+保育人数!$J$5)/保育人数!$J$34</f>
        <v>194025.42698332493</v>
      </c>
      <c r="CE392" s="3">
        <f>AE392*(保育人数!$J$4+保育人数!$J$5)/保育人数!$J$34</f>
        <v>0</v>
      </c>
      <c r="CF392" s="3">
        <f t="shared" si="244"/>
        <v>155361.06573567921</v>
      </c>
      <c r="CG392" s="216"/>
      <c r="CH392" s="3"/>
      <c r="CI392" s="4"/>
    </row>
    <row r="393" spans="1:87" ht="19">
      <c r="A393" s="32" t="s">
        <v>83</v>
      </c>
      <c r="B393" s="76" t="s">
        <v>140</v>
      </c>
      <c r="C393" s="257"/>
      <c r="D393" s="34" t="s">
        <v>162</v>
      </c>
      <c r="E393" s="38">
        <v>1630</v>
      </c>
      <c r="F393" s="36">
        <v>1680</v>
      </c>
      <c r="G393" s="36">
        <v>1700</v>
      </c>
      <c r="H393" s="36">
        <v>1710</v>
      </c>
      <c r="I393" s="36">
        <v>1730</v>
      </c>
      <c r="J393" s="36">
        <v>1730</v>
      </c>
      <c r="K393" s="36">
        <v>1710</v>
      </c>
      <c r="L393" s="36">
        <v>1730</v>
      </c>
      <c r="M393" s="39">
        <v>1750</v>
      </c>
      <c r="N393" s="39">
        <v>1830</v>
      </c>
      <c r="O393" s="40">
        <v>2010</v>
      </c>
      <c r="P393" s="111"/>
      <c r="Q393" s="111"/>
      <c r="R393" s="111"/>
      <c r="S393" s="111"/>
      <c r="T393" s="35">
        <v>174190</v>
      </c>
      <c r="U393" s="36">
        <v>178730</v>
      </c>
      <c r="V393" s="36">
        <v>180770</v>
      </c>
      <c r="W393" s="36">
        <v>182300</v>
      </c>
      <c r="X393" s="36">
        <v>184130</v>
      </c>
      <c r="Y393" s="36">
        <v>184410</v>
      </c>
      <c r="Z393" s="36">
        <v>182150</v>
      </c>
      <c r="AA393" s="36">
        <v>184310</v>
      </c>
      <c r="AB393" s="37">
        <v>186380</v>
      </c>
      <c r="AC393" s="37">
        <v>194800</v>
      </c>
      <c r="AD393" s="77">
        <v>213190</v>
      </c>
      <c r="AE393" s="111"/>
      <c r="AF393" s="4">
        <f>E393/E$537</f>
        <v>1.0516129032258064</v>
      </c>
      <c r="AG393" s="4">
        <f>F393/E$537</f>
        <v>1.0838709677419356</v>
      </c>
      <c r="AH393" s="4">
        <f>G393/E$537</f>
        <v>1.096774193548387</v>
      </c>
      <c r="AI393" s="4">
        <f>H393/E$537</f>
        <v>1.1032258064516129</v>
      </c>
      <c r="AJ393" s="4">
        <f>I393/E$537</f>
        <v>1.1161290322580646</v>
      </c>
      <c r="AK393" s="4">
        <f>J393/E$537</f>
        <v>1.1161290322580646</v>
      </c>
      <c r="AL393" s="4">
        <f>K393/E$537</f>
        <v>1.1032258064516129</v>
      </c>
      <c r="AM393" s="4">
        <f>L393/E$537</f>
        <v>1.1161290322580646</v>
      </c>
      <c r="AN393" s="4">
        <f>M393/E$537</f>
        <v>1.1290322580645162</v>
      </c>
      <c r="AO393" s="4">
        <f>N393/E$537</f>
        <v>1.1806451612903226</v>
      </c>
      <c r="AP393" s="4">
        <f>O393/E$537</f>
        <v>1.2967741935483872</v>
      </c>
      <c r="AQ393" s="256"/>
      <c r="AR393" s="256"/>
      <c r="AS393" s="256"/>
      <c r="AT393" s="256"/>
      <c r="AU393" s="256"/>
      <c r="AV393" s="256"/>
      <c r="AW393" s="256"/>
      <c r="AX393" s="256"/>
      <c r="AY393" s="256"/>
      <c r="AZ393" s="256"/>
      <c r="BA393" s="256"/>
      <c r="BC393" s="3"/>
      <c r="BE393" s="3">
        <f>E393*保育人数!$J$3/保育人数!$J$34</f>
        <v>799.48795688057942</v>
      </c>
      <c r="BF393" s="3">
        <f>F393*保育人数!$J$3/保育人数!$J$34</f>
        <v>824.01212733703892</v>
      </c>
      <c r="BG393" s="3">
        <f>G393*保育人数!$J$3/保育人数!$J$34</f>
        <v>833.8217955196227</v>
      </c>
      <c r="BH393" s="3">
        <f>H393*保育人数!$J$3/保育人数!$J$34</f>
        <v>838.72662961091464</v>
      </c>
      <c r="BI393" s="3">
        <f>I393*保育人数!$J$3/保育人数!$J$34</f>
        <v>848.53629779349842</v>
      </c>
      <c r="BJ393" s="3">
        <f>J393*保育人数!$J$3/保育人数!$J$34</f>
        <v>848.53629779349842</v>
      </c>
      <c r="BK393" s="3">
        <f>K393*保育人数!$J$3/保育人数!$J$34</f>
        <v>838.72662961091464</v>
      </c>
      <c r="BL393" s="3">
        <f>L393*保育人数!$J$3/保育人数!$J$34</f>
        <v>848.53629779349842</v>
      </c>
      <c r="BM393" s="3">
        <f>M393*保育人数!$J$3/保育人数!$J$34</f>
        <v>858.3459659760822</v>
      </c>
      <c r="BN393" s="3">
        <f>N393*保育人数!$J$3/保育人数!$J$34</f>
        <v>897.58463870641742</v>
      </c>
      <c r="BO393" s="3">
        <f>O393*保育人数!$J$3/保育人数!$J$34</f>
        <v>985.87165234967154</v>
      </c>
      <c r="BP393" s="3">
        <f t="shared" si="243"/>
        <v>856.56238994288503</v>
      </c>
      <c r="BQ393" s="216"/>
      <c r="BR393" s="3"/>
      <c r="BU393" s="3">
        <f>U393*保育人数!$J$3/保育人数!$J$34</f>
        <v>87664.099713660107</v>
      </c>
      <c r="BV393" s="3">
        <f>V393*保育人数!$J$3/保育人数!$J$34</f>
        <v>88664.685868283646</v>
      </c>
      <c r="BW393" s="3">
        <f>W393*保育人数!$J$3/保育人数!$J$34</f>
        <v>89415.125484251301</v>
      </c>
      <c r="BX393" s="3">
        <f>X393*保育人数!$J$3/保育人数!$J$34</f>
        <v>90312.710122957724</v>
      </c>
      <c r="BY393" s="3">
        <f>Y393*保育人数!$J$3/保育人数!$J$34</f>
        <v>90450.045477513893</v>
      </c>
      <c r="BZ393" s="3">
        <f>Z393*保育人数!$J$3/保育人数!$J$34</f>
        <v>89341.552972881924</v>
      </c>
      <c r="CA393" s="3">
        <f>AA393*保育人数!$J$3/保育人数!$J$34</f>
        <v>90400.997136600985</v>
      </c>
      <c r="CB393" s="3">
        <f>AB393*保育人数!$J$3/保育人数!$J$34</f>
        <v>91416.297793498408</v>
      </c>
      <c r="CC393" s="3">
        <f>AC393*保育人数!$J$3/保育人数!$J$34</f>
        <v>95546.168098366179</v>
      </c>
      <c r="CD393" s="3">
        <f>AD393*保育人数!$J$3/保育人数!$J$34</f>
        <v>104566.15799225199</v>
      </c>
      <c r="CE393" s="3">
        <f>AE393*保育人数!$J$3/保育人数!$J$34</f>
        <v>0</v>
      </c>
      <c r="CF393" s="3">
        <f t="shared" si="244"/>
        <v>83434.349150933296</v>
      </c>
      <c r="CG393" s="216"/>
      <c r="CH393" s="3"/>
      <c r="CI393" s="4"/>
    </row>
    <row r="394" spans="1:87" ht="21" customHeight="1">
      <c r="A394" s="32" t="s">
        <v>83</v>
      </c>
      <c r="B394" s="33" t="s">
        <v>169</v>
      </c>
      <c r="C394" s="237" t="s">
        <v>159</v>
      </c>
      <c r="D394" s="34" t="s">
        <v>105</v>
      </c>
      <c r="E394" s="38">
        <v>410</v>
      </c>
      <c r="F394" s="36">
        <v>420</v>
      </c>
      <c r="G394" s="36">
        <v>430</v>
      </c>
      <c r="H394" s="36">
        <v>430</v>
      </c>
      <c r="I394" s="36">
        <v>440</v>
      </c>
      <c r="J394" s="36">
        <v>440</v>
      </c>
      <c r="K394" s="36">
        <v>440</v>
      </c>
      <c r="L394" s="36">
        <v>440</v>
      </c>
      <c r="M394" s="39">
        <v>450</v>
      </c>
      <c r="N394" s="39">
        <v>470</v>
      </c>
      <c r="O394" s="40">
        <v>510</v>
      </c>
      <c r="P394" s="111"/>
      <c r="Q394" s="111"/>
      <c r="R394" s="111"/>
      <c r="S394" s="111"/>
      <c r="T394" s="35">
        <v>48320</v>
      </c>
      <c r="U394" s="36">
        <v>49430</v>
      </c>
      <c r="V394" s="36">
        <v>50080</v>
      </c>
      <c r="W394" s="36">
        <v>50460</v>
      </c>
      <c r="X394" s="36">
        <v>50920</v>
      </c>
      <c r="Y394" s="36">
        <v>46510</v>
      </c>
      <c r="Z394" s="36">
        <v>45930</v>
      </c>
      <c r="AA394" s="36">
        <v>46460</v>
      </c>
      <c r="AB394" s="37">
        <v>46960</v>
      </c>
      <c r="AC394" s="37">
        <v>48950</v>
      </c>
      <c r="AD394" s="77">
        <v>53370</v>
      </c>
      <c r="AE394" s="111"/>
      <c r="AF394" s="4">
        <f>E394/E$538</f>
        <v>1.0512820512820513</v>
      </c>
      <c r="AG394" s="4">
        <f>F394/E$538</f>
        <v>1.0769230769230769</v>
      </c>
      <c r="AH394" s="4">
        <f>G394/E$538</f>
        <v>1.1025641025641026</v>
      </c>
      <c r="AI394" s="4">
        <f>H394/E$538</f>
        <v>1.1025641025641026</v>
      </c>
      <c r="AJ394" s="4">
        <f>I394/E$538</f>
        <v>1.1282051282051282</v>
      </c>
      <c r="AK394" s="4">
        <f>J394/E$538</f>
        <v>1.1282051282051282</v>
      </c>
      <c r="AL394" s="4">
        <f>K394/E$538</f>
        <v>1.1282051282051282</v>
      </c>
      <c r="AM394" s="4">
        <f>L394/E$538</f>
        <v>1.1282051282051282</v>
      </c>
      <c r="AN394" s="4">
        <f>M394/E$538</f>
        <v>1.1538461538461537</v>
      </c>
      <c r="AO394" s="4">
        <f>N394/E$538</f>
        <v>1.2051282051282051</v>
      </c>
      <c r="AP394" s="4">
        <f>O394/E$538</f>
        <v>1.3076923076923077</v>
      </c>
      <c r="AQ394" s="256"/>
      <c r="AR394" s="256"/>
      <c r="AS394" s="256"/>
      <c r="AT394" s="256"/>
      <c r="AU394" s="256"/>
      <c r="AV394" s="256"/>
      <c r="AW394" s="256"/>
      <c r="AX394" s="256"/>
      <c r="AY394" s="256"/>
      <c r="AZ394" s="256"/>
      <c r="BA394" s="256"/>
      <c r="BC394" s="3"/>
      <c r="BE394" s="3">
        <f>E394*(保育人数!$K$7+保育人数!$K$8)/保育人数!$K$34</f>
        <v>854.80344557556782</v>
      </c>
      <c r="BF394" s="3">
        <f>F394*(保育人数!$K$7+保育人数!$K$8)/保育人数!$K$34</f>
        <v>875.65231010180116</v>
      </c>
      <c r="BG394" s="3">
        <f>G394*(保育人数!$K$7+保育人数!$K$8)/保育人数!$K$34</f>
        <v>896.50117462803451</v>
      </c>
      <c r="BH394" s="3">
        <f>H394*(保育人数!$K$7+保育人数!$K$8)/保育人数!$K$34</f>
        <v>896.50117462803451</v>
      </c>
      <c r="BI394" s="3">
        <f>I394*(保育人数!$K$7+保育人数!$K$8)/保育人数!$K$34</f>
        <v>917.35003915426785</v>
      </c>
      <c r="BJ394" s="3">
        <f>J394*(保育人数!$K$7+保育人数!$K$8)/保育人数!$K$34</f>
        <v>917.35003915426785</v>
      </c>
      <c r="BK394" s="3">
        <f>K394*(保育人数!$K$7+保育人数!$K$8)/保育人数!$K$34</f>
        <v>917.35003915426785</v>
      </c>
      <c r="BL394" s="3">
        <f>L394*(保育人数!$K$7+保育人数!$K$8)/保育人数!$K$34</f>
        <v>917.35003915426785</v>
      </c>
      <c r="BM394" s="3">
        <f>M394*(保育人数!$K$7+保育人数!$K$8)/保育人数!$K$34</f>
        <v>938.19890368050119</v>
      </c>
      <c r="BN394" s="3">
        <f>N394*(保育人数!$K$7+保育人数!$K$8)/保育人数!$K$34</f>
        <v>979.89663273296799</v>
      </c>
      <c r="BO394" s="3">
        <f>O394*(保育人数!$K$7+保育人数!$K$8)/保育人数!$K$34</f>
        <v>1063.2920908379015</v>
      </c>
      <c r="BP394" s="3">
        <f>AVERAGE(BE394:BO394)</f>
        <v>924.93144443653432</v>
      </c>
      <c r="BQ394" s="216">
        <f>SUM(BP394:BP397)</f>
        <v>3903.0022068769131</v>
      </c>
      <c r="BR394" s="3"/>
      <c r="BU394" s="3">
        <f>U394*(保育人数!$K$7+保育人数!$K$8)/保育人数!$K$34</f>
        <v>103055.9373531715</v>
      </c>
      <c r="BV394" s="3">
        <f>V394*(保育人数!$K$7+保育人数!$K$8)/保育人数!$K$34</f>
        <v>104411.11354737666</v>
      </c>
      <c r="BW394" s="3">
        <f>W394*(保育人数!$K$7+保育人数!$K$8)/保育人数!$K$34</f>
        <v>105203.37039937354</v>
      </c>
      <c r="BX394" s="3">
        <f>X394*(保育人数!$K$7+保育人数!$K$8)/保育人数!$K$34</f>
        <v>106162.41816758027</v>
      </c>
      <c r="BY394" s="3">
        <f>Y394*(保育人数!$K$7+保育人数!$K$8)/保育人数!$K$34</f>
        <v>96968.068911511364</v>
      </c>
      <c r="BZ394" s="3">
        <f>Z394*(保育人数!$K$7+保育人数!$K$8)/保育人数!$K$34</f>
        <v>95758.834768989822</v>
      </c>
      <c r="CA394" s="3">
        <f>AA394*(保育人数!$K$7+保育人数!$K$8)/保育人数!$K$34</f>
        <v>96863.82458888019</v>
      </c>
      <c r="CB394" s="3">
        <f>AB394*(保育人数!$K$7+保育人数!$K$8)/保育人数!$K$34</f>
        <v>97906.267815191866</v>
      </c>
      <c r="CC394" s="3">
        <f>AC394*(保育人数!$K$7+保育人数!$K$8)/保育人数!$K$34</f>
        <v>102055.1918559123</v>
      </c>
      <c r="CD394" s="3">
        <f>AD394*(保育人数!$K$7+保育人数!$K$8)/保育人数!$K$34</f>
        <v>111270.38997650745</v>
      </c>
      <c r="CE394" s="3">
        <f>AE394*(保育人数!$K$7+保育人数!$K$8)/保育人数!$K$34</f>
        <v>0</v>
      </c>
      <c r="CF394" s="3">
        <f>AVERAGE(BU394:CE394)</f>
        <v>92695.947034954079</v>
      </c>
      <c r="CG394" s="216">
        <f>ROUNDDOWN(SUM(CF394:CF397)*$CJ$2*12/16,-2)</f>
        <v>205400</v>
      </c>
      <c r="CH394" s="3"/>
      <c r="CI394" s="4"/>
    </row>
    <row r="395" spans="1:87" ht="19">
      <c r="A395" s="32" t="s">
        <v>83</v>
      </c>
      <c r="B395" s="76" t="s">
        <v>141</v>
      </c>
      <c r="C395" s="237"/>
      <c r="D395" s="34" t="s">
        <v>106</v>
      </c>
      <c r="E395" s="38">
        <v>470</v>
      </c>
      <c r="F395" s="36">
        <v>480</v>
      </c>
      <c r="G395" s="36">
        <v>490</v>
      </c>
      <c r="H395" s="36">
        <v>490</v>
      </c>
      <c r="I395" s="36">
        <v>500</v>
      </c>
      <c r="J395" s="36">
        <v>500</v>
      </c>
      <c r="K395" s="36">
        <v>500</v>
      </c>
      <c r="L395" s="36">
        <v>500</v>
      </c>
      <c r="M395" s="39">
        <v>520</v>
      </c>
      <c r="N395" s="39">
        <v>540</v>
      </c>
      <c r="O395" s="40">
        <v>590</v>
      </c>
      <c r="P395" s="111"/>
      <c r="Q395" s="111"/>
      <c r="R395" s="111"/>
      <c r="S395" s="111"/>
      <c r="T395" s="35">
        <v>54910</v>
      </c>
      <c r="U395" s="36">
        <v>56200</v>
      </c>
      <c r="V395" s="36">
        <v>56920</v>
      </c>
      <c r="W395" s="36">
        <v>57370</v>
      </c>
      <c r="X395" s="36">
        <v>57900</v>
      </c>
      <c r="Y395" s="36">
        <v>53500</v>
      </c>
      <c r="Z395" s="36">
        <v>52820</v>
      </c>
      <c r="AA395" s="36">
        <v>53430</v>
      </c>
      <c r="AB395" s="37">
        <v>54020</v>
      </c>
      <c r="AC395" s="37">
        <v>56340</v>
      </c>
      <c r="AD395" s="77">
        <v>61500</v>
      </c>
      <c r="AE395" s="111"/>
      <c r="AF395" s="4">
        <f>E395/E$539</f>
        <v>1.0444444444444445</v>
      </c>
      <c r="AG395" s="4">
        <f>F395/E$539</f>
        <v>1.0666666666666667</v>
      </c>
      <c r="AH395" s="4">
        <f>G395/E$539</f>
        <v>1.0888888888888888</v>
      </c>
      <c r="AI395" s="4">
        <f>H395/E$539</f>
        <v>1.0888888888888888</v>
      </c>
      <c r="AJ395" s="4">
        <f>I395/E$539</f>
        <v>1.1111111111111112</v>
      </c>
      <c r="AK395" s="4">
        <f>J395/E$539</f>
        <v>1.1111111111111112</v>
      </c>
      <c r="AL395" s="4">
        <f>K395/E$539</f>
        <v>1.1111111111111112</v>
      </c>
      <c r="AM395" s="4">
        <f>L395/E$539</f>
        <v>1.1111111111111112</v>
      </c>
      <c r="AN395" s="4">
        <f>M395/E$539</f>
        <v>1.1555555555555554</v>
      </c>
      <c r="AO395" s="4">
        <f>N395/E$539</f>
        <v>1.2</v>
      </c>
      <c r="AP395" s="4">
        <f>O395/E$539</f>
        <v>1.3111111111111111</v>
      </c>
      <c r="AQ395" s="256"/>
      <c r="AR395" s="256"/>
      <c r="AS395" s="256"/>
      <c r="AT395" s="256"/>
      <c r="AU395" s="256"/>
      <c r="AV395" s="256"/>
      <c r="AW395" s="256"/>
      <c r="AX395" s="256"/>
      <c r="AY395" s="256"/>
      <c r="AZ395" s="256"/>
      <c r="BA395" s="256"/>
      <c r="BC395" s="3"/>
      <c r="BE395" s="3">
        <f>E395*保育人数!$K$6/保育人数!$K$34</f>
        <v>489.94831636648399</v>
      </c>
      <c r="BF395" s="3">
        <f>F395*保育人数!$K$6/保育人数!$K$34</f>
        <v>500.37274862960066</v>
      </c>
      <c r="BG395" s="3">
        <f>G395*保育人数!$K$6/保育人数!$K$34</f>
        <v>510.79718089271734</v>
      </c>
      <c r="BH395" s="3">
        <f>H395*保育人数!$K$6/保育人数!$K$34</f>
        <v>510.79718089271734</v>
      </c>
      <c r="BI395" s="3">
        <f>I395*保育人数!$K$6/保育人数!$K$34</f>
        <v>521.22161315583401</v>
      </c>
      <c r="BJ395" s="3">
        <f>J395*保育人数!$K$6/保育人数!$K$34</f>
        <v>521.22161315583401</v>
      </c>
      <c r="BK395" s="3">
        <f>K395*保育人数!$K$6/保育人数!$K$34</f>
        <v>521.22161315583401</v>
      </c>
      <c r="BL395" s="3">
        <f>L395*保育人数!$K$6/保育人数!$K$34</f>
        <v>521.22161315583401</v>
      </c>
      <c r="BM395" s="3">
        <f>M395*保育人数!$K$6/保育人数!$K$34</f>
        <v>542.07047768206735</v>
      </c>
      <c r="BN395" s="3">
        <f>N395*保育人数!$K$6/保育人数!$K$34</f>
        <v>562.91934220830069</v>
      </c>
      <c r="BO395" s="3">
        <f>O395*保育人数!$K$6/保育人数!$K$34</f>
        <v>615.0415035238841</v>
      </c>
      <c r="BP395" s="3">
        <f t="shared" ref="BP395:BP397" si="245">AVERAGE(BE395:BO395)</f>
        <v>528.80301843810059</v>
      </c>
      <c r="BQ395" s="216"/>
      <c r="BR395" s="3"/>
      <c r="BU395" s="3">
        <f>U395*保育人数!$K$6/保育人数!$K$34</f>
        <v>58585.309318715743</v>
      </c>
      <c r="BV395" s="3">
        <f>V395*保育人数!$K$6/保育人数!$K$34</f>
        <v>59335.868441660146</v>
      </c>
      <c r="BW395" s="3">
        <f>W395*保育人数!$K$6/保育人数!$K$34</f>
        <v>59804.967893500398</v>
      </c>
      <c r="BX395" s="3">
        <f>X395*保育人数!$K$6/保育人数!$K$34</f>
        <v>60357.462803445582</v>
      </c>
      <c r="BY395" s="3">
        <f>Y395*保育人数!$K$6/保育人数!$K$34</f>
        <v>55770.712607674242</v>
      </c>
      <c r="BZ395" s="3">
        <f>Z395*保育人数!$K$6/保育人数!$K$34</f>
        <v>55061.851213782305</v>
      </c>
      <c r="CA395" s="3">
        <f>AA395*保育人数!$K$6/保育人数!$K$34</f>
        <v>55697.741581832423</v>
      </c>
      <c r="CB395" s="3">
        <f>AB395*保育人数!$K$6/保育人数!$K$34</f>
        <v>56312.783085356306</v>
      </c>
      <c r="CC395" s="3">
        <f>AC395*保育人数!$K$6/保育人数!$K$34</f>
        <v>58731.251370399375</v>
      </c>
      <c r="CD395" s="3">
        <f>AD395*保育人数!$K$6/保育人数!$K$34</f>
        <v>64110.258418167585</v>
      </c>
      <c r="CE395" s="3">
        <f>AE395*保育人数!$K$6/保育人数!$K$34</f>
        <v>0</v>
      </c>
      <c r="CF395" s="3">
        <f t="shared" ref="CF395:CF397" si="246">AVERAGE(BU395:CE395)</f>
        <v>53069.83697586674</v>
      </c>
      <c r="CG395" s="216"/>
      <c r="CH395" s="3"/>
      <c r="CI395" s="4"/>
    </row>
    <row r="396" spans="1:87" ht="19">
      <c r="A396" s="32" t="s">
        <v>83</v>
      </c>
      <c r="B396" s="76" t="s">
        <v>141</v>
      </c>
      <c r="C396" s="257" t="s">
        <v>160</v>
      </c>
      <c r="D396" s="34" t="s">
        <v>161</v>
      </c>
      <c r="E396" s="38">
        <v>930</v>
      </c>
      <c r="F396" s="36">
        <v>960</v>
      </c>
      <c r="G396" s="36">
        <v>970</v>
      </c>
      <c r="H396" s="36">
        <v>980</v>
      </c>
      <c r="I396" s="36">
        <v>990</v>
      </c>
      <c r="J396" s="36">
        <v>990</v>
      </c>
      <c r="K396" s="36">
        <v>980</v>
      </c>
      <c r="L396" s="36">
        <v>980</v>
      </c>
      <c r="M396" s="39">
        <v>1000</v>
      </c>
      <c r="N396" s="39">
        <v>1050</v>
      </c>
      <c r="O396" s="40">
        <v>1150</v>
      </c>
      <c r="P396" s="111"/>
      <c r="Q396" s="111"/>
      <c r="R396" s="111"/>
      <c r="S396" s="111"/>
      <c r="T396" s="35">
        <v>104230</v>
      </c>
      <c r="U396" s="36">
        <v>106820</v>
      </c>
      <c r="V396" s="36">
        <v>108140</v>
      </c>
      <c r="W396" s="36">
        <v>109020</v>
      </c>
      <c r="X396" s="36">
        <v>110080</v>
      </c>
      <c r="Y396" s="36">
        <v>110250</v>
      </c>
      <c r="Z396" s="36">
        <v>109040</v>
      </c>
      <c r="AA396" s="36">
        <v>110300</v>
      </c>
      <c r="AB396" s="37">
        <v>111510</v>
      </c>
      <c r="AC396" s="37">
        <v>116380</v>
      </c>
      <c r="AD396" s="77">
        <v>127000</v>
      </c>
      <c r="AE396" s="111"/>
      <c r="AF396" s="4">
        <f>E396/E$540</f>
        <v>1.0449438202247192</v>
      </c>
      <c r="AG396" s="4">
        <f>F396/E$540</f>
        <v>1.0786516853932584</v>
      </c>
      <c r="AH396" s="4">
        <f>G396/E$540</f>
        <v>1.0898876404494382</v>
      </c>
      <c r="AI396" s="4">
        <f>H396/E$540</f>
        <v>1.101123595505618</v>
      </c>
      <c r="AJ396" s="4">
        <f>I396/E$540</f>
        <v>1.1123595505617978</v>
      </c>
      <c r="AK396" s="4">
        <f>J396/E$540</f>
        <v>1.1123595505617978</v>
      </c>
      <c r="AL396" s="4">
        <f>K396/E$540</f>
        <v>1.101123595505618</v>
      </c>
      <c r="AM396" s="4">
        <f>L396/E$540</f>
        <v>1.101123595505618</v>
      </c>
      <c r="AN396" s="4">
        <f>M396/E$540</f>
        <v>1.1235955056179776</v>
      </c>
      <c r="AO396" s="4">
        <f>N396/E$540</f>
        <v>1.1797752808988764</v>
      </c>
      <c r="AP396" s="4">
        <f>O396/E$540</f>
        <v>1.2921348314606742</v>
      </c>
      <c r="AQ396" s="256"/>
      <c r="AR396" s="256"/>
      <c r="AS396" s="256"/>
      <c r="AT396" s="256"/>
      <c r="AU396" s="256"/>
      <c r="AV396" s="256"/>
      <c r="AW396" s="256"/>
      <c r="AX396" s="256"/>
      <c r="AY396" s="256"/>
      <c r="AZ396" s="256"/>
      <c r="BA396" s="256"/>
      <c r="BC396" s="3"/>
      <c r="BE396" s="3">
        <f>E396*(保育人数!$K$4+保育人数!$K$5)/保育人数!$K$34</f>
        <v>1454.2083007047768</v>
      </c>
      <c r="BF396" s="3">
        <f>F396*(保育人数!$K$4+保育人数!$K$5)/保育人数!$K$34</f>
        <v>1501.118245888802</v>
      </c>
      <c r="BG396" s="3">
        <f>G396*(保育人数!$K$4+保育人数!$K$5)/保育人数!$K$34</f>
        <v>1516.7548942834769</v>
      </c>
      <c r="BH396" s="3">
        <f>H396*(保育人数!$K$4+保育人数!$K$5)/保育人数!$K$34</f>
        <v>1532.3915426781521</v>
      </c>
      <c r="BI396" s="3">
        <f>I396*(保育人数!$K$4+保育人数!$K$5)/保育人数!$K$34</f>
        <v>1548.028191072827</v>
      </c>
      <c r="BJ396" s="3">
        <f>J396*(保育人数!$K$4+保育人数!$K$5)/保育人数!$K$34</f>
        <v>1548.028191072827</v>
      </c>
      <c r="BK396" s="3">
        <f>K396*(保育人数!$K$4+保育人数!$K$5)/保育人数!$K$34</f>
        <v>1532.3915426781521</v>
      </c>
      <c r="BL396" s="3">
        <f>L396*(保育人数!$K$4+保育人数!$K$5)/保育人数!$K$34</f>
        <v>1532.3915426781521</v>
      </c>
      <c r="BM396" s="3">
        <f>M396*(保育人数!$K$4+保育人数!$K$5)/保育人数!$K$34</f>
        <v>1563.6648394675021</v>
      </c>
      <c r="BN396" s="3">
        <f>N396*(保育人数!$K$4+保育人数!$K$5)/保育人数!$K$34</f>
        <v>1641.8480814408772</v>
      </c>
      <c r="BO396" s="3">
        <f>O396*(保育人数!$K$4+保育人数!$K$5)/保育人数!$K$34</f>
        <v>1798.2145653876273</v>
      </c>
      <c r="BP396" s="3">
        <f t="shared" si="245"/>
        <v>1560.8218124866521</v>
      </c>
      <c r="BQ396" s="216"/>
      <c r="BR396" s="3"/>
      <c r="BU396" s="3">
        <f>U396*(保育人数!$K$4+保育人数!$K$5)/保育人数!$K$34</f>
        <v>167030.67815191858</v>
      </c>
      <c r="BV396" s="3">
        <f>V396*(保育人数!$K$4+保育人数!$K$5)/保育人数!$K$34</f>
        <v>169094.71574001567</v>
      </c>
      <c r="BW396" s="3">
        <f>W396*(保育人数!$K$4+保育人数!$K$5)/保育人数!$K$34</f>
        <v>170470.74079874708</v>
      </c>
      <c r="BX396" s="3">
        <f>X396*(保育人数!$K$4+保育人数!$K$5)/保育人数!$K$34</f>
        <v>172128.22552858261</v>
      </c>
      <c r="BY396" s="3">
        <f>Y396*(保育人数!$K$4+保育人数!$K$5)/保育人数!$K$34</f>
        <v>172394.0485512921</v>
      </c>
      <c r="BZ396" s="3">
        <f>Z396*(保育人数!$K$4+保育人数!$K$5)/保育人数!$K$34</f>
        <v>170502.01409553643</v>
      </c>
      <c r="CA396" s="3">
        <f>AA396*(保育人数!$K$4+保育人数!$K$5)/保育人数!$K$34</f>
        <v>172472.23179326547</v>
      </c>
      <c r="CB396" s="3">
        <f>AB396*(保育人数!$K$4+保育人数!$K$5)/保育人数!$K$34</f>
        <v>174364.26624902114</v>
      </c>
      <c r="CC396" s="3">
        <f>AC396*(保育人数!$K$4+保育人数!$K$5)/保育人数!$K$34</f>
        <v>181979.31401722788</v>
      </c>
      <c r="CD396" s="3">
        <f>AD396*(保育人数!$K$4+保育人数!$K$5)/保育人数!$K$34</f>
        <v>198585.43461237274</v>
      </c>
      <c r="CE396" s="3">
        <f>AE396*(保育人数!$K$4+保育人数!$K$5)/保育人数!$K$34</f>
        <v>0</v>
      </c>
      <c r="CF396" s="3">
        <f t="shared" si="246"/>
        <v>159001.96995799814</v>
      </c>
      <c r="CG396" s="216"/>
      <c r="CH396" s="3"/>
      <c r="CI396" s="4"/>
    </row>
    <row r="397" spans="1:87" ht="19">
      <c r="A397" s="32" t="s">
        <v>83</v>
      </c>
      <c r="B397" s="76" t="s">
        <v>141</v>
      </c>
      <c r="C397" s="257"/>
      <c r="D397" s="34" t="s">
        <v>162</v>
      </c>
      <c r="E397" s="38">
        <v>1590</v>
      </c>
      <c r="F397" s="36">
        <v>1640</v>
      </c>
      <c r="G397" s="36">
        <v>1660</v>
      </c>
      <c r="H397" s="36">
        <v>1670</v>
      </c>
      <c r="I397" s="36">
        <v>1690</v>
      </c>
      <c r="J397" s="36">
        <v>1690</v>
      </c>
      <c r="K397" s="36">
        <v>1670</v>
      </c>
      <c r="L397" s="36">
        <v>1680</v>
      </c>
      <c r="M397" s="39">
        <v>1710</v>
      </c>
      <c r="N397" s="39">
        <v>1790</v>
      </c>
      <c r="O397" s="40">
        <v>1960</v>
      </c>
      <c r="P397" s="111"/>
      <c r="Q397" s="111"/>
      <c r="R397" s="111"/>
      <c r="S397" s="111"/>
      <c r="T397" s="35">
        <v>170170</v>
      </c>
      <c r="U397" s="36">
        <v>174610</v>
      </c>
      <c r="V397" s="36">
        <v>176620</v>
      </c>
      <c r="W397" s="36">
        <v>178110</v>
      </c>
      <c r="X397" s="36">
        <v>179910</v>
      </c>
      <c r="Y397" s="36">
        <v>180180</v>
      </c>
      <c r="Z397" s="36">
        <v>177980</v>
      </c>
      <c r="AA397" s="36">
        <v>180080</v>
      </c>
      <c r="AB397" s="37">
        <v>182120</v>
      </c>
      <c r="AC397" s="37">
        <v>190350</v>
      </c>
      <c r="AD397" s="77">
        <v>208330</v>
      </c>
      <c r="AE397" s="111"/>
      <c r="AF397" s="4">
        <f>E397/E$541</f>
        <v>1.0529801324503312</v>
      </c>
      <c r="AG397" s="4">
        <f>F397/E$541</f>
        <v>1.0860927152317881</v>
      </c>
      <c r="AH397" s="4">
        <f>G397/E$541</f>
        <v>1.0993377483443709</v>
      </c>
      <c r="AI397" s="4">
        <f>H397/E$541</f>
        <v>1.1059602649006623</v>
      </c>
      <c r="AJ397" s="4">
        <f>I397/E$541</f>
        <v>1.119205298013245</v>
      </c>
      <c r="AK397" s="4">
        <f>J397/E$541</f>
        <v>1.119205298013245</v>
      </c>
      <c r="AL397" s="4">
        <f>K397/E$541</f>
        <v>1.1059602649006623</v>
      </c>
      <c r="AM397" s="4">
        <f>L397/E$541</f>
        <v>1.1125827814569536</v>
      </c>
      <c r="AN397" s="4">
        <f>M397/E$541</f>
        <v>1.1324503311258278</v>
      </c>
      <c r="AO397" s="4">
        <f>N397/E$541</f>
        <v>1.185430463576159</v>
      </c>
      <c r="AP397" s="4">
        <f>O397/E$541</f>
        <v>1.2980132450331126</v>
      </c>
      <c r="AQ397" s="256"/>
      <c r="AR397" s="256"/>
      <c r="AS397" s="256"/>
      <c r="AT397" s="256"/>
      <c r="AU397" s="256"/>
      <c r="AV397" s="256"/>
      <c r="AW397" s="256"/>
      <c r="AX397" s="256"/>
      <c r="AY397" s="256"/>
      <c r="AZ397" s="256"/>
      <c r="BA397" s="256"/>
      <c r="BC397" s="3"/>
      <c r="BE397" s="3">
        <f>E397*保育人数!$K$3/保育人数!$K$34</f>
        <v>828.74236491777606</v>
      </c>
      <c r="BF397" s="3">
        <f>F397*保育人数!$K$3/保育人数!$K$34</f>
        <v>854.80344557556782</v>
      </c>
      <c r="BG397" s="3">
        <f>G397*保育人数!$K$3/保育人数!$K$34</f>
        <v>865.22787783868444</v>
      </c>
      <c r="BH397" s="3">
        <f>H397*保育人数!$K$3/保育人数!$K$34</f>
        <v>870.44009397024274</v>
      </c>
      <c r="BI397" s="3">
        <f>I397*保育人数!$K$3/保育人数!$K$34</f>
        <v>880.86452623335947</v>
      </c>
      <c r="BJ397" s="3">
        <f>J397*保育人数!$K$3/保育人数!$K$34</f>
        <v>880.86452623335947</v>
      </c>
      <c r="BK397" s="3">
        <f>K397*保育人数!$K$3/保育人数!$K$34</f>
        <v>870.44009397024274</v>
      </c>
      <c r="BL397" s="3">
        <f>L397*保育人数!$K$3/保育人数!$K$34</f>
        <v>875.65231010180116</v>
      </c>
      <c r="BM397" s="3">
        <f>M397*保育人数!$K$3/保育人数!$K$34</f>
        <v>891.2889584964762</v>
      </c>
      <c r="BN397" s="3">
        <f>N397*保育人数!$K$3/保育人数!$K$34</f>
        <v>932.98668754894288</v>
      </c>
      <c r="BO397" s="3">
        <f>O397*保育人数!$K$3/保育人数!$K$34</f>
        <v>1021.5943617854347</v>
      </c>
      <c r="BP397" s="3">
        <f t="shared" si="245"/>
        <v>888.44593151562617</v>
      </c>
      <c r="BQ397" s="216"/>
      <c r="BR397" s="3"/>
      <c r="BU397" s="3">
        <f>U397*保育人数!$K$3/保育人数!$K$34</f>
        <v>91010.50587314018</v>
      </c>
      <c r="BV397" s="3">
        <f>V397*保育人数!$K$3/保育人数!$K$34</f>
        <v>92058.161315583406</v>
      </c>
      <c r="BW397" s="3">
        <f>W397*保育人数!$K$3/保育人数!$K$34</f>
        <v>92834.781519185592</v>
      </c>
      <c r="BX397" s="3">
        <f>X397*保育人数!$K$3/保育人数!$K$34</f>
        <v>93772.980422866094</v>
      </c>
      <c r="BY397" s="3">
        <f>Y397*保育人数!$K$3/保育人数!$K$34</f>
        <v>93913.71025841817</v>
      </c>
      <c r="BZ397" s="3">
        <f>Z397*保育人数!$K$3/保育人数!$K$34</f>
        <v>92767.022709475335</v>
      </c>
      <c r="CA397" s="3">
        <f>AA397*保育人数!$K$3/保育人数!$K$34</f>
        <v>93861.588097102591</v>
      </c>
      <c r="CB397" s="3">
        <f>AB397*保育人数!$K$3/保育人数!$K$34</f>
        <v>94924.880187940493</v>
      </c>
      <c r="CC397" s="3">
        <f>AC397*保育人数!$K$3/保育人数!$K$34</f>
        <v>99214.534064213003</v>
      </c>
      <c r="CD397" s="3">
        <f>AD397*保育人数!$K$3/保育人数!$K$34</f>
        <v>108586.0986687549</v>
      </c>
      <c r="CE397" s="3">
        <f>AE397*保育人数!$K$3/保育人数!$K$34</f>
        <v>0</v>
      </c>
      <c r="CF397" s="3">
        <f t="shared" si="246"/>
        <v>86631.296646970892</v>
      </c>
      <c r="CG397" s="216"/>
      <c r="CH397" s="3"/>
      <c r="CI397" s="4"/>
    </row>
    <row r="398" spans="1:87" ht="21" customHeight="1">
      <c r="A398" s="32" t="s">
        <v>83</v>
      </c>
      <c r="B398" s="33" t="s">
        <v>170</v>
      </c>
      <c r="C398" s="237" t="s">
        <v>159</v>
      </c>
      <c r="D398" s="34" t="s">
        <v>105</v>
      </c>
      <c r="E398" s="38">
        <v>380</v>
      </c>
      <c r="F398" s="36">
        <v>390</v>
      </c>
      <c r="G398" s="36">
        <v>390</v>
      </c>
      <c r="H398" s="36">
        <v>400</v>
      </c>
      <c r="I398" s="36">
        <v>400</v>
      </c>
      <c r="J398" s="36">
        <v>400</v>
      </c>
      <c r="K398" s="36">
        <v>400</v>
      </c>
      <c r="L398" s="36">
        <v>410</v>
      </c>
      <c r="M398" s="39">
        <v>410</v>
      </c>
      <c r="N398" s="39">
        <v>430</v>
      </c>
      <c r="O398" s="40">
        <v>470</v>
      </c>
      <c r="P398" s="111"/>
      <c r="Q398" s="111"/>
      <c r="R398" s="111"/>
      <c r="S398" s="111"/>
      <c r="T398" s="35">
        <v>45160</v>
      </c>
      <c r="U398" s="36">
        <v>46190</v>
      </c>
      <c r="V398" s="36">
        <v>46800</v>
      </c>
      <c r="W398" s="36">
        <v>47160</v>
      </c>
      <c r="X398" s="36">
        <v>47580</v>
      </c>
      <c r="Y398" s="36">
        <v>43170</v>
      </c>
      <c r="Z398" s="36">
        <v>42640</v>
      </c>
      <c r="AA398" s="36">
        <v>43130</v>
      </c>
      <c r="AB398" s="37">
        <v>43590</v>
      </c>
      <c r="AC398" s="37">
        <v>45440</v>
      </c>
      <c r="AD398" s="77">
        <v>49540</v>
      </c>
      <c r="AE398" s="111"/>
      <c r="AF398" s="4">
        <f>E398/E$542</f>
        <v>1.0555555555555556</v>
      </c>
      <c r="AG398" s="4">
        <f>F398/E$542</f>
        <v>1.0833333333333333</v>
      </c>
      <c r="AH398" s="4">
        <f>G398/E$542</f>
        <v>1.0833333333333333</v>
      </c>
      <c r="AI398" s="4">
        <f>H398/E$542</f>
        <v>1.1111111111111112</v>
      </c>
      <c r="AJ398" s="4">
        <f>I398/E$542</f>
        <v>1.1111111111111112</v>
      </c>
      <c r="AK398" s="4">
        <f>J398/E$542</f>
        <v>1.1111111111111112</v>
      </c>
      <c r="AL398" s="4">
        <f>K398/E$542</f>
        <v>1.1111111111111112</v>
      </c>
      <c r="AM398" s="4">
        <f>L398/E$542</f>
        <v>1.1388888888888888</v>
      </c>
      <c r="AN398" s="4">
        <f>M398/E$542</f>
        <v>1.1388888888888888</v>
      </c>
      <c r="AO398" s="4">
        <f>N398/E$542</f>
        <v>1.1944444444444444</v>
      </c>
      <c r="AP398" s="4">
        <f>O398/E$542</f>
        <v>1.3055555555555556</v>
      </c>
      <c r="AQ398" s="256"/>
      <c r="AR398" s="256"/>
      <c r="AS398" s="256"/>
      <c r="AT398" s="256"/>
      <c r="AU398" s="256"/>
      <c r="AV398" s="256"/>
      <c r="AW398" s="256"/>
      <c r="AX398" s="256"/>
      <c r="AY398" s="256"/>
      <c r="AZ398" s="256"/>
      <c r="BA398" s="256"/>
      <c r="BC398" s="3"/>
      <c r="BE398" s="3">
        <f>E398*(保育人数!$L$7+保育人数!$L$8)/保育人数!$L$34</f>
        <v>779.10300640709715</v>
      </c>
      <c r="BF398" s="3">
        <f>F398*(保育人数!$L$7+保育人数!$L$8)/保育人数!$L$34</f>
        <v>799.60571710202078</v>
      </c>
      <c r="BG398" s="3">
        <f>G398*(保育人数!$L$7+保育人数!$L$8)/保育人数!$L$34</f>
        <v>799.60571710202078</v>
      </c>
      <c r="BH398" s="3">
        <f>H398*(保育人数!$L$7+保育人数!$L$8)/保育人数!$L$34</f>
        <v>820.1084277969444</v>
      </c>
      <c r="BI398" s="3">
        <f>I398*(保育人数!$L$7+保育人数!$L$8)/保育人数!$L$34</f>
        <v>820.1084277969444</v>
      </c>
      <c r="BJ398" s="3">
        <f>J398*(保育人数!$L$7+保育人数!$L$8)/保育人数!$L$34</f>
        <v>820.1084277969444</v>
      </c>
      <c r="BK398" s="3">
        <f>K398*(保育人数!$L$7+保育人数!$L$8)/保育人数!$L$34</f>
        <v>820.1084277969444</v>
      </c>
      <c r="BL398" s="3">
        <f>L398*(保育人数!$L$7+保育人数!$L$8)/保育人数!$L$34</f>
        <v>840.61113849186791</v>
      </c>
      <c r="BM398" s="3">
        <f>M398*(保育人数!$L$7+保育人数!$L$8)/保育人数!$L$34</f>
        <v>840.61113849186791</v>
      </c>
      <c r="BN398" s="3">
        <f>N398*(保育人数!$L$7+保育人数!$L$8)/保育人数!$L$34</f>
        <v>881.61655988171515</v>
      </c>
      <c r="BO398" s="3">
        <f>O398*(保育人数!$L$7+保育人数!$L$8)/保育人数!$L$34</f>
        <v>963.62740266140963</v>
      </c>
      <c r="BP398" s="3">
        <f>AVERAGE(BE398:BO398)</f>
        <v>835.01949012052512</v>
      </c>
      <c r="BQ398" s="216">
        <f>SUM(BP398:BP401)</f>
        <v>3655.540122765357</v>
      </c>
      <c r="BR398" s="3"/>
      <c r="BU398" s="3">
        <f>U398*(保育人数!$L$7+保育人数!$L$8)/保育人数!$L$34</f>
        <v>94702.020699852146</v>
      </c>
      <c r="BV398" s="3">
        <f>V398*(保育人数!$L$7+保育人数!$L$8)/保育人数!$L$34</f>
        <v>95952.686052242483</v>
      </c>
      <c r="BW398" s="3">
        <f>W398*(保育人数!$L$7+保育人数!$L$8)/保育人数!$L$34</f>
        <v>96690.783637259738</v>
      </c>
      <c r="BX398" s="3">
        <f>X398*(保育人数!$L$7+保育人数!$L$8)/保育人数!$L$34</f>
        <v>97551.897486446527</v>
      </c>
      <c r="BY398" s="3">
        <f>Y398*(保育人数!$L$7+保育人数!$L$8)/保育人数!$L$34</f>
        <v>88510.202069985215</v>
      </c>
      <c r="BZ398" s="3">
        <f>Z398*(保育人数!$L$7+保育人数!$L$8)/保育人数!$L$34</f>
        <v>87423.558403154268</v>
      </c>
      <c r="CA398" s="3">
        <f>AA398*(保育人数!$L$7+保育人数!$L$8)/保育人数!$L$34</f>
        <v>88428.19122720552</v>
      </c>
      <c r="CB398" s="3">
        <f>AB398*(保育人数!$L$7+保育人数!$L$8)/保育人数!$L$34</f>
        <v>89371.315919172004</v>
      </c>
      <c r="CC398" s="3">
        <f>AC398*(保育人数!$L$7+保育人数!$L$8)/保育人数!$L$34</f>
        <v>93164.317397732884</v>
      </c>
      <c r="CD398" s="3">
        <f>AD398*(保育人数!$L$7+保育人数!$L$8)/保育人数!$L$34</f>
        <v>101570.42878265156</v>
      </c>
      <c r="CE398" s="3">
        <f>AE398*(保育人数!$L$7+保育人数!$L$8)/保育人数!$L$34</f>
        <v>0</v>
      </c>
      <c r="CF398" s="3">
        <f>AVERAGE(BU398:CE398)</f>
        <v>84851.400152336588</v>
      </c>
      <c r="CG398" s="216">
        <f>ROUNDDOWN(SUM(CF398:CF401)*$CJ$2*12/16,-2)</f>
        <v>193700</v>
      </c>
      <c r="CH398" s="3"/>
      <c r="CI398" s="4"/>
    </row>
    <row r="399" spans="1:87" ht="19">
      <c r="A399" s="32" t="s">
        <v>83</v>
      </c>
      <c r="B399" s="76" t="s">
        <v>142</v>
      </c>
      <c r="C399" s="237"/>
      <c r="D399" s="34" t="s">
        <v>106</v>
      </c>
      <c r="E399" s="38">
        <v>440</v>
      </c>
      <c r="F399" s="36">
        <v>450</v>
      </c>
      <c r="G399" s="36">
        <v>450</v>
      </c>
      <c r="H399" s="36">
        <v>460</v>
      </c>
      <c r="I399" s="36">
        <v>460</v>
      </c>
      <c r="J399" s="36">
        <v>460</v>
      </c>
      <c r="K399" s="36">
        <v>460</v>
      </c>
      <c r="L399" s="36">
        <v>470</v>
      </c>
      <c r="M399" s="39">
        <v>480</v>
      </c>
      <c r="N399" s="39">
        <v>500</v>
      </c>
      <c r="O399" s="40">
        <v>550</v>
      </c>
      <c r="P399" s="111"/>
      <c r="Q399" s="111"/>
      <c r="R399" s="111"/>
      <c r="S399" s="111"/>
      <c r="T399" s="35">
        <v>51750</v>
      </c>
      <c r="U399" s="36">
        <v>52960</v>
      </c>
      <c r="V399" s="36">
        <v>53640</v>
      </c>
      <c r="W399" s="36">
        <v>54070</v>
      </c>
      <c r="X399" s="36">
        <v>54560</v>
      </c>
      <c r="Y399" s="36">
        <v>50160</v>
      </c>
      <c r="Z399" s="36">
        <v>49530</v>
      </c>
      <c r="AA399" s="36">
        <v>50100</v>
      </c>
      <c r="AB399" s="37">
        <v>50650</v>
      </c>
      <c r="AC399" s="37">
        <v>52830</v>
      </c>
      <c r="AD399" s="77">
        <v>57670</v>
      </c>
      <c r="AE399" s="111"/>
      <c r="AF399" s="4">
        <f>E399/E$543</f>
        <v>1.0476190476190477</v>
      </c>
      <c r="AG399" s="4">
        <f>F399/E$543</f>
        <v>1.0714285714285714</v>
      </c>
      <c r="AH399" s="4">
        <f>G399/E$543</f>
        <v>1.0714285714285714</v>
      </c>
      <c r="AI399" s="4">
        <f>H399/E$543</f>
        <v>1.0952380952380953</v>
      </c>
      <c r="AJ399" s="4">
        <f>I399/E$543</f>
        <v>1.0952380952380953</v>
      </c>
      <c r="AK399" s="4">
        <f>J399/E$543</f>
        <v>1.0952380952380953</v>
      </c>
      <c r="AL399" s="4">
        <f>K399/E$543</f>
        <v>1.0952380952380953</v>
      </c>
      <c r="AM399" s="4">
        <f>L399/E$543</f>
        <v>1.1190476190476191</v>
      </c>
      <c r="AN399" s="4">
        <f>M399/E$543</f>
        <v>1.1428571428571428</v>
      </c>
      <c r="AO399" s="4">
        <f>N399/E$543</f>
        <v>1.1904761904761905</v>
      </c>
      <c r="AP399" s="4">
        <f>O399/E$543</f>
        <v>1.3095238095238095</v>
      </c>
      <c r="AQ399" s="256"/>
      <c r="AR399" s="256"/>
      <c r="AS399" s="256"/>
      <c r="AT399" s="256"/>
      <c r="AU399" s="256"/>
      <c r="AV399" s="256"/>
      <c r="AW399" s="256"/>
      <c r="AX399" s="256"/>
      <c r="AY399" s="256"/>
      <c r="AZ399" s="256"/>
      <c r="BA399" s="256"/>
      <c r="BC399" s="3"/>
      <c r="BE399" s="3">
        <f>E399*保育人数!$L$6/保育人数!$L$34</f>
        <v>451.05963528831938</v>
      </c>
      <c r="BF399" s="3">
        <f>F399*保育人数!$L$6/保育人数!$L$34</f>
        <v>461.3109906357812</v>
      </c>
      <c r="BG399" s="3">
        <f>G399*保育人数!$L$6/保育人数!$L$34</f>
        <v>461.3109906357812</v>
      </c>
      <c r="BH399" s="3">
        <f>H399*保育人数!$L$6/保育人数!$L$34</f>
        <v>471.56234598324301</v>
      </c>
      <c r="BI399" s="3">
        <f>I399*保育人数!$L$6/保育人数!$L$34</f>
        <v>471.56234598324301</v>
      </c>
      <c r="BJ399" s="3">
        <f>J399*保育人数!$L$6/保育人数!$L$34</f>
        <v>471.56234598324301</v>
      </c>
      <c r="BK399" s="3">
        <f>K399*保育人数!$L$6/保育人数!$L$34</f>
        <v>471.56234598324301</v>
      </c>
      <c r="BL399" s="3">
        <f>L399*保育人数!$L$6/保育人数!$L$34</f>
        <v>481.81370133070482</v>
      </c>
      <c r="BM399" s="3">
        <f>M399*保育人数!$L$6/保育人数!$L$34</f>
        <v>492.06505667816663</v>
      </c>
      <c r="BN399" s="3">
        <f>N399*保育人数!$L$6/保育人数!$L$34</f>
        <v>512.56776737309019</v>
      </c>
      <c r="BO399" s="3">
        <f>O399*保育人数!$L$6/保育人数!$L$34</f>
        <v>563.82454411039919</v>
      </c>
      <c r="BP399" s="3">
        <f t="shared" ref="BP399:BP401" si="247">AVERAGE(BE399:BO399)</f>
        <v>482.74564272592858</v>
      </c>
      <c r="BQ399" s="216"/>
      <c r="BR399" s="3"/>
      <c r="BU399" s="3">
        <f>U399*保育人数!$L$6/保育人数!$L$34</f>
        <v>54291.177920157716</v>
      </c>
      <c r="BV399" s="3">
        <f>V399*保育人数!$L$6/保育人数!$L$34</f>
        <v>54988.270083785115</v>
      </c>
      <c r="BW399" s="3">
        <f>W399*保育人数!$L$6/保育人数!$L$34</f>
        <v>55429.078363725974</v>
      </c>
      <c r="BX399" s="3">
        <f>X399*保育人数!$L$6/保育人数!$L$34</f>
        <v>55931.394775751607</v>
      </c>
      <c r="BY399" s="3">
        <f>Y399*保育人数!$L$6/保育人数!$L$34</f>
        <v>51420.798422868407</v>
      </c>
      <c r="BZ399" s="3">
        <f>Z399*保育人数!$L$6/保育人数!$L$34</f>
        <v>50774.963035978319</v>
      </c>
      <c r="CA399" s="3">
        <f>AA399*保育人数!$L$6/保育人数!$L$34</f>
        <v>51359.29029078364</v>
      </c>
      <c r="CB399" s="3">
        <f>AB399*保育人数!$L$6/保育人数!$L$34</f>
        <v>51923.114834894041</v>
      </c>
      <c r="CC399" s="3">
        <f>AC399*保育人数!$L$6/保育人数!$L$34</f>
        <v>54157.910300640709</v>
      </c>
      <c r="CD399" s="3">
        <f>AD399*保育人数!$L$6/保育人数!$L$34</f>
        <v>59119.566288812224</v>
      </c>
      <c r="CE399" s="3">
        <f>AE399*保育人数!$L$6/保育人数!$L$34</f>
        <v>0</v>
      </c>
      <c r="CF399" s="3">
        <f t="shared" ref="CF399:CF401" si="248">AVERAGE(BU399:CE399)</f>
        <v>49035.960392490699</v>
      </c>
      <c r="CG399" s="216"/>
      <c r="CH399" s="3"/>
      <c r="CI399" s="4"/>
    </row>
    <row r="400" spans="1:87" ht="19">
      <c r="A400" s="32" t="s">
        <v>83</v>
      </c>
      <c r="B400" s="76" t="s">
        <v>142</v>
      </c>
      <c r="C400" s="257" t="s">
        <v>160</v>
      </c>
      <c r="D400" s="34" t="s">
        <v>161</v>
      </c>
      <c r="E400" s="38">
        <v>900</v>
      </c>
      <c r="F400" s="36">
        <v>930</v>
      </c>
      <c r="G400" s="36">
        <v>930</v>
      </c>
      <c r="H400" s="36">
        <v>950</v>
      </c>
      <c r="I400" s="36">
        <v>950</v>
      </c>
      <c r="J400" s="36">
        <v>950</v>
      </c>
      <c r="K400" s="36">
        <v>950</v>
      </c>
      <c r="L400" s="36">
        <v>950</v>
      </c>
      <c r="M400" s="39">
        <v>970</v>
      </c>
      <c r="N400" s="39">
        <v>1010</v>
      </c>
      <c r="O400" s="40">
        <v>1110</v>
      </c>
      <c r="P400" s="111"/>
      <c r="Q400" s="111"/>
      <c r="R400" s="111"/>
      <c r="S400" s="111"/>
      <c r="T400" s="35">
        <v>101070</v>
      </c>
      <c r="U400" s="36">
        <v>103580</v>
      </c>
      <c r="V400" s="36">
        <v>104860</v>
      </c>
      <c r="W400" s="36">
        <v>105720</v>
      </c>
      <c r="X400" s="36">
        <v>106740</v>
      </c>
      <c r="Y400" s="36">
        <v>106910</v>
      </c>
      <c r="Z400" s="36">
        <v>105750</v>
      </c>
      <c r="AA400" s="36">
        <v>106970</v>
      </c>
      <c r="AB400" s="37">
        <v>108140</v>
      </c>
      <c r="AC400" s="37">
        <v>112870</v>
      </c>
      <c r="AD400" s="77">
        <v>123170</v>
      </c>
      <c r="AE400" s="111"/>
      <c r="AF400" s="4">
        <f>E400/E$544</f>
        <v>1.0465116279069768</v>
      </c>
      <c r="AG400" s="4">
        <f>F400/E$544</f>
        <v>1.0813953488372092</v>
      </c>
      <c r="AH400" s="4">
        <f>G400/E$544</f>
        <v>1.0813953488372092</v>
      </c>
      <c r="AI400" s="4">
        <f>H400/E$544</f>
        <v>1.1046511627906976</v>
      </c>
      <c r="AJ400" s="4">
        <f>I400/E$544</f>
        <v>1.1046511627906976</v>
      </c>
      <c r="AK400" s="4">
        <f>J400/E$544</f>
        <v>1.1046511627906976</v>
      </c>
      <c r="AL400" s="4">
        <f>K400/E$544</f>
        <v>1.1046511627906976</v>
      </c>
      <c r="AM400" s="4">
        <f>L400/E$544</f>
        <v>1.1046511627906976</v>
      </c>
      <c r="AN400" s="4">
        <f>M400/E$544</f>
        <v>1.1279069767441861</v>
      </c>
      <c r="AO400" s="4">
        <f>N400/E$544</f>
        <v>1.1744186046511629</v>
      </c>
      <c r="AP400" s="4">
        <f>O400/E$544</f>
        <v>1.2906976744186047</v>
      </c>
      <c r="AQ400" s="256"/>
      <c r="AR400" s="256"/>
      <c r="AS400" s="256"/>
      <c r="AT400" s="256"/>
      <c r="AU400" s="256"/>
      <c r="AV400" s="256"/>
      <c r="AW400" s="256"/>
      <c r="AX400" s="256"/>
      <c r="AY400" s="256"/>
      <c r="AZ400" s="256"/>
      <c r="BA400" s="256"/>
      <c r="BC400" s="3"/>
      <c r="BE400" s="3">
        <f>E400*(保育人数!$L$4+保育人数!$L$5)/保育人数!$L$34</f>
        <v>1383.9329719073437</v>
      </c>
      <c r="BF400" s="3">
        <f>F400*(保育人数!$L$4+保育人数!$L$5)/保育人数!$L$34</f>
        <v>1430.0640709709216</v>
      </c>
      <c r="BG400" s="3">
        <f>G400*(保育人数!$L$4+保育人数!$L$5)/保育人数!$L$34</f>
        <v>1430.0640709709216</v>
      </c>
      <c r="BH400" s="3">
        <f>H400*(保育人数!$L$4+保育人数!$L$5)/保育人数!$L$34</f>
        <v>1460.818137013307</v>
      </c>
      <c r="BI400" s="3">
        <f>I400*(保育人数!$L$4+保育人数!$L$5)/保育人数!$L$34</f>
        <v>1460.818137013307</v>
      </c>
      <c r="BJ400" s="3">
        <f>J400*(保育人数!$L$4+保育人数!$L$5)/保育人数!$L$34</f>
        <v>1460.818137013307</v>
      </c>
      <c r="BK400" s="3">
        <f>K400*(保育人数!$L$4+保育人数!$L$5)/保育人数!$L$34</f>
        <v>1460.818137013307</v>
      </c>
      <c r="BL400" s="3">
        <f>L400*(保育人数!$L$4+保育人数!$L$5)/保育人数!$L$34</f>
        <v>1460.818137013307</v>
      </c>
      <c r="BM400" s="3">
        <f>M400*(保育人数!$L$4+保育人数!$L$5)/保育人数!$L$34</f>
        <v>1491.5722030556926</v>
      </c>
      <c r="BN400" s="3">
        <f>N400*(保育人数!$L$4+保育人数!$L$5)/保育人数!$L$34</f>
        <v>1553.0803351404634</v>
      </c>
      <c r="BO400" s="3">
        <f>O400*(保育人数!$L$4+保育人数!$L$5)/保育人数!$L$34</f>
        <v>1706.8506653523905</v>
      </c>
      <c r="BP400" s="3">
        <f t="shared" si="247"/>
        <v>1481.7868184058427</v>
      </c>
      <c r="BQ400" s="216"/>
      <c r="BR400" s="3"/>
      <c r="BU400" s="3">
        <f>U400*(保育人数!$L$4+保育人数!$L$5)/保育人数!$L$34</f>
        <v>159275.30803351404</v>
      </c>
      <c r="BV400" s="3">
        <f>V400*(保育人数!$L$4+保育人数!$L$5)/保育人数!$L$34</f>
        <v>161243.56826022672</v>
      </c>
      <c r="BW400" s="3">
        <f>W400*(保育人数!$L$4+保育人数!$L$5)/保育人数!$L$34</f>
        <v>162565.99310004929</v>
      </c>
      <c r="BX400" s="3">
        <f>X400*(保育人数!$L$4+保育人数!$L$5)/保育人数!$L$34</f>
        <v>164134.45046821094</v>
      </c>
      <c r="BY400" s="3">
        <f>Y400*(保育人数!$L$4+保育人数!$L$5)/保育人数!$L$34</f>
        <v>164395.86002957122</v>
      </c>
      <c r="BZ400" s="3">
        <f>Z400*(保育人数!$L$4+保育人数!$L$5)/保育人数!$L$34</f>
        <v>162612.12419911288</v>
      </c>
      <c r="CA400" s="3">
        <f>AA400*(保育人数!$L$4+保育人数!$L$5)/保育人数!$L$34</f>
        <v>164488.12222769839</v>
      </c>
      <c r="CB400" s="3">
        <f>AB400*(保育人数!$L$4+保育人数!$L$5)/保育人数!$L$34</f>
        <v>166287.23509117792</v>
      </c>
      <c r="CC400" s="3">
        <f>AC400*(保育人数!$L$4+保育人数!$L$5)/保育人数!$L$34</f>
        <v>173560.57171020209</v>
      </c>
      <c r="CD400" s="3">
        <f>AD400*(保育人数!$L$4+保育人数!$L$5)/保育人数!$L$34</f>
        <v>189398.91572203056</v>
      </c>
      <c r="CE400" s="3">
        <f>AE400*(保育人数!$L$4+保育人数!$L$5)/保育人数!$L$34</f>
        <v>0</v>
      </c>
      <c r="CF400" s="3">
        <f t="shared" si="248"/>
        <v>151632.92262198127</v>
      </c>
      <c r="CG400" s="216"/>
      <c r="CH400" s="3"/>
      <c r="CI400" s="4"/>
    </row>
    <row r="401" spans="1:87" ht="19">
      <c r="A401" s="32" t="s">
        <v>83</v>
      </c>
      <c r="B401" s="76" t="s">
        <v>142</v>
      </c>
      <c r="C401" s="257"/>
      <c r="D401" s="34" t="s">
        <v>162</v>
      </c>
      <c r="E401" s="38">
        <v>1560</v>
      </c>
      <c r="F401" s="36">
        <v>1610</v>
      </c>
      <c r="G401" s="36">
        <v>1620</v>
      </c>
      <c r="H401" s="36">
        <v>1640</v>
      </c>
      <c r="I401" s="36">
        <v>1650</v>
      </c>
      <c r="J401" s="36">
        <v>1650</v>
      </c>
      <c r="K401" s="36">
        <v>1640</v>
      </c>
      <c r="L401" s="36">
        <v>1650</v>
      </c>
      <c r="M401" s="39">
        <v>1680</v>
      </c>
      <c r="N401" s="39">
        <v>1750</v>
      </c>
      <c r="O401" s="40">
        <v>1920</v>
      </c>
      <c r="P401" s="111"/>
      <c r="Q401" s="111"/>
      <c r="R401" s="111"/>
      <c r="S401" s="111"/>
      <c r="T401" s="35">
        <v>167010</v>
      </c>
      <c r="U401" s="36">
        <v>171370</v>
      </c>
      <c r="V401" s="36">
        <v>173340</v>
      </c>
      <c r="W401" s="36">
        <v>174810</v>
      </c>
      <c r="X401" s="36">
        <v>176570</v>
      </c>
      <c r="Y401" s="36">
        <v>176840</v>
      </c>
      <c r="Z401" s="36">
        <v>174690</v>
      </c>
      <c r="AA401" s="36">
        <v>176750</v>
      </c>
      <c r="AB401" s="37">
        <v>178750</v>
      </c>
      <c r="AC401" s="37">
        <v>186840</v>
      </c>
      <c r="AD401" s="77">
        <v>204500</v>
      </c>
      <c r="AE401" s="111"/>
      <c r="AF401" s="4">
        <f>E401/E$545</f>
        <v>1.0540540540540539</v>
      </c>
      <c r="AG401" s="4">
        <f>F401/E$545</f>
        <v>1.0878378378378379</v>
      </c>
      <c r="AH401" s="4">
        <f>G401/E$545</f>
        <v>1.0945945945945945</v>
      </c>
      <c r="AI401" s="4">
        <f>H401/E$545</f>
        <v>1.1081081081081081</v>
      </c>
      <c r="AJ401" s="4">
        <f>I401/E$545</f>
        <v>1.1148648648648649</v>
      </c>
      <c r="AK401" s="4">
        <f>J401/E$545</f>
        <v>1.1148648648648649</v>
      </c>
      <c r="AL401" s="4">
        <f>K401/E$545</f>
        <v>1.1081081081081081</v>
      </c>
      <c r="AM401" s="4">
        <f>L401/E$545</f>
        <v>1.1148648648648649</v>
      </c>
      <c r="AN401" s="4">
        <f>M401/E$545</f>
        <v>1.1351351351351351</v>
      </c>
      <c r="AO401" s="4">
        <f>N401/E$545</f>
        <v>1.1824324324324325</v>
      </c>
      <c r="AP401" s="4">
        <f>O401/E$545</f>
        <v>1.2972972972972974</v>
      </c>
      <c r="AQ401" s="256"/>
      <c r="AR401" s="256"/>
      <c r="AS401" s="256"/>
      <c r="AT401" s="256"/>
      <c r="AU401" s="256"/>
      <c r="AV401" s="256"/>
      <c r="AW401" s="256"/>
      <c r="AX401" s="256"/>
      <c r="AY401" s="256"/>
      <c r="AZ401" s="256"/>
      <c r="BA401" s="256"/>
      <c r="BC401" s="3"/>
      <c r="BE401" s="3">
        <f>E401*保育人数!$L$3/保育人数!$L$34</f>
        <v>799.60571710202078</v>
      </c>
      <c r="BF401" s="3">
        <f>F401*保育人数!$L$3/保育人数!$L$34</f>
        <v>825.23410547067522</v>
      </c>
      <c r="BG401" s="3">
        <f>G401*保育人数!$L$3/保育人数!$L$34</f>
        <v>830.35978314440615</v>
      </c>
      <c r="BH401" s="3">
        <f>H401*保育人数!$L$3/保育人数!$L$34</f>
        <v>840.61113849186791</v>
      </c>
      <c r="BI401" s="3">
        <f>I401*保育人数!$L$3/保育人数!$L$34</f>
        <v>845.73681616559884</v>
      </c>
      <c r="BJ401" s="3">
        <f>J401*保育人数!$L$3/保育人数!$L$34</f>
        <v>845.73681616559884</v>
      </c>
      <c r="BK401" s="3">
        <f>K401*保育人数!$L$3/保育人数!$L$34</f>
        <v>840.61113849186791</v>
      </c>
      <c r="BL401" s="3">
        <f>L401*保育人数!$L$3/保育人数!$L$34</f>
        <v>845.73681616559884</v>
      </c>
      <c r="BM401" s="3">
        <f>M401*保育人数!$L$3/保育人数!$L$34</f>
        <v>861.11384918679153</v>
      </c>
      <c r="BN401" s="3">
        <f>N401*保育人数!$L$3/保育人数!$L$34</f>
        <v>896.99359290290784</v>
      </c>
      <c r="BO401" s="3">
        <f>O401*保育人数!$L$3/保育人数!$L$34</f>
        <v>984.13011335633325</v>
      </c>
      <c r="BP401" s="3">
        <f t="shared" si="247"/>
        <v>855.98817151306059</v>
      </c>
      <c r="BQ401" s="216"/>
      <c r="BR401" s="3"/>
      <c r="BU401" s="3">
        <f>U401*保育人数!$L$3/保育人数!$L$34</f>
        <v>87838.73829472647</v>
      </c>
      <c r="BV401" s="3">
        <f>V401*保育人数!$L$3/保育人数!$L$34</f>
        <v>88848.496796451465</v>
      </c>
      <c r="BW401" s="3">
        <f>W401*保育人数!$L$3/保育人数!$L$34</f>
        <v>89601.971414489904</v>
      </c>
      <c r="BX401" s="3">
        <f>X401*保育人数!$L$3/保育人数!$L$34</f>
        <v>90504.090685066534</v>
      </c>
      <c r="BY401" s="3">
        <f>Y401*保育人数!$L$3/保育人数!$L$34</f>
        <v>90642.483982257269</v>
      </c>
      <c r="BZ401" s="3">
        <f>Z401*保育人数!$L$3/保育人数!$L$34</f>
        <v>89540.463282405137</v>
      </c>
      <c r="CA401" s="3">
        <f>AA401*保育人数!$L$3/保育人数!$L$34</f>
        <v>90596.3528831937</v>
      </c>
      <c r="CB401" s="3">
        <f>AB401*保育人数!$L$3/保育人数!$L$34</f>
        <v>91621.48841793988</v>
      </c>
      <c r="CC401" s="3">
        <f>AC401*保育人数!$L$3/保育人数!$L$34</f>
        <v>95768.16165598818</v>
      </c>
      <c r="CD401" s="3">
        <f>AD401*保育人数!$L$3/保育人数!$L$34</f>
        <v>104820.10842779695</v>
      </c>
      <c r="CE401" s="3">
        <f>AE401*保育人数!$L$3/保育人数!$L$34</f>
        <v>0</v>
      </c>
      <c r="CF401" s="3">
        <f t="shared" si="248"/>
        <v>83616.577803665059</v>
      </c>
      <c r="CG401" s="216"/>
      <c r="CH401" s="3"/>
      <c r="CI401" s="4"/>
    </row>
    <row r="402" spans="1:87" ht="21" customHeight="1">
      <c r="A402" s="32" t="s">
        <v>83</v>
      </c>
      <c r="B402" s="33" t="s">
        <v>171</v>
      </c>
      <c r="C402" s="237" t="s">
        <v>159</v>
      </c>
      <c r="D402" s="34" t="s">
        <v>105</v>
      </c>
      <c r="E402" s="38">
        <v>330</v>
      </c>
      <c r="F402" s="36">
        <v>340</v>
      </c>
      <c r="G402" s="36">
        <v>340</v>
      </c>
      <c r="H402" s="36">
        <v>340</v>
      </c>
      <c r="I402" s="36">
        <v>340</v>
      </c>
      <c r="J402" s="36">
        <v>350</v>
      </c>
      <c r="K402" s="36">
        <v>350</v>
      </c>
      <c r="L402" s="36">
        <v>350</v>
      </c>
      <c r="M402" s="39">
        <v>360</v>
      </c>
      <c r="N402" s="39">
        <v>370</v>
      </c>
      <c r="O402" s="40">
        <v>400</v>
      </c>
      <c r="P402" s="111"/>
      <c r="Q402" s="111"/>
      <c r="R402" s="111"/>
      <c r="S402" s="111"/>
      <c r="T402" s="35">
        <v>39850</v>
      </c>
      <c r="U402" s="36">
        <v>40700</v>
      </c>
      <c r="V402" s="36">
        <v>41250</v>
      </c>
      <c r="W402" s="36">
        <v>41550</v>
      </c>
      <c r="X402" s="36">
        <v>41900</v>
      </c>
      <c r="Y402" s="36">
        <v>37480</v>
      </c>
      <c r="Z402" s="36">
        <v>37040</v>
      </c>
      <c r="AA402" s="36">
        <v>37460</v>
      </c>
      <c r="AB402" s="37">
        <v>37840</v>
      </c>
      <c r="AC402" s="37">
        <v>39380</v>
      </c>
      <c r="AD402" s="77">
        <v>42820</v>
      </c>
      <c r="AE402" s="111"/>
      <c r="AF402" s="4">
        <f>E402/E$546</f>
        <v>1.064516129032258</v>
      </c>
      <c r="AG402" s="4">
        <f>F402/E$546</f>
        <v>1.096774193548387</v>
      </c>
      <c r="AH402" s="4">
        <f>G402/E$546</f>
        <v>1.096774193548387</v>
      </c>
      <c r="AI402" s="4">
        <f>H402/E$546</f>
        <v>1.096774193548387</v>
      </c>
      <c r="AJ402" s="4">
        <f>I402/E$546</f>
        <v>1.096774193548387</v>
      </c>
      <c r="AK402" s="4">
        <f>J402/E$546</f>
        <v>1.1290322580645162</v>
      </c>
      <c r="AL402" s="4">
        <f>K402/E$546</f>
        <v>1.1290322580645162</v>
      </c>
      <c r="AM402" s="4">
        <f>L402/E$546</f>
        <v>1.1290322580645162</v>
      </c>
      <c r="AN402" s="4">
        <f>M402/E$546</f>
        <v>1.1612903225806452</v>
      </c>
      <c r="AO402" s="4">
        <f>N402/E$546</f>
        <v>1.1935483870967742</v>
      </c>
      <c r="AP402" s="4">
        <f>O402/E$546</f>
        <v>1.2903225806451613</v>
      </c>
      <c r="AQ402" s="256"/>
      <c r="AR402" s="256"/>
      <c r="AS402" s="256"/>
      <c r="AT402" s="256"/>
      <c r="AU402" s="256"/>
      <c r="AV402" s="256"/>
      <c r="AW402" s="256"/>
      <c r="AX402" s="256"/>
      <c r="AY402" s="256"/>
      <c r="AZ402" s="256"/>
      <c r="BA402" s="256"/>
      <c r="BC402" s="3"/>
      <c r="BE402" s="3">
        <f>E402*(保育人数!$M$7+保育人数!$M$8)/保育人数!$M$34</f>
        <v>750.43048077185892</v>
      </c>
      <c r="BF402" s="3">
        <f>F402*(保育人数!$M$7+保育人数!$M$8)/保育人数!$M$34</f>
        <v>773.17079837100619</v>
      </c>
      <c r="BG402" s="3">
        <f>G402*(保育人数!$M$7+保育人数!$M$8)/保育人数!$M$34</f>
        <v>773.17079837100619</v>
      </c>
      <c r="BH402" s="3">
        <f>H402*(保育人数!$M$7+保育人数!$M$8)/保育人数!$M$34</f>
        <v>773.17079837100619</v>
      </c>
      <c r="BI402" s="3">
        <f>I402*(保育人数!$M$7+保育人数!$M$8)/保育人数!$M$34</f>
        <v>773.17079837100619</v>
      </c>
      <c r="BJ402" s="3">
        <f>J402*(保育人数!$M$7+保育人数!$M$8)/保育人数!$M$34</f>
        <v>795.91111597015333</v>
      </c>
      <c r="BK402" s="3">
        <f>K402*(保育人数!$M$7+保育人数!$M$8)/保育人数!$M$34</f>
        <v>795.91111597015333</v>
      </c>
      <c r="BL402" s="3">
        <f>L402*(保育人数!$M$7+保育人数!$M$8)/保育人数!$M$34</f>
        <v>795.91111597015333</v>
      </c>
      <c r="BM402" s="3">
        <f>M402*(保育人数!$M$7+保育人数!$M$8)/保育人数!$M$34</f>
        <v>818.65143356930059</v>
      </c>
      <c r="BN402" s="3">
        <f>N402*(保育人数!$M$7+保育人数!$M$8)/保育人数!$M$34</f>
        <v>841.39175116844785</v>
      </c>
      <c r="BO402" s="3">
        <f>O402*(保育人数!$M$7+保育人数!$M$8)/保育人数!$M$34</f>
        <v>909.61270396588952</v>
      </c>
      <c r="BP402" s="3">
        <f>AVERAGE(BE402:BO402)</f>
        <v>800.04571916999839</v>
      </c>
      <c r="BQ402" s="216">
        <f>SUM(BP402:BP405)</f>
        <v>3737.1644672598563</v>
      </c>
      <c r="BR402" s="3"/>
      <c r="BU402" s="3">
        <f>U402*(保育人数!$M$7+保育人数!$M$8)/保育人数!$M$34</f>
        <v>92553.092628529266</v>
      </c>
      <c r="BV402" s="3">
        <f>V402*(保育人数!$M$7+保育人数!$M$8)/保育人数!$M$34</f>
        <v>93803.810096482368</v>
      </c>
      <c r="BW402" s="3">
        <f>W402*(保育人数!$M$7+保育人数!$M$8)/保育人数!$M$34</f>
        <v>94486.019624456778</v>
      </c>
      <c r="BX402" s="3">
        <f>X402*(保育人数!$M$7+保育人数!$M$8)/保育人数!$M$34</f>
        <v>95281.930740426935</v>
      </c>
      <c r="BY402" s="3">
        <f>Y402*(保育人数!$M$7+保育人数!$M$8)/保育人数!$M$34</f>
        <v>85230.710361603851</v>
      </c>
      <c r="BZ402" s="3">
        <f>Z402*(保育人数!$M$7+保育人数!$M$8)/保育人数!$M$34</f>
        <v>84230.136387241379</v>
      </c>
      <c r="CA402" s="3">
        <f>AA402*(保育人数!$M$7+保育人数!$M$8)/保育人数!$M$34</f>
        <v>85185.229726405552</v>
      </c>
      <c r="CB402" s="3">
        <f>AB402*(保育人数!$M$7+保育人数!$M$8)/保育人数!$M$34</f>
        <v>86049.361795173158</v>
      </c>
      <c r="CC402" s="3">
        <f>AC402*(保育人数!$M$7+保育人数!$M$8)/保育人数!$M$34</f>
        <v>89551.370705441834</v>
      </c>
      <c r="CD402" s="3">
        <f>AD402*(保育人数!$M$7+保育人数!$M$8)/保育人数!$M$34</f>
        <v>97374.039959548478</v>
      </c>
      <c r="CE402" s="3">
        <f>AE402*(保育人数!$M$7+保育人数!$M$8)/保育人数!$M$34</f>
        <v>0</v>
      </c>
      <c r="CF402" s="3">
        <f>AVERAGE(BU402:CE402)</f>
        <v>82158.700184119065</v>
      </c>
      <c r="CG402" s="216">
        <f>ROUNDDOWN(SUM(CF402:CF405)*$CJ$2*12/16,-2)</f>
        <v>199200</v>
      </c>
      <c r="CH402" s="3"/>
      <c r="CI402" s="4"/>
    </row>
    <row r="403" spans="1:87" ht="19">
      <c r="A403" s="32" t="s">
        <v>83</v>
      </c>
      <c r="B403" s="76" t="s">
        <v>143</v>
      </c>
      <c r="C403" s="237"/>
      <c r="D403" s="34" t="s">
        <v>106</v>
      </c>
      <c r="E403" s="38">
        <v>390</v>
      </c>
      <c r="F403" s="36">
        <v>400</v>
      </c>
      <c r="G403" s="36">
        <v>400</v>
      </c>
      <c r="H403" s="36">
        <v>400</v>
      </c>
      <c r="I403" s="36">
        <v>400</v>
      </c>
      <c r="J403" s="36">
        <v>410</v>
      </c>
      <c r="K403" s="36">
        <v>410</v>
      </c>
      <c r="L403" s="36">
        <v>410</v>
      </c>
      <c r="M403" s="39">
        <v>430</v>
      </c>
      <c r="N403" s="39">
        <v>440</v>
      </c>
      <c r="O403" s="40">
        <v>480</v>
      </c>
      <c r="P403" s="111"/>
      <c r="Q403" s="111"/>
      <c r="R403" s="111"/>
      <c r="S403" s="111"/>
      <c r="T403" s="35">
        <v>46440</v>
      </c>
      <c r="U403" s="36">
        <v>47470</v>
      </c>
      <c r="V403" s="36">
        <v>48090</v>
      </c>
      <c r="W403" s="36">
        <v>48460</v>
      </c>
      <c r="X403" s="36">
        <v>48880</v>
      </c>
      <c r="Y403" s="36">
        <v>44470</v>
      </c>
      <c r="Z403" s="36">
        <v>43930</v>
      </c>
      <c r="AA403" s="36">
        <v>44430</v>
      </c>
      <c r="AB403" s="37">
        <v>44900</v>
      </c>
      <c r="AC403" s="37">
        <v>46770</v>
      </c>
      <c r="AD403" s="77">
        <v>50950</v>
      </c>
      <c r="AE403" s="111"/>
      <c r="AF403" s="4">
        <f>E403/E$547</f>
        <v>1.0540540540540539</v>
      </c>
      <c r="AG403" s="4">
        <f>F403/E$547</f>
        <v>1.0810810810810811</v>
      </c>
      <c r="AH403" s="4">
        <f>G403/E$547</f>
        <v>1.0810810810810811</v>
      </c>
      <c r="AI403" s="4">
        <f>H403/E$547</f>
        <v>1.0810810810810811</v>
      </c>
      <c r="AJ403" s="4">
        <f>I403/E$547</f>
        <v>1.0810810810810811</v>
      </c>
      <c r="AK403" s="4">
        <f>J403/E$547</f>
        <v>1.1081081081081081</v>
      </c>
      <c r="AL403" s="4">
        <f>K403/E$547</f>
        <v>1.1081081081081081</v>
      </c>
      <c r="AM403" s="4">
        <f>L403/E$547</f>
        <v>1.1081081081081081</v>
      </c>
      <c r="AN403" s="4">
        <f>M403/E$547</f>
        <v>1.1621621621621621</v>
      </c>
      <c r="AO403" s="4">
        <f>N403/E$547</f>
        <v>1.1891891891891893</v>
      </c>
      <c r="AP403" s="4">
        <f>O403/E$547</f>
        <v>1.2972972972972974</v>
      </c>
      <c r="AQ403" s="256"/>
      <c r="AR403" s="256"/>
      <c r="AS403" s="256"/>
      <c r="AT403" s="256"/>
      <c r="AU403" s="256"/>
      <c r="AV403" s="256"/>
      <c r="AW403" s="256"/>
      <c r="AX403" s="256"/>
      <c r="AY403" s="256"/>
      <c r="AZ403" s="256"/>
      <c r="BA403" s="256"/>
      <c r="BC403" s="3"/>
      <c r="BE403" s="3">
        <f>E403*保育人数!$M$6/保育人数!$M$34</f>
        <v>443.43619318337119</v>
      </c>
      <c r="BF403" s="3">
        <f>F403*保育人数!$M$6/保育人数!$M$34</f>
        <v>454.80635198294476</v>
      </c>
      <c r="BG403" s="3">
        <f>G403*保育人数!$M$6/保育人数!$M$34</f>
        <v>454.80635198294476</v>
      </c>
      <c r="BH403" s="3">
        <f>H403*保育人数!$M$6/保育人数!$M$34</f>
        <v>454.80635198294476</v>
      </c>
      <c r="BI403" s="3">
        <f>I403*保育人数!$M$6/保育人数!$M$34</f>
        <v>454.80635198294476</v>
      </c>
      <c r="BJ403" s="3">
        <f>J403*保育人数!$M$6/保育人数!$M$34</f>
        <v>466.17651078251839</v>
      </c>
      <c r="BK403" s="3">
        <f>K403*保育人数!$M$6/保育人数!$M$34</f>
        <v>466.17651078251839</v>
      </c>
      <c r="BL403" s="3">
        <f>L403*保育人数!$M$6/保育人数!$M$34</f>
        <v>466.17651078251839</v>
      </c>
      <c r="BM403" s="3">
        <f>M403*保育人数!$M$6/保育人数!$M$34</f>
        <v>488.91682838166565</v>
      </c>
      <c r="BN403" s="3">
        <f>N403*保育人数!$M$6/保育人数!$M$34</f>
        <v>500.28698718123928</v>
      </c>
      <c r="BO403" s="3">
        <f>O403*保育人数!$M$6/保育人数!$M$34</f>
        <v>545.76762237953369</v>
      </c>
      <c r="BP403" s="3">
        <f t="shared" ref="BP403:BP405" si="249">AVERAGE(BE403:BO403)</f>
        <v>472.37841558228575</v>
      </c>
      <c r="BQ403" s="216"/>
      <c r="BR403" s="3"/>
      <c r="BU403" s="3">
        <f>U403*保育人数!$M$6/保育人数!$M$34</f>
        <v>53974.14382157597</v>
      </c>
      <c r="BV403" s="3">
        <f>V403*保育人数!$M$6/保育人数!$M$34</f>
        <v>54679.093667149536</v>
      </c>
      <c r="BW403" s="3">
        <f>W403*保育人数!$M$6/保育人数!$M$34</f>
        <v>55099.789542733757</v>
      </c>
      <c r="BX403" s="3">
        <f>X403*保育人数!$M$6/保育人数!$M$34</f>
        <v>55577.336212315851</v>
      </c>
      <c r="BY403" s="3">
        <f>Y403*保育人数!$M$6/保育人数!$M$34</f>
        <v>50563.096181703884</v>
      </c>
      <c r="BZ403" s="3">
        <f>Z403*保育人数!$M$6/保育人数!$M$34</f>
        <v>49949.107606526908</v>
      </c>
      <c r="CA403" s="3">
        <f>AA403*保育人数!$M$6/保育人数!$M$34</f>
        <v>50517.615546505593</v>
      </c>
      <c r="CB403" s="3">
        <f>AB403*保育人数!$M$6/保育人数!$M$34</f>
        <v>51052.013010085553</v>
      </c>
      <c r="CC403" s="3">
        <f>AC403*保育人数!$M$6/保育人数!$M$34</f>
        <v>53178.23270560582</v>
      </c>
      <c r="CD403" s="3">
        <f>AD403*保育人数!$M$6/保育人数!$M$34</f>
        <v>57930.959083827591</v>
      </c>
      <c r="CE403" s="3">
        <f>AE403*保育人数!$M$6/保育人数!$M$34</f>
        <v>0</v>
      </c>
      <c r="CF403" s="3">
        <f t="shared" ref="CF403:CF405" si="250">AVERAGE(BU403:CE403)</f>
        <v>48411.035216184588</v>
      </c>
      <c r="CG403" s="216"/>
      <c r="CH403" s="3"/>
      <c r="CI403" s="4"/>
    </row>
    <row r="404" spans="1:87" ht="19">
      <c r="A404" s="32" t="s">
        <v>83</v>
      </c>
      <c r="B404" s="76" t="s">
        <v>143</v>
      </c>
      <c r="C404" s="257" t="s">
        <v>160</v>
      </c>
      <c r="D404" s="34" t="s">
        <v>161</v>
      </c>
      <c r="E404" s="38">
        <v>850</v>
      </c>
      <c r="F404" s="36">
        <v>880</v>
      </c>
      <c r="G404" s="36">
        <v>880</v>
      </c>
      <c r="H404" s="36">
        <v>890</v>
      </c>
      <c r="I404" s="36">
        <v>890</v>
      </c>
      <c r="J404" s="36">
        <v>900</v>
      </c>
      <c r="K404" s="36">
        <v>890</v>
      </c>
      <c r="L404" s="36">
        <v>890</v>
      </c>
      <c r="M404" s="39">
        <v>910</v>
      </c>
      <c r="N404" s="39">
        <v>950</v>
      </c>
      <c r="O404" s="40">
        <v>1050</v>
      </c>
      <c r="P404" s="111"/>
      <c r="Q404" s="111"/>
      <c r="R404" s="111"/>
      <c r="S404" s="111"/>
      <c r="T404" s="35">
        <v>95760</v>
      </c>
      <c r="U404" s="36">
        <v>98090</v>
      </c>
      <c r="V404" s="36">
        <v>99310</v>
      </c>
      <c r="W404" s="36">
        <v>100110</v>
      </c>
      <c r="X404" s="36">
        <v>101060</v>
      </c>
      <c r="Y404" s="36">
        <v>101220</v>
      </c>
      <c r="Z404" s="36">
        <v>100150</v>
      </c>
      <c r="AA404" s="36">
        <v>101300</v>
      </c>
      <c r="AB404" s="37">
        <v>102390</v>
      </c>
      <c r="AC404" s="37">
        <v>106810</v>
      </c>
      <c r="AD404" s="77">
        <v>116450</v>
      </c>
      <c r="AE404" s="111"/>
      <c r="AF404" s="4">
        <f>E404/E$548</f>
        <v>1.0493827160493827</v>
      </c>
      <c r="AG404" s="4">
        <f>F404/E$548</f>
        <v>1.0864197530864197</v>
      </c>
      <c r="AH404" s="4">
        <f>G404/E$548</f>
        <v>1.0864197530864197</v>
      </c>
      <c r="AI404" s="4">
        <f>H404/E$548</f>
        <v>1.0987654320987654</v>
      </c>
      <c r="AJ404" s="4">
        <f>I404/E$548</f>
        <v>1.0987654320987654</v>
      </c>
      <c r="AK404" s="4">
        <f>J404/E$548</f>
        <v>1.1111111111111112</v>
      </c>
      <c r="AL404" s="4">
        <f>K404/E$548</f>
        <v>1.0987654320987654</v>
      </c>
      <c r="AM404" s="4">
        <f>L404/E$548</f>
        <v>1.0987654320987654</v>
      </c>
      <c r="AN404" s="4">
        <f>M404/E$548</f>
        <v>1.1234567901234569</v>
      </c>
      <c r="AO404" s="4">
        <f>N404/E$548</f>
        <v>1.1728395061728396</v>
      </c>
      <c r="AP404" s="4">
        <f>O404/E$548</f>
        <v>1.2962962962962963</v>
      </c>
      <c r="AQ404" s="256"/>
      <c r="AR404" s="256"/>
      <c r="AS404" s="256"/>
      <c r="AT404" s="256"/>
      <c r="AU404" s="256"/>
      <c r="AV404" s="256"/>
      <c r="AW404" s="256"/>
      <c r="AX404" s="256"/>
      <c r="AY404" s="256"/>
      <c r="AZ404" s="256"/>
      <c r="BA404" s="256"/>
      <c r="BC404" s="3"/>
      <c r="BE404" s="3">
        <f>E404*(保育人数!$M$4+保育人数!$M$5)/保育人数!$M$34</f>
        <v>1449.6952469456364</v>
      </c>
      <c r="BF404" s="3">
        <f>F404*(保育人数!$M$4+保育人数!$M$5)/保育人数!$M$34</f>
        <v>1500.8609615437178</v>
      </c>
      <c r="BG404" s="3">
        <f>G404*(保育人数!$M$4+保育人数!$M$5)/保育人数!$M$34</f>
        <v>1500.8609615437178</v>
      </c>
      <c r="BH404" s="3">
        <f>H404*(保育人数!$M$4+保育人数!$M$5)/保育人数!$M$34</f>
        <v>1517.9161997430783</v>
      </c>
      <c r="BI404" s="3">
        <f>I404*(保育人数!$M$4+保育人数!$M$5)/保育人数!$M$34</f>
        <v>1517.9161997430783</v>
      </c>
      <c r="BJ404" s="3">
        <f>J404*(保育人数!$M$4+保育人数!$M$5)/保育人数!$M$34</f>
        <v>1534.9714379424386</v>
      </c>
      <c r="BK404" s="3">
        <f>K404*(保育人数!$M$4+保育人数!$M$5)/保育人数!$M$34</f>
        <v>1517.9161997430783</v>
      </c>
      <c r="BL404" s="3">
        <f>L404*(保育人数!$M$4+保育人数!$M$5)/保育人数!$M$34</f>
        <v>1517.9161997430783</v>
      </c>
      <c r="BM404" s="3">
        <f>M404*(保育人数!$M$4+保育人数!$M$5)/保育人数!$M$34</f>
        <v>1552.026676141799</v>
      </c>
      <c r="BN404" s="3">
        <f>N404*(保育人数!$M$4+保育人数!$M$5)/保育人数!$M$34</f>
        <v>1620.2476289392407</v>
      </c>
      <c r="BO404" s="3">
        <f>O404*(保育人数!$M$4+保育人数!$M$5)/保育人数!$M$34</f>
        <v>1790.800010932845</v>
      </c>
      <c r="BP404" s="3">
        <f t="shared" si="249"/>
        <v>1547.3752475419735</v>
      </c>
      <c r="BQ404" s="216"/>
      <c r="BR404" s="3"/>
      <c r="BU404" s="3">
        <f>U404*(保育人数!$M$4+保育人数!$M$5)/保育人数!$M$34</f>
        <v>167294.83149752647</v>
      </c>
      <c r="BV404" s="3">
        <f>V404*(保育人数!$M$4+保育人数!$M$5)/保育人数!$M$34</f>
        <v>169375.57055784843</v>
      </c>
      <c r="BW404" s="3">
        <f>W404*(保育人数!$M$4+保育人数!$M$5)/保育人数!$M$34</f>
        <v>170739.98961379725</v>
      </c>
      <c r="BX404" s="3">
        <f>X404*(保育人数!$M$4+保育人数!$M$5)/保育人数!$M$34</f>
        <v>172360.2372427365</v>
      </c>
      <c r="BY404" s="3">
        <f>Y404*(保育人数!$M$4+保育人数!$M$5)/保育人数!$M$34</f>
        <v>172633.12105392627</v>
      </c>
      <c r="BZ404" s="3">
        <f>Z404*(保育人数!$M$4+保育人数!$M$5)/保育人数!$M$34</f>
        <v>170808.2105665947</v>
      </c>
      <c r="CA404" s="3">
        <f>AA404*(保育人数!$M$4+保育人数!$M$5)/保育人数!$M$34</f>
        <v>172769.56295952114</v>
      </c>
      <c r="CB404" s="3">
        <f>AB404*(保育人数!$M$4+保育人数!$M$5)/保育人数!$M$34</f>
        <v>174628.58392325143</v>
      </c>
      <c r="CC404" s="3">
        <f>AC404*(保育人数!$M$4+保育人数!$M$5)/保育人数!$M$34</f>
        <v>182166.99920736876</v>
      </c>
      <c r="CD404" s="3">
        <f>AD404*(保育人数!$M$4+保育人数!$M$5)/保育人数!$M$34</f>
        <v>198608.24883155219</v>
      </c>
      <c r="CE404" s="3">
        <f>AE404*(保育人数!$M$4+保育人数!$M$5)/保育人数!$M$34</f>
        <v>0</v>
      </c>
      <c r="CF404" s="3">
        <f t="shared" si="250"/>
        <v>159216.85049582939</v>
      </c>
      <c r="CG404" s="216"/>
      <c r="CH404" s="3"/>
      <c r="CI404" s="4"/>
    </row>
    <row r="405" spans="1:87" ht="19">
      <c r="A405" s="32" t="s">
        <v>83</v>
      </c>
      <c r="B405" s="76" t="s">
        <v>143</v>
      </c>
      <c r="C405" s="257"/>
      <c r="D405" s="34" t="s">
        <v>162</v>
      </c>
      <c r="E405" s="38">
        <v>1510</v>
      </c>
      <c r="F405" s="36">
        <v>1560</v>
      </c>
      <c r="G405" s="36">
        <v>1570</v>
      </c>
      <c r="H405" s="36">
        <v>1580</v>
      </c>
      <c r="I405" s="36">
        <v>1590</v>
      </c>
      <c r="J405" s="36">
        <v>1600</v>
      </c>
      <c r="K405" s="36">
        <v>1580</v>
      </c>
      <c r="L405" s="36">
        <v>1590</v>
      </c>
      <c r="M405" s="39">
        <v>1620</v>
      </c>
      <c r="N405" s="39">
        <v>1690</v>
      </c>
      <c r="O405" s="40">
        <v>1860</v>
      </c>
      <c r="P405" s="111"/>
      <c r="Q405" s="111"/>
      <c r="R405" s="111"/>
      <c r="S405" s="111"/>
      <c r="T405" s="35">
        <v>161700</v>
      </c>
      <c r="U405" s="36">
        <v>165880</v>
      </c>
      <c r="V405" s="36">
        <v>167790</v>
      </c>
      <c r="W405" s="36">
        <v>169200</v>
      </c>
      <c r="X405" s="36">
        <v>170890</v>
      </c>
      <c r="Y405" s="36">
        <v>171150</v>
      </c>
      <c r="Z405" s="36">
        <v>169090</v>
      </c>
      <c r="AA405" s="36">
        <v>171080</v>
      </c>
      <c r="AB405" s="37">
        <v>173000</v>
      </c>
      <c r="AC405" s="37">
        <v>180780</v>
      </c>
      <c r="AD405" s="77">
        <v>197780</v>
      </c>
      <c r="AE405" s="111"/>
      <c r="AF405" s="4">
        <f>E405/E$549</f>
        <v>1.055944055944056</v>
      </c>
      <c r="AG405" s="4">
        <f>F405/E$549</f>
        <v>1.0909090909090908</v>
      </c>
      <c r="AH405" s="4">
        <f>G405/E$549</f>
        <v>1.0979020979020979</v>
      </c>
      <c r="AI405" s="4">
        <f>H405/E$549</f>
        <v>1.1048951048951048</v>
      </c>
      <c r="AJ405" s="4">
        <f>I405/E$549</f>
        <v>1.1118881118881119</v>
      </c>
      <c r="AK405" s="4">
        <f>J405/E$549</f>
        <v>1.118881118881119</v>
      </c>
      <c r="AL405" s="4">
        <f>K405/E$549</f>
        <v>1.1048951048951048</v>
      </c>
      <c r="AM405" s="4">
        <f>L405/E$549</f>
        <v>1.1118881118881119</v>
      </c>
      <c r="AN405" s="4">
        <f>M405/E$549</f>
        <v>1.1328671328671329</v>
      </c>
      <c r="AO405" s="4">
        <f>N405/E$549</f>
        <v>1.1818181818181819</v>
      </c>
      <c r="AP405" s="4">
        <f>O405/E$549</f>
        <v>1.3006993006993006</v>
      </c>
      <c r="AQ405" s="256"/>
      <c r="AR405" s="256"/>
      <c r="AS405" s="256"/>
      <c r="AT405" s="256"/>
      <c r="AU405" s="256"/>
      <c r="AV405" s="256"/>
      <c r="AW405" s="256"/>
      <c r="AX405" s="256"/>
      <c r="AY405" s="256"/>
      <c r="AZ405" s="256"/>
      <c r="BA405" s="256"/>
      <c r="BC405" s="3"/>
      <c r="BE405" s="3">
        <f>E405*保育人数!$M$3/保育人数!$M$34</f>
        <v>858.44698936780833</v>
      </c>
      <c r="BF405" s="3">
        <f>F405*保育人数!$M$3/保育人数!$M$34</f>
        <v>886.87238636674238</v>
      </c>
      <c r="BG405" s="3">
        <f>G405*保育人数!$M$3/保育人数!$M$34</f>
        <v>892.55746576652916</v>
      </c>
      <c r="BH405" s="3">
        <f>H405*保育人数!$M$3/保育人数!$M$34</f>
        <v>898.24254516631595</v>
      </c>
      <c r="BI405" s="3">
        <f>I405*保育人数!$M$3/保育人数!$M$34</f>
        <v>903.92762456610274</v>
      </c>
      <c r="BJ405" s="3">
        <f>J405*保育人数!$M$3/保育人数!$M$34</f>
        <v>909.61270396588952</v>
      </c>
      <c r="BK405" s="3">
        <f>K405*保育人数!$M$3/保育人数!$M$34</f>
        <v>898.24254516631595</v>
      </c>
      <c r="BL405" s="3">
        <f>L405*保育人数!$M$3/保育人数!$M$34</f>
        <v>903.92762456610274</v>
      </c>
      <c r="BM405" s="3">
        <f>M405*保育人数!$M$3/保育人数!$M$34</f>
        <v>920.98286276546321</v>
      </c>
      <c r="BN405" s="3">
        <f>N405*保育人数!$M$3/保育人数!$M$34</f>
        <v>960.77841856397083</v>
      </c>
      <c r="BO405" s="3">
        <f>O405*保育人数!$M$3/保育人数!$M$34</f>
        <v>1057.4247683603467</v>
      </c>
      <c r="BP405" s="3">
        <f t="shared" si="249"/>
        <v>917.36508496559884</v>
      </c>
      <c r="BQ405" s="216"/>
      <c r="BR405" s="3"/>
      <c r="BU405" s="3">
        <f>U405*保育人数!$M$3/保育人数!$M$34</f>
        <v>94304.097083663597</v>
      </c>
      <c r="BV405" s="3">
        <f>V405*保育人数!$M$3/保育人数!$M$34</f>
        <v>95389.94724902288</v>
      </c>
      <c r="BW405" s="3">
        <f>W405*保育人数!$M$3/保育人数!$M$34</f>
        <v>96191.543444392824</v>
      </c>
      <c r="BX405" s="3">
        <f>X405*保育人数!$M$3/保育人数!$M$34</f>
        <v>97152.3218629568</v>
      </c>
      <c r="BY405" s="3">
        <f>Y405*保育人数!$M$3/保育人数!$M$34</f>
        <v>97300.133927351257</v>
      </c>
      <c r="BZ405" s="3">
        <f>Z405*保育人数!$M$3/保育人数!$M$34</f>
        <v>96129.007570995163</v>
      </c>
      <c r="CA405" s="3">
        <f>AA405*保育人数!$M$3/保育人数!$M$34</f>
        <v>97260.338371552745</v>
      </c>
      <c r="CB405" s="3">
        <f>AB405*保育人数!$M$3/保育人数!$M$34</f>
        <v>98351.873616311816</v>
      </c>
      <c r="CC405" s="3">
        <f>AC405*保育人数!$M$3/保育人数!$M$34</f>
        <v>102774.86538934594</v>
      </c>
      <c r="CD405" s="3">
        <f>AD405*保育人数!$M$3/保育人数!$M$34</f>
        <v>112439.50036898353</v>
      </c>
      <c r="CE405" s="3">
        <f>AE405*保育人数!$M$3/保育人数!$M$34</f>
        <v>0</v>
      </c>
      <c r="CF405" s="3">
        <f t="shared" si="250"/>
        <v>89753.966262234229</v>
      </c>
      <c r="CG405" s="216"/>
      <c r="CH405" s="3"/>
      <c r="CI405" s="4"/>
    </row>
    <row r="406" spans="1:87" ht="21" customHeight="1">
      <c r="A406" s="32" t="s">
        <v>83</v>
      </c>
      <c r="B406" s="33" t="s">
        <v>172</v>
      </c>
      <c r="C406" s="237" t="s">
        <v>159</v>
      </c>
      <c r="D406" s="34" t="s">
        <v>105</v>
      </c>
      <c r="E406" s="38">
        <v>310</v>
      </c>
      <c r="F406" s="36">
        <v>320</v>
      </c>
      <c r="G406" s="36">
        <v>320</v>
      </c>
      <c r="H406" s="36">
        <v>320</v>
      </c>
      <c r="I406" s="36">
        <v>330</v>
      </c>
      <c r="J406" s="36">
        <v>330</v>
      </c>
      <c r="K406" s="36">
        <v>330</v>
      </c>
      <c r="L406" s="36">
        <v>330</v>
      </c>
      <c r="M406" s="39">
        <v>340</v>
      </c>
      <c r="N406" s="39">
        <v>350</v>
      </c>
      <c r="O406" s="40">
        <v>380</v>
      </c>
      <c r="P406" s="111"/>
      <c r="Q406" s="111"/>
      <c r="R406" s="111"/>
      <c r="S406" s="111"/>
      <c r="T406" s="35">
        <v>38070</v>
      </c>
      <c r="U406" s="36">
        <v>38880</v>
      </c>
      <c r="V406" s="36">
        <v>39400</v>
      </c>
      <c r="W406" s="36">
        <v>39690</v>
      </c>
      <c r="X406" s="36">
        <v>40030</v>
      </c>
      <c r="Y406" s="36">
        <v>35610</v>
      </c>
      <c r="Z406" s="36">
        <v>35200</v>
      </c>
      <c r="AA406" s="36">
        <v>35590</v>
      </c>
      <c r="AB406" s="37">
        <v>35950</v>
      </c>
      <c r="AC406" s="37">
        <v>37410</v>
      </c>
      <c r="AD406" s="77">
        <v>40690</v>
      </c>
      <c r="AE406" s="111"/>
      <c r="AF406" s="4">
        <f>E406/E$550</f>
        <v>1.0333333333333334</v>
      </c>
      <c r="AG406" s="4">
        <f>F406/E$550</f>
        <v>1.0666666666666667</v>
      </c>
      <c r="AH406" s="4">
        <f>G406/E$550</f>
        <v>1.0666666666666667</v>
      </c>
      <c r="AI406" s="4">
        <f>H406/E$550</f>
        <v>1.0666666666666667</v>
      </c>
      <c r="AJ406" s="4">
        <f>I406/E$550</f>
        <v>1.1000000000000001</v>
      </c>
      <c r="AK406" s="4">
        <f>J406/E$550</f>
        <v>1.1000000000000001</v>
      </c>
      <c r="AL406" s="4">
        <f>K406/E$550</f>
        <v>1.1000000000000001</v>
      </c>
      <c r="AM406" s="4">
        <f>L406/E$550</f>
        <v>1.1000000000000001</v>
      </c>
      <c r="AN406" s="4">
        <f>M406/E$550</f>
        <v>1.1333333333333333</v>
      </c>
      <c r="AO406" s="4">
        <f>N406/E$550</f>
        <v>1.1666666666666667</v>
      </c>
      <c r="AP406" s="4">
        <f>O406/E$550</f>
        <v>1.2666666666666666</v>
      </c>
      <c r="AQ406" s="256"/>
      <c r="AR406" s="256"/>
      <c r="AS406" s="256"/>
      <c r="AT406" s="256"/>
      <c r="AU406" s="256"/>
      <c r="AV406" s="256"/>
      <c r="AW406" s="256"/>
      <c r="AX406" s="256"/>
      <c r="AY406" s="256"/>
      <c r="AZ406" s="256"/>
      <c r="BA406" s="256"/>
      <c r="BC406" s="3"/>
      <c r="BE406" s="3">
        <f>E406*(保育人数!$N$7+保育人数!$N$8)/保育人数!$N$34</f>
        <v>729.48678391442979</v>
      </c>
      <c r="BF406" s="3">
        <f>F406*(保育人数!$N$7+保育人数!$N$8)/保育人数!$N$34</f>
        <v>753.01861565360491</v>
      </c>
      <c r="BG406" s="3">
        <f>G406*(保育人数!$N$7+保育人数!$N$8)/保育人数!$N$34</f>
        <v>753.01861565360491</v>
      </c>
      <c r="BH406" s="3">
        <f>H406*(保育人数!$N$7+保育人数!$N$8)/保育人数!$N$34</f>
        <v>753.01861565360491</v>
      </c>
      <c r="BI406" s="3">
        <f>I406*(保育人数!$N$7+保育人数!$N$8)/保育人数!$N$34</f>
        <v>776.55044739278003</v>
      </c>
      <c r="BJ406" s="3">
        <f>J406*(保育人数!$N$7+保育人数!$N$8)/保育人数!$N$34</f>
        <v>776.55044739278003</v>
      </c>
      <c r="BK406" s="3">
        <f>K406*(保育人数!$N$7+保育人数!$N$8)/保育人数!$N$34</f>
        <v>776.55044739278003</v>
      </c>
      <c r="BL406" s="3">
        <f>L406*(保育人数!$N$7+保育人数!$N$8)/保育人数!$N$34</f>
        <v>776.55044739278003</v>
      </c>
      <c r="BM406" s="3">
        <f>M406*(保育人数!$N$7+保育人数!$N$8)/保育人数!$N$34</f>
        <v>800.08227913195526</v>
      </c>
      <c r="BN406" s="3">
        <f>N406*(保育人数!$N$7+保育人数!$N$8)/保育人数!$N$34</f>
        <v>823.61411087113038</v>
      </c>
      <c r="BO406" s="3">
        <f>O406*(保育人数!$N$7+保育人数!$N$8)/保育人数!$N$34</f>
        <v>894.20960608865585</v>
      </c>
      <c r="BP406" s="3">
        <f>AVERAGE(BE406:BO406)</f>
        <v>782.96821968528241</v>
      </c>
      <c r="BQ406" s="216">
        <f>SUM(BP406:BP409)</f>
        <v>3757.0708629023966</v>
      </c>
      <c r="BR406" s="3"/>
      <c r="BU406" s="3">
        <f>U406*(保育人数!$N$7+保育人数!$N$8)/保育人数!$N$34</f>
        <v>91491.761801913002</v>
      </c>
      <c r="BV406" s="3">
        <f>V406*(保育人数!$N$7+保育人数!$N$8)/保育人数!$N$34</f>
        <v>92715.417052350109</v>
      </c>
      <c r="BW406" s="3">
        <f>W406*(保育人数!$N$7+保育人数!$N$8)/保育人数!$N$34</f>
        <v>93397.840172786178</v>
      </c>
      <c r="BX406" s="3">
        <f>X406*(保育人数!$N$7+保育人数!$N$8)/保育人数!$N$34</f>
        <v>94197.922451918144</v>
      </c>
      <c r="BY406" s="3">
        <f>Y406*(保育人数!$N$7+保育人数!$N$8)/保育人数!$N$34</f>
        <v>83796.852823202717</v>
      </c>
      <c r="BZ406" s="3">
        <f>Z406*(保育人数!$N$7+保育人数!$N$8)/保育人数!$N$34</f>
        <v>82832.047721896539</v>
      </c>
      <c r="CA406" s="3">
        <f>AA406*(保育人数!$N$7+保育人数!$N$8)/保育人数!$N$34</f>
        <v>83749.789159724372</v>
      </c>
      <c r="CB406" s="3">
        <f>AB406*(保育人数!$N$7+保育人数!$N$8)/保育人数!$N$34</f>
        <v>84596.935102334683</v>
      </c>
      <c r="CC406" s="3">
        <f>AC406*(保育人数!$N$7+保育人数!$N$8)/保育人数!$N$34</f>
        <v>88032.582536254253</v>
      </c>
      <c r="CD406" s="3">
        <f>AD406*(保育人数!$N$7+保育人数!$N$8)/保育人数!$N$34</f>
        <v>95751.023346703703</v>
      </c>
      <c r="CE406" s="3">
        <f>AE406*(保育人数!$N$7+保育人数!$N$8)/保育人数!$N$34</f>
        <v>0</v>
      </c>
      <c r="CF406" s="3">
        <f>AVERAGE(BU406:CE406)</f>
        <v>80960.197469916704</v>
      </c>
      <c r="CG406" s="216">
        <f>ROUNDDOWN(SUM(CF406:CF409)*$CJ$2*12/16,-2)</f>
        <v>200800</v>
      </c>
      <c r="CH406" s="3"/>
      <c r="CI406" s="4"/>
    </row>
    <row r="407" spans="1:87" ht="19">
      <c r="A407" s="32" t="s">
        <v>83</v>
      </c>
      <c r="B407" s="76" t="s">
        <v>144</v>
      </c>
      <c r="C407" s="237"/>
      <c r="D407" s="34" t="s">
        <v>106</v>
      </c>
      <c r="E407" s="38">
        <v>370</v>
      </c>
      <c r="F407" s="36">
        <v>380</v>
      </c>
      <c r="G407" s="36">
        <v>380</v>
      </c>
      <c r="H407" s="36">
        <v>380</v>
      </c>
      <c r="I407" s="36">
        <v>390</v>
      </c>
      <c r="J407" s="36">
        <v>390</v>
      </c>
      <c r="K407" s="36">
        <v>390</v>
      </c>
      <c r="L407" s="36">
        <v>390</v>
      </c>
      <c r="M407" s="39">
        <v>410</v>
      </c>
      <c r="N407" s="39">
        <v>420</v>
      </c>
      <c r="O407" s="40">
        <v>460</v>
      </c>
      <c r="P407" s="111"/>
      <c r="Q407" s="111"/>
      <c r="R407" s="111"/>
      <c r="S407" s="111"/>
      <c r="T407" s="35">
        <v>44660</v>
      </c>
      <c r="U407" s="36">
        <v>45650</v>
      </c>
      <c r="V407" s="36">
        <v>46240</v>
      </c>
      <c r="W407" s="36">
        <v>46600</v>
      </c>
      <c r="X407" s="36">
        <v>47010</v>
      </c>
      <c r="Y407" s="36">
        <v>42600</v>
      </c>
      <c r="Z407" s="36">
        <v>42090</v>
      </c>
      <c r="AA407" s="36">
        <v>42560</v>
      </c>
      <c r="AB407" s="37">
        <v>43010</v>
      </c>
      <c r="AC407" s="37">
        <v>44800</v>
      </c>
      <c r="AD407" s="77">
        <v>48820</v>
      </c>
      <c r="AE407" s="111"/>
      <c r="AF407" s="4">
        <f>E407/E$551</f>
        <v>1.0277777777777777</v>
      </c>
      <c r="AG407" s="4">
        <f>F407/E$551</f>
        <v>1.0555555555555556</v>
      </c>
      <c r="AH407" s="4">
        <f>G407/E$551</f>
        <v>1.0555555555555556</v>
      </c>
      <c r="AI407" s="4">
        <f>H407/E$551</f>
        <v>1.0555555555555556</v>
      </c>
      <c r="AJ407" s="4">
        <f>I407/E$551</f>
        <v>1.0833333333333333</v>
      </c>
      <c r="AK407" s="4">
        <f>J407/E$551</f>
        <v>1.0833333333333333</v>
      </c>
      <c r="AL407" s="4">
        <f>K407/E$551</f>
        <v>1.0833333333333333</v>
      </c>
      <c r="AM407" s="4">
        <f>L407/E$551</f>
        <v>1.0833333333333333</v>
      </c>
      <c r="AN407" s="4">
        <f>M407/E$551</f>
        <v>1.1388888888888888</v>
      </c>
      <c r="AO407" s="4">
        <f>N407/E$551</f>
        <v>1.1666666666666667</v>
      </c>
      <c r="AP407" s="4">
        <f>O407/E$551</f>
        <v>1.2777777777777777</v>
      </c>
      <c r="AQ407" s="256"/>
      <c r="AR407" s="256"/>
      <c r="AS407" s="256"/>
      <c r="AT407" s="256"/>
      <c r="AU407" s="256"/>
      <c r="AV407" s="256"/>
      <c r="AW407" s="256"/>
      <c r="AX407" s="256"/>
      <c r="AY407" s="256"/>
      <c r="AZ407" s="256"/>
      <c r="BA407" s="256"/>
      <c r="BC407" s="3"/>
      <c r="BE407" s="3">
        <f>E407*保育人数!$N$6/保育人数!$N$34</f>
        <v>435.33888717474031</v>
      </c>
      <c r="BF407" s="3">
        <f>F407*保育人数!$N$6/保育人数!$N$34</f>
        <v>447.10480304432792</v>
      </c>
      <c r="BG407" s="3">
        <f>G407*保育人数!$N$6/保育人数!$N$34</f>
        <v>447.10480304432792</v>
      </c>
      <c r="BH407" s="3">
        <f>H407*保育人数!$N$6/保育人数!$N$34</f>
        <v>447.10480304432792</v>
      </c>
      <c r="BI407" s="3">
        <f>I407*保育人数!$N$6/保育人数!$N$34</f>
        <v>458.87071891391548</v>
      </c>
      <c r="BJ407" s="3">
        <f>J407*保育人数!$N$6/保育人数!$N$34</f>
        <v>458.87071891391548</v>
      </c>
      <c r="BK407" s="3">
        <f>K407*保育人数!$N$6/保育人数!$N$34</f>
        <v>458.87071891391548</v>
      </c>
      <c r="BL407" s="3">
        <f>L407*保育人数!$N$6/保育人数!$N$34</f>
        <v>458.87071891391548</v>
      </c>
      <c r="BM407" s="3">
        <f>M407*保育人数!$N$6/保育人数!$N$34</f>
        <v>482.40255065309066</v>
      </c>
      <c r="BN407" s="3">
        <f>N407*保育人数!$N$6/保育人数!$N$34</f>
        <v>494.16846652267822</v>
      </c>
      <c r="BO407" s="3">
        <f>O407*保育人数!$N$6/保育人数!$N$34</f>
        <v>541.23213000102851</v>
      </c>
      <c r="BP407" s="3">
        <f t="shared" ref="BP407:BP409" si="251">AVERAGE(BE407:BO407)</f>
        <v>466.35811992183483</v>
      </c>
      <c r="BQ407" s="216"/>
      <c r="BR407" s="3"/>
      <c r="BU407" s="3">
        <f>U407*保育人数!$N$6/保育人数!$N$34</f>
        <v>53711.405944667284</v>
      </c>
      <c r="BV407" s="3">
        <f>V407*保育人数!$N$6/保育人数!$N$34</f>
        <v>54405.594980972957</v>
      </c>
      <c r="BW407" s="3">
        <f>W407*保育人数!$N$6/保育人数!$N$34</f>
        <v>54829.167952278105</v>
      </c>
      <c r="BX407" s="3">
        <f>X407*保育人数!$N$6/保育人数!$N$34</f>
        <v>55311.570502931194</v>
      </c>
      <c r="BY407" s="3">
        <f>Y407*保育人数!$N$6/保育人数!$N$34</f>
        <v>50122.801604443077</v>
      </c>
      <c r="BZ407" s="3">
        <f>Z407*保育人数!$N$6/保育人数!$N$34</f>
        <v>49522.739895094113</v>
      </c>
      <c r="CA407" s="3">
        <f>AA407*保育人数!$N$6/保育人数!$N$34</f>
        <v>50075.737940964726</v>
      </c>
      <c r="CB407" s="3">
        <f>AB407*保育人数!$N$6/保育人数!$N$34</f>
        <v>50605.204155096166</v>
      </c>
      <c r="CC407" s="3">
        <f>AC407*保育人数!$N$6/保育人数!$N$34</f>
        <v>52711.303095752344</v>
      </c>
      <c r="CD407" s="3">
        <f>AD407*保育人数!$N$6/保育人数!$N$34</f>
        <v>57441.201275326552</v>
      </c>
      <c r="CE407" s="3">
        <f>AE407*保育人数!$N$6/保育人数!$N$34</f>
        <v>0</v>
      </c>
      <c r="CF407" s="3">
        <f t="shared" ref="CF407:CF409" si="252">AVERAGE(BU407:CE407)</f>
        <v>48066.975213411497</v>
      </c>
      <c r="CG407" s="216"/>
      <c r="CH407" s="3"/>
      <c r="CI407" s="4"/>
    </row>
    <row r="408" spans="1:87" ht="19">
      <c r="A408" s="32" t="s">
        <v>83</v>
      </c>
      <c r="B408" s="76" t="s">
        <v>144</v>
      </c>
      <c r="C408" s="257" t="s">
        <v>160</v>
      </c>
      <c r="D408" s="34" t="s">
        <v>161</v>
      </c>
      <c r="E408" s="38">
        <v>830</v>
      </c>
      <c r="F408" s="36">
        <v>860</v>
      </c>
      <c r="G408" s="36">
        <v>860</v>
      </c>
      <c r="H408" s="36">
        <v>870</v>
      </c>
      <c r="I408" s="36">
        <v>880</v>
      </c>
      <c r="J408" s="36">
        <v>880</v>
      </c>
      <c r="K408" s="36">
        <v>870</v>
      </c>
      <c r="L408" s="36">
        <v>880</v>
      </c>
      <c r="M408" s="39">
        <v>890</v>
      </c>
      <c r="N408" s="39">
        <v>930</v>
      </c>
      <c r="O408" s="40">
        <v>1030</v>
      </c>
      <c r="P408" s="111"/>
      <c r="Q408" s="111"/>
      <c r="R408" s="111"/>
      <c r="S408" s="111"/>
      <c r="T408" s="35">
        <v>93980</v>
      </c>
      <c r="U408" s="36">
        <v>96270</v>
      </c>
      <c r="V408" s="36">
        <v>97460</v>
      </c>
      <c r="W408" s="36">
        <v>98250</v>
      </c>
      <c r="X408" s="36">
        <v>99190</v>
      </c>
      <c r="Y408" s="36">
        <v>99350</v>
      </c>
      <c r="Z408" s="36">
        <v>98310</v>
      </c>
      <c r="AA408" s="36">
        <v>99430</v>
      </c>
      <c r="AB408" s="37">
        <v>100500</v>
      </c>
      <c r="AC408" s="37">
        <v>104840</v>
      </c>
      <c r="AD408" s="77">
        <v>114320</v>
      </c>
      <c r="AE408" s="111"/>
      <c r="AF408" s="4">
        <f>E408/E$552</f>
        <v>1.0375000000000001</v>
      </c>
      <c r="AG408" s="4">
        <f>F408/E$552</f>
        <v>1.075</v>
      </c>
      <c r="AH408" s="4">
        <f>G408/E$552</f>
        <v>1.075</v>
      </c>
      <c r="AI408" s="4">
        <f>H408/E$552</f>
        <v>1.0874999999999999</v>
      </c>
      <c r="AJ408" s="4">
        <f>I408/E$552</f>
        <v>1.1000000000000001</v>
      </c>
      <c r="AK408" s="4">
        <f>J408/E$552</f>
        <v>1.1000000000000001</v>
      </c>
      <c r="AL408" s="4">
        <f>K408/E$552</f>
        <v>1.0874999999999999</v>
      </c>
      <c r="AM408" s="4">
        <f>L408/E$552</f>
        <v>1.1000000000000001</v>
      </c>
      <c r="AN408" s="4">
        <f>M408/E$552</f>
        <v>1.1125</v>
      </c>
      <c r="AO408" s="4">
        <f>N408/E$552</f>
        <v>1.1625000000000001</v>
      </c>
      <c r="AP408" s="4">
        <f>O408/E$552</f>
        <v>1.2875000000000001</v>
      </c>
      <c r="AQ408" s="256"/>
      <c r="AR408" s="256"/>
      <c r="AS408" s="256"/>
      <c r="AT408" s="256"/>
      <c r="AU408" s="256"/>
      <c r="AV408" s="256"/>
      <c r="AW408" s="256"/>
      <c r="AX408" s="256"/>
      <c r="AY408" s="256"/>
      <c r="AZ408" s="256"/>
      <c r="BA408" s="256"/>
      <c r="BC408" s="3"/>
      <c r="BE408" s="3">
        <f>E408*(保育人数!$N$4+保育人数!$N$5)/保育人数!$N$34</f>
        <v>1464.8565257636533</v>
      </c>
      <c r="BF408" s="3">
        <f>F408*(保育人数!$N$4+保育人数!$N$5)/保育人数!$N$34</f>
        <v>1517.8031471767974</v>
      </c>
      <c r="BG408" s="3">
        <f>G408*(保育人数!$N$4+保育人数!$N$5)/保育人数!$N$34</f>
        <v>1517.8031471767974</v>
      </c>
      <c r="BH408" s="3">
        <f>H408*(保育人数!$N$4+保育人数!$N$5)/保育人数!$N$34</f>
        <v>1535.4520209811787</v>
      </c>
      <c r="BI408" s="3">
        <f>I408*(保育人数!$N$4+保育人数!$N$5)/保育人数!$N$34</f>
        <v>1553.1008947855601</v>
      </c>
      <c r="BJ408" s="3">
        <f>J408*(保育人数!$N$4+保育人数!$N$5)/保育人数!$N$34</f>
        <v>1553.1008947855601</v>
      </c>
      <c r="BK408" s="3">
        <f>K408*(保育人数!$N$4+保育人数!$N$5)/保育人数!$N$34</f>
        <v>1535.4520209811787</v>
      </c>
      <c r="BL408" s="3">
        <f>L408*(保育人数!$N$4+保育人数!$N$5)/保育人数!$N$34</f>
        <v>1553.1008947855601</v>
      </c>
      <c r="BM408" s="3">
        <f>M408*(保育人数!$N$4+保育人数!$N$5)/保育人数!$N$34</f>
        <v>1570.7497685899414</v>
      </c>
      <c r="BN408" s="3">
        <f>N408*(保育人数!$N$4+保育人数!$N$5)/保育人数!$N$34</f>
        <v>1641.3452638074668</v>
      </c>
      <c r="BO408" s="3">
        <f>O408*(保育人数!$N$4+保育人数!$N$5)/保育人数!$N$34</f>
        <v>1817.8340018512806</v>
      </c>
      <c r="BP408" s="3">
        <f t="shared" si="251"/>
        <v>1569.145325516816</v>
      </c>
      <c r="BQ408" s="216"/>
      <c r="BR408" s="3"/>
      <c r="BU408" s="3">
        <f>U408*(保育人数!$N$4+保育人数!$N$5)/保育人数!$N$34</f>
        <v>169905.70811477941</v>
      </c>
      <c r="BV408" s="3">
        <f>V408*(保育人数!$N$4+保育人数!$N$5)/保育人数!$N$34</f>
        <v>172005.92409750077</v>
      </c>
      <c r="BW408" s="3">
        <f>W408*(保育人数!$N$4+保育人数!$N$5)/保育人数!$N$34</f>
        <v>173400.1851280469</v>
      </c>
      <c r="BX408" s="3">
        <f>X408*(保育人数!$N$4+保育人数!$N$5)/保育人数!$N$34</f>
        <v>175059.17926565875</v>
      </c>
      <c r="BY408" s="3">
        <f>Y408*(保育人数!$N$4+保育人数!$N$5)/保育人数!$N$34</f>
        <v>175341.56124652887</v>
      </c>
      <c r="BZ408" s="3">
        <f>Z408*(保育人数!$N$4+保育人数!$N$5)/保育人数!$N$34</f>
        <v>173506.07837087321</v>
      </c>
      <c r="CA408" s="3">
        <f>AA408*(保育人数!$N$4+保育人数!$N$5)/保育人数!$N$34</f>
        <v>175482.75223696392</v>
      </c>
      <c r="CB408" s="3">
        <f>AB408*(保育人数!$N$4+保育人数!$N$5)/保育人数!$N$34</f>
        <v>177371.18173403273</v>
      </c>
      <c r="CC408" s="3">
        <f>AC408*(保育人数!$N$4+保育人数!$N$5)/保育人数!$N$34</f>
        <v>185030.79296513423</v>
      </c>
      <c r="CD408" s="3">
        <f>AD408*(保育人数!$N$4+保育人数!$N$5)/保育人数!$N$34</f>
        <v>201761.92533168776</v>
      </c>
      <c r="CE408" s="3">
        <f>AE408*(保育人数!$N$4+保育人数!$N$5)/保育人数!$N$34</f>
        <v>0</v>
      </c>
      <c r="CF408" s="3">
        <f t="shared" si="252"/>
        <v>161715.0262264733</v>
      </c>
      <c r="CG408" s="216"/>
      <c r="CH408" s="3"/>
      <c r="CI408" s="4"/>
    </row>
    <row r="409" spans="1:87" ht="19">
      <c r="A409" s="32" t="s">
        <v>83</v>
      </c>
      <c r="B409" s="76" t="s">
        <v>144</v>
      </c>
      <c r="C409" s="257"/>
      <c r="D409" s="34" t="s">
        <v>162</v>
      </c>
      <c r="E409" s="38">
        <v>1490</v>
      </c>
      <c r="F409" s="36">
        <v>1540</v>
      </c>
      <c r="G409" s="36">
        <v>1550</v>
      </c>
      <c r="H409" s="36">
        <v>1560</v>
      </c>
      <c r="I409" s="36">
        <v>1580</v>
      </c>
      <c r="J409" s="36">
        <v>1580</v>
      </c>
      <c r="K409" s="36">
        <v>1560</v>
      </c>
      <c r="L409" s="36">
        <v>1580</v>
      </c>
      <c r="M409" s="39">
        <v>1600</v>
      </c>
      <c r="N409" s="39">
        <v>1670</v>
      </c>
      <c r="O409" s="40">
        <v>1840</v>
      </c>
      <c r="P409" s="111"/>
      <c r="Q409" s="111"/>
      <c r="R409" s="111"/>
      <c r="S409" s="111"/>
      <c r="T409" s="35">
        <v>159920</v>
      </c>
      <c r="U409" s="36">
        <v>164060</v>
      </c>
      <c r="V409" s="36">
        <v>165940</v>
      </c>
      <c r="W409" s="36">
        <v>167340</v>
      </c>
      <c r="X409" s="36">
        <v>169020</v>
      </c>
      <c r="Y409" s="36">
        <v>169280</v>
      </c>
      <c r="Z409" s="36">
        <v>167250</v>
      </c>
      <c r="AA409" s="36">
        <v>169210</v>
      </c>
      <c r="AB409" s="37">
        <v>171110</v>
      </c>
      <c r="AC409" s="37">
        <v>178810</v>
      </c>
      <c r="AD409" s="77">
        <v>195650</v>
      </c>
      <c r="AE409" s="111"/>
      <c r="AF409" s="4">
        <f>E409/E$553</f>
        <v>1.0492957746478873</v>
      </c>
      <c r="AG409" s="4">
        <f>F409/E$553</f>
        <v>1.0845070422535212</v>
      </c>
      <c r="AH409" s="4">
        <f>G409/E$553</f>
        <v>1.091549295774648</v>
      </c>
      <c r="AI409" s="4">
        <f>H409/E$553</f>
        <v>1.0985915492957747</v>
      </c>
      <c r="AJ409" s="4">
        <f>I409/E$553</f>
        <v>1.1126760563380282</v>
      </c>
      <c r="AK409" s="4">
        <f>J409/E$553</f>
        <v>1.1126760563380282</v>
      </c>
      <c r="AL409" s="4">
        <f>K409/E$553</f>
        <v>1.0985915492957747</v>
      </c>
      <c r="AM409" s="4">
        <f>L409/E$553</f>
        <v>1.1126760563380282</v>
      </c>
      <c r="AN409" s="4">
        <f>M409/E$553</f>
        <v>1.1267605633802817</v>
      </c>
      <c r="AO409" s="4">
        <f>N409/E$553</f>
        <v>1.176056338028169</v>
      </c>
      <c r="AP409" s="4">
        <f>O409/E$553</f>
        <v>1.295774647887324</v>
      </c>
      <c r="AQ409" s="256"/>
      <c r="AR409" s="256"/>
      <c r="AS409" s="256"/>
      <c r="AT409" s="256"/>
      <c r="AU409" s="256"/>
      <c r="AV409" s="256"/>
      <c r="AW409" s="256"/>
      <c r="AX409" s="256"/>
      <c r="AY409" s="256"/>
      <c r="AZ409" s="256"/>
      <c r="BA409" s="256"/>
      <c r="BC409" s="3"/>
      <c r="BE409" s="3">
        <f>E409*保育人数!$N$3/保育人数!$N$34</f>
        <v>876.56073228427442</v>
      </c>
      <c r="BF409" s="3">
        <f>F409*保育人数!$N$3/保育人数!$N$34</f>
        <v>905.97552195824335</v>
      </c>
      <c r="BG409" s="3">
        <f>G409*保育人数!$N$3/保育人数!$N$34</f>
        <v>911.85847989303716</v>
      </c>
      <c r="BH409" s="3">
        <f>H409*保育人数!$N$3/保育人数!$N$34</f>
        <v>917.74143782783096</v>
      </c>
      <c r="BI409" s="3">
        <f>I409*保育人数!$N$3/保育人数!$N$34</f>
        <v>929.50735369741858</v>
      </c>
      <c r="BJ409" s="3">
        <f>J409*保育人数!$N$3/保育人数!$N$34</f>
        <v>929.50735369741858</v>
      </c>
      <c r="BK409" s="3">
        <f>K409*保育人数!$N$3/保育人数!$N$34</f>
        <v>917.74143782783096</v>
      </c>
      <c r="BL409" s="3">
        <f>L409*保育人数!$N$3/保育人数!$N$34</f>
        <v>929.50735369741858</v>
      </c>
      <c r="BM409" s="3">
        <f>M409*保育人数!$N$3/保育人数!$N$34</f>
        <v>941.27326956700608</v>
      </c>
      <c r="BN409" s="3">
        <f>N409*保育人数!$N$3/保育人数!$N$34</f>
        <v>982.45397511056262</v>
      </c>
      <c r="BO409" s="3">
        <f>O409*保育人数!$N$3/保育人数!$N$34</f>
        <v>1082.464260002057</v>
      </c>
      <c r="BP409" s="3">
        <f t="shared" si="251"/>
        <v>938.59919777846346</v>
      </c>
      <c r="BQ409" s="216"/>
      <c r="BR409" s="3"/>
      <c r="BU409" s="3">
        <f>U409*保育人数!$N$3/保育人数!$N$34</f>
        <v>96515.807878226886</v>
      </c>
      <c r="BV409" s="3">
        <f>V409*保育人数!$N$3/保育人数!$N$34</f>
        <v>97621.803969968125</v>
      </c>
      <c r="BW409" s="3">
        <f>W409*保育人数!$N$3/保育人数!$N$34</f>
        <v>98445.418080839256</v>
      </c>
      <c r="BX409" s="3">
        <f>X409*保育人数!$N$3/保育人数!$N$34</f>
        <v>99433.755013884613</v>
      </c>
      <c r="BY409" s="3">
        <f>Y409*保育人数!$N$3/保育人数!$N$34</f>
        <v>99586.711920189249</v>
      </c>
      <c r="BZ409" s="3">
        <f>Z409*保育人数!$N$3/保育人数!$N$34</f>
        <v>98392.471459426102</v>
      </c>
      <c r="CA409" s="3">
        <f>AA409*保育人数!$N$3/保育人数!$N$34</f>
        <v>99545.531214645685</v>
      </c>
      <c r="CB409" s="3">
        <f>AB409*保育人数!$N$3/保育人数!$N$34</f>
        <v>100663.29322225651</v>
      </c>
      <c r="CC409" s="3">
        <f>AC409*保育人数!$N$3/保育人数!$N$34</f>
        <v>105193.17083204773</v>
      </c>
      <c r="CD409" s="3">
        <f>AD409*保育人数!$N$3/保育人数!$N$34</f>
        <v>115100.07199424047</v>
      </c>
      <c r="CE409" s="3">
        <f>AE409*保育人数!$N$3/保育人数!$N$34</f>
        <v>0</v>
      </c>
      <c r="CF409" s="3">
        <f t="shared" si="252"/>
        <v>91863.457780520432</v>
      </c>
      <c r="CG409" s="216"/>
      <c r="CH409" s="3"/>
      <c r="CI409" s="4"/>
    </row>
    <row r="410" spans="1:87" ht="21" customHeight="1">
      <c r="A410" s="32" t="s">
        <v>83</v>
      </c>
      <c r="B410" s="33" t="s">
        <v>173</v>
      </c>
      <c r="C410" s="237" t="s">
        <v>159</v>
      </c>
      <c r="D410" s="34" t="s">
        <v>105</v>
      </c>
      <c r="E410" s="38">
        <v>290</v>
      </c>
      <c r="F410" s="36">
        <v>300</v>
      </c>
      <c r="G410" s="36">
        <v>300</v>
      </c>
      <c r="H410" s="36">
        <v>310</v>
      </c>
      <c r="I410" s="36">
        <v>310</v>
      </c>
      <c r="J410" s="36">
        <v>310</v>
      </c>
      <c r="K410" s="36">
        <v>310</v>
      </c>
      <c r="L410" s="36">
        <v>320</v>
      </c>
      <c r="M410" s="39">
        <v>320</v>
      </c>
      <c r="N410" s="39">
        <v>330</v>
      </c>
      <c r="O410" s="40">
        <v>360</v>
      </c>
      <c r="P410" s="111"/>
      <c r="Q410" s="111"/>
      <c r="R410" s="111"/>
      <c r="S410" s="111"/>
      <c r="T410" s="35">
        <v>36550</v>
      </c>
      <c r="U410" s="36">
        <v>37320</v>
      </c>
      <c r="V410" s="36">
        <v>37840</v>
      </c>
      <c r="W410" s="36">
        <v>38110</v>
      </c>
      <c r="X410" s="36">
        <v>38440</v>
      </c>
      <c r="Y410" s="36">
        <v>34010</v>
      </c>
      <c r="Z410" s="36">
        <v>33620</v>
      </c>
      <c r="AA410" s="36">
        <v>34000</v>
      </c>
      <c r="AB410" s="37">
        <v>34340</v>
      </c>
      <c r="AC410" s="37">
        <v>35740</v>
      </c>
      <c r="AD410" s="77">
        <v>38870</v>
      </c>
      <c r="AE410" s="111"/>
      <c r="AF410" s="4">
        <f>E410/E$554</f>
        <v>1.0357142857142858</v>
      </c>
      <c r="AG410" s="4">
        <f>F410/E$554</f>
        <v>1.0714285714285714</v>
      </c>
      <c r="AH410" s="4">
        <f>G410/E$554</f>
        <v>1.0714285714285714</v>
      </c>
      <c r="AI410" s="4">
        <f>H410/E$554</f>
        <v>1.1071428571428572</v>
      </c>
      <c r="AJ410" s="4">
        <f>I410/E$554</f>
        <v>1.1071428571428572</v>
      </c>
      <c r="AK410" s="4">
        <f>J410/E$554</f>
        <v>1.1071428571428572</v>
      </c>
      <c r="AL410" s="4">
        <f>K410/E$554</f>
        <v>1.1071428571428572</v>
      </c>
      <c r="AM410" s="4">
        <f>L410/E$554</f>
        <v>1.1428571428571428</v>
      </c>
      <c r="AN410" s="4">
        <f>M410/E$554</f>
        <v>1.1428571428571428</v>
      </c>
      <c r="AO410" s="4">
        <f>N410/E$554</f>
        <v>1.1785714285714286</v>
      </c>
      <c r="AP410" s="4">
        <f>O410/E$554</f>
        <v>1.2857142857142858</v>
      </c>
      <c r="AQ410" s="256"/>
      <c r="AR410" s="256"/>
      <c r="AS410" s="256"/>
      <c r="AT410" s="256"/>
      <c r="AU410" s="256"/>
      <c r="AV410" s="256"/>
      <c r="AW410" s="256"/>
      <c r="AX410" s="256"/>
      <c r="AY410" s="256"/>
      <c r="AZ410" s="256"/>
      <c r="BA410" s="256"/>
      <c r="BC410" s="3"/>
      <c r="BE410" s="3">
        <f>E410*(保育人数!$O$7+保育人数!$O$8)/保育人数!$O$34</f>
        <v>703.91908975979777</v>
      </c>
      <c r="BF410" s="3">
        <f>F410*(保育人数!$O$7+保育人数!$O$8)/保育人数!$O$34</f>
        <v>728.19216182048046</v>
      </c>
      <c r="BG410" s="3">
        <f>G410*(保育人数!$O$7+保育人数!$O$8)/保育人数!$O$34</f>
        <v>728.19216182048046</v>
      </c>
      <c r="BH410" s="3">
        <f>H410*(保育人数!$O$7+保育人数!$O$8)/保育人数!$O$34</f>
        <v>752.46523388116316</v>
      </c>
      <c r="BI410" s="3">
        <f>I410*(保育人数!$O$7+保育人数!$O$8)/保育人数!$O$34</f>
        <v>752.46523388116316</v>
      </c>
      <c r="BJ410" s="3">
        <f>J410*(保育人数!$O$7+保育人数!$O$8)/保育人数!$O$34</f>
        <v>752.46523388116316</v>
      </c>
      <c r="BK410" s="3">
        <f>K410*(保育人数!$O$7+保育人数!$O$8)/保育人数!$O$34</f>
        <v>752.46523388116316</v>
      </c>
      <c r="BL410" s="3">
        <f>L410*(保育人数!$O$7+保育人数!$O$8)/保育人数!$O$34</f>
        <v>776.73830594184585</v>
      </c>
      <c r="BM410" s="3">
        <f>M410*(保育人数!$O$7+保育人数!$O$8)/保育人数!$O$34</f>
        <v>776.73830594184585</v>
      </c>
      <c r="BN410" s="3">
        <f>N410*(保育人数!$O$7+保育人数!$O$8)/保育人数!$O$34</f>
        <v>801.01137800252855</v>
      </c>
      <c r="BO410" s="3">
        <f>O410*(保育人数!$O$7+保育人数!$O$8)/保育人数!$O$34</f>
        <v>873.83059418457651</v>
      </c>
      <c r="BP410" s="3">
        <f>AVERAGE(BE410:BO410)</f>
        <v>763.4984484542008</v>
      </c>
      <c r="BQ410" s="216">
        <f>SUM(BP410:BP413)</f>
        <v>3767.2911159636824</v>
      </c>
      <c r="BR410" s="3"/>
      <c r="BU410" s="3">
        <f>U410*(保育人数!$O$7+保育人数!$O$8)/保育人数!$O$34</f>
        <v>90587.104930467773</v>
      </c>
      <c r="BV410" s="3">
        <f>V410*(保育人数!$O$7+保育人数!$O$8)/保育人数!$O$34</f>
        <v>91849.304677623266</v>
      </c>
      <c r="BW410" s="3">
        <f>W410*(保育人数!$O$7+保育人数!$O$8)/保育人数!$O$34</f>
        <v>92504.677623261698</v>
      </c>
      <c r="BX410" s="3">
        <f>X410*(保育人数!$O$7+保育人数!$O$8)/保育人数!$O$34</f>
        <v>93305.689001264225</v>
      </c>
      <c r="BY410" s="3">
        <f>Y410*(保育人数!$O$7+保育人数!$O$8)/保育人数!$O$34</f>
        <v>82552.718078381804</v>
      </c>
      <c r="BZ410" s="3">
        <f>Z410*(保育人数!$O$7+保育人数!$O$8)/保育人数!$O$34</f>
        <v>81606.06826801518</v>
      </c>
      <c r="CA410" s="3">
        <f>AA410*(保育人数!$O$7+保育人数!$O$8)/保育人数!$O$34</f>
        <v>82528.445006321112</v>
      </c>
      <c r="CB410" s="3">
        <f>AB410*(保育人数!$O$7+保育人数!$O$8)/保育人数!$O$34</f>
        <v>83353.729456384332</v>
      </c>
      <c r="CC410" s="3">
        <f>AC410*(保育人数!$O$7+保育人数!$O$8)/保育人数!$O$34</f>
        <v>86751.959544879908</v>
      </c>
      <c r="CD410" s="3">
        <f>AD410*(保育人数!$O$7+保育人数!$O$8)/保育人数!$O$34</f>
        <v>94349.431099873589</v>
      </c>
      <c r="CE410" s="3">
        <f>AE410*(保育人数!$O$7+保育人数!$O$8)/保育人数!$O$34</f>
        <v>0</v>
      </c>
      <c r="CF410" s="3">
        <f>AVERAGE(BU410:CE410)</f>
        <v>79944.46615331572</v>
      </c>
      <c r="CG410" s="216">
        <f>ROUNDDOWN(SUM(CF410:CF413)*$CJ$2*12/16,-2)</f>
        <v>202500</v>
      </c>
      <c r="CH410" s="3"/>
      <c r="CI410" s="4"/>
    </row>
    <row r="411" spans="1:87" ht="19">
      <c r="A411" s="32" t="s">
        <v>83</v>
      </c>
      <c r="B411" s="76" t="s">
        <v>145</v>
      </c>
      <c r="C411" s="237"/>
      <c r="D411" s="34" t="s">
        <v>106</v>
      </c>
      <c r="E411" s="38">
        <v>350</v>
      </c>
      <c r="F411" s="36">
        <v>360</v>
      </c>
      <c r="G411" s="36">
        <v>360</v>
      </c>
      <c r="H411" s="36">
        <v>370</v>
      </c>
      <c r="I411" s="36">
        <v>370</v>
      </c>
      <c r="J411" s="36">
        <v>370</v>
      </c>
      <c r="K411" s="36">
        <v>370</v>
      </c>
      <c r="L411" s="36">
        <v>380</v>
      </c>
      <c r="M411" s="39">
        <v>390</v>
      </c>
      <c r="N411" s="39">
        <v>400</v>
      </c>
      <c r="O411" s="40">
        <v>440</v>
      </c>
      <c r="P411" s="111"/>
      <c r="Q411" s="111"/>
      <c r="R411" s="111"/>
      <c r="S411" s="111"/>
      <c r="T411" s="35">
        <v>43140</v>
      </c>
      <c r="U411" s="36">
        <v>44090</v>
      </c>
      <c r="V411" s="36">
        <v>44680</v>
      </c>
      <c r="W411" s="36">
        <v>45020</v>
      </c>
      <c r="X411" s="36">
        <v>45420</v>
      </c>
      <c r="Y411" s="36">
        <v>41000</v>
      </c>
      <c r="Z411" s="36">
        <v>40510</v>
      </c>
      <c r="AA411" s="36">
        <v>40970</v>
      </c>
      <c r="AB411" s="37">
        <v>41400</v>
      </c>
      <c r="AC411" s="37">
        <v>43130</v>
      </c>
      <c r="AD411" s="77">
        <v>47000</v>
      </c>
      <c r="AE411" s="111"/>
      <c r="AF411" s="4">
        <f>E411/E$555</f>
        <v>1.0294117647058822</v>
      </c>
      <c r="AG411" s="4">
        <f>F411/E$555</f>
        <v>1.0588235294117647</v>
      </c>
      <c r="AH411" s="4">
        <f>G411/E$555</f>
        <v>1.0588235294117647</v>
      </c>
      <c r="AI411" s="4">
        <f>H411/E$555</f>
        <v>1.088235294117647</v>
      </c>
      <c r="AJ411" s="4">
        <f>I411/E$555</f>
        <v>1.088235294117647</v>
      </c>
      <c r="AK411" s="4">
        <f>J411/E$555</f>
        <v>1.088235294117647</v>
      </c>
      <c r="AL411" s="4">
        <f>K411/E$555</f>
        <v>1.088235294117647</v>
      </c>
      <c r="AM411" s="4">
        <f>L411/E$555</f>
        <v>1.1176470588235294</v>
      </c>
      <c r="AN411" s="4">
        <f>M411/E$555</f>
        <v>1.1470588235294117</v>
      </c>
      <c r="AO411" s="4">
        <f>N411/E$555</f>
        <v>1.1764705882352942</v>
      </c>
      <c r="AP411" s="4">
        <f>O411/E$555</f>
        <v>1.2941176470588236</v>
      </c>
      <c r="AQ411" s="256"/>
      <c r="AR411" s="256"/>
      <c r="AS411" s="256"/>
      <c r="AT411" s="256"/>
      <c r="AU411" s="256"/>
      <c r="AV411" s="256"/>
      <c r="AW411" s="256"/>
      <c r="AX411" s="256"/>
      <c r="AY411" s="256"/>
      <c r="AZ411" s="256"/>
      <c r="BA411" s="256"/>
      <c r="BC411" s="3"/>
      <c r="BE411" s="3">
        <f>E411*保育人数!$O$6/保育人数!$O$34</f>
        <v>424.77876106194691</v>
      </c>
      <c r="BF411" s="3">
        <f>F411*保育人数!$O$6/保育人数!$O$34</f>
        <v>436.91529709228826</v>
      </c>
      <c r="BG411" s="3">
        <f>G411*保育人数!$O$6/保育人数!$O$34</f>
        <v>436.91529709228826</v>
      </c>
      <c r="BH411" s="3">
        <f>H411*保育人数!$O$6/保育人数!$O$34</f>
        <v>449.0518331226296</v>
      </c>
      <c r="BI411" s="3">
        <f>I411*保育人数!$O$6/保育人数!$O$34</f>
        <v>449.0518331226296</v>
      </c>
      <c r="BJ411" s="3">
        <f>J411*保育人数!$O$6/保育人数!$O$34</f>
        <v>449.0518331226296</v>
      </c>
      <c r="BK411" s="3">
        <f>K411*保育人数!$O$6/保育人数!$O$34</f>
        <v>449.0518331226296</v>
      </c>
      <c r="BL411" s="3">
        <f>L411*保育人数!$O$6/保育人数!$O$34</f>
        <v>461.18836915297095</v>
      </c>
      <c r="BM411" s="3">
        <f>M411*保育人数!$O$6/保育人数!$O$34</f>
        <v>473.3249051833123</v>
      </c>
      <c r="BN411" s="3">
        <f>N411*保育人数!$O$6/保育人数!$O$34</f>
        <v>485.46144121365364</v>
      </c>
      <c r="BO411" s="3">
        <f>O411*保育人数!$O$6/保育人数!$O$34</f>
        <v>534.00758533501903</v>
      </c>
      <c r="BP411" s="3">
        <f t="shared" ref="BP411:BP413" si="253">AVERAGE(BE411:BO411)</f>
        <v>458.98172623836342</v>
      </c>
      <c r="BQ411" s="216"/>
      <c r="BR411" s="3"/>
      <c r="BU411" s="3">
        <f>U411*保育人数!$O$6/保育人数!$O$34</f>
        <v>53509.987357774975</v>
      </c>
      <c r="BV411" s="3">
        <f>V411*保育人数!$O$6/保育人数!$O$34</f>
        <v>54226.042983565108</v>
      </c>
      <c r="BW411" s="3">
        <f>W411*保育人数!$O$6/保育人数!$O$34</f>
        <v>54638.685208596718</v>
      </c>
      <c r="BX411" s="3">
        <f>X411*保育人数!$O$6/保育人数!$O$34</f>
        <v>55124.146649810369</v>
      </c>
      <c r="BY411" s="3">
        <f>Y411*保育人数!$O$6/保育人数!$O$34</f>
        <v>49759.797724399497</v>
      </c>
      <c r="BZ411" s="3">
        <f>Z411*保育人数!$O$6/保育人数!$O$34</f>
        <v>49165.107458912775</v>
      </c>
      <c r="CA411" s="3">
        <f>AA411*保育人数!$O$6/保育人数!$O$34</f>
        <v>49723.388116308473</v>
      </c>
      <c r="CB411" s="3">
        <f>AB411*保育人数!$O$6/保育人数!$O$34</f>
        <v>50245.259165613148</v>
      </c>
      <c r="CC411" s="3">
        <f>AC411*保育人数!$O$6/保育人数!$O$34</f>
        <v>52344.8798988622</v>
      </c>
      <c r="CD411" s="3">
        <f>AD411*保育人数!$O$6/保育人数!$O$34</f>
        <v>57041.719342604301</v>
      </c>
      <c r="CE411" s="3">
        <f>AE411*保育人数!$O$6/保育人数!$O$34</f>
        <v>0</v>
      </c>
      <c r="CF411" s="3">
        <f t="shared" ref="CF411:CF413" si="254">AVERAGE(BU411:CE411)</f>
        <v>47798.092173313416</v>
      </c>
      <c r="CG411" s="216"/>
      <c r="CH411" s="3"/>
      <c r="CI411" s="4"/>
    </row>
    <row r="412" spans="1:87" ht="19">
      <c r="A412" s="32" t="s">
        <v>83</v>
      </c>
      <c r="B412" s="76" t="s">
        <v>145</v>
      </c>
      <c r="C412" s="257" t="s">
        <v>160</v>
      </c>
      <c r="D412" s="34" t="s">
        <v>161</v>
      </c>
      <c r="E412" s="38">
        <v>810</v>
      </c>
      <c r="F412" s="36">
        <v>840</v>
      </c>
      <c r="G412" s="36">
        <v>840</v>
      </c>
      <c r="H412" s="36">
        <v>860</v>
      </c>
      <c r="I412" s="36">
        <v>860</v>
      </c>
      <c r="J412" s="36">
        <v>860</v>
      </c>
      <c r="K412" s="36">
        <v>860</v>
      </c>
      <c r="L412" s="36">
        <v>860</v>
      </c>
      <c r="M412" s="39">
        <v>870</v>
      </c>
      <c r="N412" s="39">
        <v>920</v>
      </c>
      <c r="O412" s="40">
        <v>1010</v>
      </c>
      <c r="P412" s="111"/>
      <c r="Q412" s="111"/>
      <c r="R412" s="111"/>
      <c r="S412" s="111"/>
      <c r="T412" s="35">
        <v>92460</v>
      </c>
      <c r="U412" s="36">
        <v>94710</v>
      </c>
      <c r="V412" s="36">
        <v>95900</v>
      </c>
      <c r="W412" s="36">
        <v>96670</v>
      </c>
      <c r="X412" s="36">
        <v>97600</v>
      </c>
      <c r="Y412" s="36">
        <v>97750</v>
      </c>
      <c r="Z412" s="36">
        <v>96730</v>
      </c>
      <c r="AA412" s="36">
        <v>97840</v>
      </c>
      <c r="AB412" s="37">
        <v>98890</v>
      </c>
      <c r="AC412" s="37">
        <v>103170</v>
      </c>
      <c r="AD412" s="77">
        <v>112500</v>
      </c>
      <c r="AE412" s="111"/>
      <c r="AF412" s="4">
        <f>E412/E$556</f>
        <v>1.0384615384615385</v>
      </c>
      <c r="AG412" s="4">
        <f>F412/E$556</f>
        <v>1.0769230769230769</v>
      </c>
      <c r="AH412" s="4">
        <f>G412/E$556</f>
        <v>1.0769230769230769</v>
      </c>
      <c r="AI412" s="4">
        <f>H412/E$556</f>
        <v>1.1025641025641026</v>
      </c>
      <c r="AJ412" s="4">
        <f>I412/E$556</f>
        <v>1.1025641025641026</v>
      </c>
      <c r="AK412" s="4">
        <f>J412/E$556</f>
        <v>1.1025641025641026</v>
      </c>
      <c r="AL412" s="4">
        <f>K412/E$556</f>
        <v>1.1025641025641026</v>
      </c>
      <c r="AM412" s="4">
        <f>L412/E$556</f>
        <v>1.1025641025641026</v>
      </c>
      <c r="AN412" s="4">
        <f>M412/E$556</f>
        <v>1.1153846153846154</v>
      </c>
      <c r="AO412" s="4">
        <f>N412/E$556</f>
        <v>1.1794871794871795</v>
      </c>
      <c r="AP412" s="4">
        <f>O412/E$556</f>
        <v>1.2948717948717949</v>
      </c>
      <c r="AQ412" s="256"/>
      <c r="AR412" s="256"/>
      <c r="AS412" s="256"/>
      <c r="AT412" s="256"/>
      <c r="AU412" s="256"/>
      <c r="AV412" s="256"/>
      <c r="AW412" s="256"/>
      <c r="AX412" s="256"/>
      <c r="AY412" s="256"/>
      <c r="AZ412" s="256"/>
      <c r="BA412" s="256"/>
      <c r="BC412" s="3"/>
      <c r="BE412" s="3">
        <f>E412*(保育人数!$O$4+保育人数!$O$5)/保育人数!$O$34</f>
        <v>1474.5891276864729</v>
      </c>
      <c r="BF412" s="3">
        <f>F412*(保育人数!$O$4+保育人数!$O$5)/保育人数!$O$34</f>
        <v>1529.2035398230089</v>
      </c>
      <c r="BG412" s="3">
        <f>G412*(保育人数!$O$4+保育人数!$O$5)/保育人数!$O$34</f>
        <v>1529.2035398230089</v>
      </c>
      <c r="BH412" s="3">
        <f>H412*(保育人数!$O$4+保育人数!$O$5)/保育人数!$O$34</f>
        <v>1565.6131479140329</v>
      </c>
      <c r="BI412" s="3">
        <f>I412*(保育人数!$O$4+保育人数!$O$5)/保育人数!$O$34</f>
        <v>1565.6131479140329</v>
      </c>
      <c r="BJ412" s="3">
        <f>J412*(保育人数!$O$4+保育人数!$O$5)/保育人数!$O$34</f>
        <v>1565.6131479140329</v>
      </c>
      <c r="BK412" s="3">
        <f>K412*(保育人数!$O$4+保育人数!$O$5)/保育人数!$O$34</f>
        <v>1565.6131479140329</v>
      </c>
      <c r="BL412" s="3">
        <f>L412*(保育人数!$O$4+保育人数!$O$5)/保育人数!$O$34</f>
        <v>1565.6131479140329</v>
      </c>
      <c r="BM412" s="3">
        <f>M412*(保育人数!$O$4+保育人数!$O$5)/保育人数!$O$34</f>
        <v>1583.8179519595451</v>
      </c>
      <c r="BN412" s="3">
        <f>N412*(保育人数!$O$4+保育人数!$O$5)/保育人数!$O$34</f>
        <v>1674.8419721871051</v>
      </c>
      <c r="BO412" s="3">
        <f>O412*(保育人数!$O$4+保育人数!$O$5)/保育人数!$O$34</f>
        <v>1838.6852085967132</v>
      </c>
      <c r="BP412" s="3">
        <f t="shared" si="253"/>
        <v>1587.1279163314562</v>
      </c>
      <c r="BQ412" s="216"/>
      <c r="BR412" s="3"/>
      <c r="BU412" s="3">
        <f>U412*(保育人数!$O$4+保育人数!$O$5)/保育人数!$O$34</f>
        <v>172417.69911504426</v>
      </c>
      <c r="BV412" s="3">
        <f>V412*(保育人数!$O$4+保育人数!$O$5)/保育人数!$O$34</f>
        <v>174584.07079646018</v>
      </c>
      <c r="BW412" s="3">
        <f>W412*(保育人数!$O$4+保育人数!$O$5)/保育人数!$O$34</f>
        <v>175985.84070796461</v>
      </c>
      <c r="BX412" s="3">
        <f>X412*(保育人数!$O$4+保育人数!$O$5)/保育人数!$O$34</f>
        <v>177678.88748419724</v>
      </c>
      <c r="BY412" s="3">
        <f>Y412*(保育人数!$O$4+保育人数!$O$5)/保育人数!$O$34</f>
        <v>177951.95954487991</v>
      </c>
      <c r="BZ412" s="3">
        <f>Z412*(保育人数!$O$4+保育人数!$O$5)/保育人数!$O$34</f>
        <v>176095.06953223769</v>
      </c>
      <c r="CA412" s="3">
        <f>AA412*(保育人数!$O$4+保育人数!$O$5)/保育人数!$O$34</f>
        <v>178115.80278128953</v>
      </c>
      <c r="CB412" s="3">
        <f>AB412*(保育人数!$O$4+保育人数!$O$5)/保育人数!$O$34</f>
        <v>180027.30720606828</v>
      </c>
      <c r="CC412" s="3">
        <f>AC412*(保育人数!$O$4+保育人数!$O$5)/保育人数!$O$34</f>
        <v>187818.96333754741</v>
      </c>
      <c r="CD412" s="3">
        <f>AD412*(保育人数!$O$4+保育人数!$O$5)/保育人数!$O$34</f>
        <v>204804.04551201014</v>
      </c>
      <c r="CE412" s="3">
        <f>AE412*(保育人数!$O$4+保育人数!$O$5)/保育人数!$O$34</f>
        <v>0</v>
      </c>
      <c r="CF412" s="3">
        <f t="shared" si="254"/>
        <v>164134.51327433626</v>
      </c>
      <c r="CG412" s="216"/>
      <c r="CH412" s="3"/>
      <c r="CI412" s="4"/>
    </row>
    <row r="413" spans="1:87" ht="19">
      <c r="A413" s="32" t="s">
        <v>83</v>
      </c>
      <c r="B413" s="76" t="s">
        <v>145</v>
      </c>
      <c r="C413" s="257"/>
      <c r="D413" s="34" t="s">
        <v>162</v>
      </c>
      <c r="E413" s="38">
        <v>1470</v>
      </c>
      <c r="F413" s="36">
        <v>1520</v>
      </c>
      <c r="G413" s="36">
        <v>1530</v>
      </c>
      <c r="H413" s="36">
        <v>1550</v>
      </c>
      <c r="I413" s="36">
        <v>1560</v>
      </c>
      <c r="J413" s="36">
        <v>1560</v>
      </c>
      <c r="K413" s="36">
        <v>1550</v>
      </c>
      <c r="L413" s="36">
        <v>1560</v>
      </c>
      <c r="M413" s="39">
        <v>1580</v>
      </c>
      <c r="N413" s="39">
        <v>1660</v>
      </c>
      <c r="O413" s="40">
        <v>1820</v>
      </c>
      <c r="P413" s="111"/>
      <c r="Q413" s="111"/>
      <c r="R413" s="111"/>
      <c r="S413" s="111"/>
      <c r="T413" s="35">
        <v>158400</v>
      </c>
      <c r="U413" s="36">
        <v>162500</v>
      </c>
      <c r="V413" s="36">
        <v>164380</v>
      </c>
      <c r="W413" s="36">
        <v>165760</v>
      </c>
      <c r="X413" s="36">
        <v>167430</v>
      </c>
      <c r="Y413" s="36">
        <v>167680</v>
      </c>
      <c r="Z413" s="36">
        <v>165670</v>
      </c>
      <c r="AA413" s="36">
        <v>167620</v>
      </c>
      <c r="AB413" s="37">
        <v>169500</v>
      </c>
      <c r="AC413" s="37">
        <v>177140</v>
      </c>
      <c r="AD413" s="77">
        <v>193830</v>
      </c>
      <c r="AE413" s="111"/>
      <c r="AF413" s="4">
        <f>E413/E$557</f>
        <v>1.05</v>
      </c>
      <c r="AG413" s="4">
        <f>F413/E$557</f>
        <v>1.0857142857142856</v>
      </c>
      <c r="AH413" s="4">
        <f>G413/E$557</f>
        <v>1.0928571428571427</v>
      </c>
      <c r="AI413" s="4">
        <f>H413/E$557</f>
        <v>1.1071428571428572</v>
      </c>
      <c r="AJ413" s="4">
        <f>I413/E$557</f>
        <v>1.1142857142857143</v>
      </c>
      <c r="AK413" s="4">
        <f>J413/E$557</f>
        <v>1.1142857142857143</v>
      </c>
      <c r="AL413" s="4">
        <f>K413/E$557</f>
        <v>1.1071428571428572</v>
      </c>
      <c r="AM413" s="4">
        <f>L413/E$557</f>
        <v>1.1142857142857143</v>
      </c>
      <c r="AN413" s="4">
        <f>M413/E$557</f>
        <v>1.1285714285714286</v>
      </c>
      <c r="AO413" s="4">
        <f>N413/E$557</f>
        <v>1.1857142857142857</v>
      </c>
      <c r="AP413" s="4">
        <f>O413/E$557</f>
        <v>1.3</v>
      </c>
      <c r="AQ413" s="256"/>
      <c r="AR413" s="256"/>
      <c r="AS413" s="256"/>
      <c r="AT413" s="256"/>
      <c r="AU413" s="256"/>
      <c r="AV413" s="256"/>
      <c r="AW413" s="256"/>
      <c r="AX413" s="256"/>
      <c r="AY413" s="256"/>
      <c r="AZ413" s="256"/>
      <c r="BA413" s="256"/>
      <c r="BC413" s="3"/>
      <c r="BE413" s="3">
        <f>E413*保育人数!$O$3/保育人数!$O$34</f>
        <v>892.0353982300885</v>
      </c>
      <c r="BF413" s="3">
        <f>F413*保育人数!$O$3/保育人数!$O$34</f>
        <v>922.3767383059419</v>
      </c>
      <c r="BG413" s="3">
        <f>G413*保育人数!$O$3/保育人数!$O$34</f>
        <v>928.4450063211126</v>
      </c>
      <c r="BH413" s="3">
        <f>H413*保育人数!$O$3/保育人数!$O$34</f>
        <v>940.58154235145389</v>
      </c>
      <c r="BI413" s="3">
        <f>I413*保育人数!$O$3/保育人数!$O$34</f>
        <v>946.64981036662459</v>
      </c>
      <c r="BJ413" s="3">
        <f>J413*保育人数!$O$3/保育人数!$O$34</f>
        <v>946.64981036662459</v>
      </c>
      <c r="BK413" s="3">
        <f>K413*保育人数!$O$3/保育人数!$O$34</f>
        <v>940.58154235145389</v>
      </c>
      <c r="BL413" s="3">
        <f>L413*保育人数!$O$3/保育人数!$O$34</f>
        <v>946.64981036662459</v>
      </c>
      <c r="BM413" s="3">
        <f>M413*保育人数!$O$3/保育人数!$O$34</f>
        <v>958.78634639696588</v>
      </c>
      <c r="BN413" s="3">
        <f>N413*保育人数!$O$3/保育人数!$O$34</f>
        <v>1007.3324905183313</v>
      </c>
      <c r="BO413" s="3">
        <f>O413*保育人数!$O$3/保育人数!$O$34</f>
        <v>1104.424778761062</v>
      </c>
      <c r="BP413" s="3">
        <f t="shared" si="253"/>
        <v>957.68302493966212</v>
      </c>
      <c r="BQ413" s="216"/>
      <c r="BR413" s="3"/>
      <c r="BU413" s="3">
        <f>U413*保育人数!$O$3/保育人数!$O$34</f>
        <v>98609.355246523395</v>
      </c>
      <c r="BV413" s="3">
        <f>V413*保育人数!$O$3/保育人数!$O$34</f>
        <v>99750.189633375485</v>
      </c>
      <c r="BW413" s="3">
        <f>W413*保育人数!$O$3/保育人数!$O$34</f>
        <v>100587.61061946904</v>
      </c>
      <c r="BX413" s="3">
        <f>X413*保育人数!$O$3/保育人数!$O$34</f>
        <v>101601.01137800254</v>
      </c>
      <c r="BY413" s="3">
        <f>Y413*保育人数!$O$3/保育人数!$O$34</f>
        <v>101752.7180783818</v>
      </c>
      <c r="BZ413" s="3">
        <f>Z413*保育人数!$O$3/保育人数!$O$34</f>
        <v>100532.9962073325</v>
      </c>
      <c r="CA413" s="3">
        <f>AA413*保育人数!$O$3/保育人数!$O$34</f>
        <v>101716.30847029078</v>
      </c>
      <c r="CB413" s="3">
        <f>AB413*保育人数!$O$3/保育人数!$O$34</f>
        <v>102857.14285714287</v>
      </c>
      <c r="CC413" s="3">
        <f>AC413*保育人数!$O$3/保育人数!$O$34</f>
        <v>107493.29962073326</v>
      </c>
      <c r="CD413" s="3">
        <f>AD413*保育人数!$O$3/保育人数!$O$34</f>
        <v>117621.23893805311</v>
      </c>
      <c r="CE413" s="3">
        <f>AE413*保育人数!$O$3/保育人数!$O$34</f>
        <v>0</v>
      </c>
      <c r="CF413" s="3">
        <f t="shared" si="254"/>
        <v>93865.624640845883</v>
      </c>
      <c r="CG413" s="216"/>
      <c r="CH413" s="3"/>
      <c r="CI413" s="4"/>
    </row>
    <row r="414" spans="1:87" ht="21" customHeight="1">
      <c r="A414" s="32" t="s">
        <v>83</v>
      </c>
      <c r="B414" s="33" t="s">
        <v>174</v>
      </c>
      <c r="C414" s="237" t="s">
        <v>159</v>
      </c>
      <c r="D414" s="34" t="s">
        <v>105</v>
      </c>
      <c r="E414" s="38">
        <v>280</v>
      </c>
      <c r="F414" s="36">
        <v>290</v>
      </c>
      <c r="G414" s="36">
        <v>290</v>
      </c>
      <c r="H414" s="36">
        <v>290</v>
      </c>
      <c r="I414" s="36">
        <v>300</v>
      </c>
      <c r="J414" s="36">
        <v>300</v>
      </c>
      <c r="K414" s="36">
        <v>300</v>
      </c>
      <c r="L414" s="36">
        <v>300</v>
      </c>
      <c r="M414" s="39">
        <v>310</v>
      </c>
      <c r="N414" s="39">
        <v>320</v>
      </c>
      <c r="O414" s="40">
        <v>350</v>
      </c>
      <c r="P414" s="111"/>
      <c r="Q414" s="111"/>
      <c r="R414" s="111"/>
      <c r="S414" s="111"/>
      <c r="T414" s="35">
        <v>35270</v>
      </c>
      <c r="U414" s="36">
        <v>36010</v>
      </c>
      <c r="V414" s="36">
        <v>36510</v>
      </c>
      <c r="W414" s="36">
        <v>36780</v>
      </c>
      <c r="X414" s="36">
        <v>37090</v>
      </c>
      <c r="Y414" s="36">
        <v>32660</v>
      </c>
      <c r="Z414" s="36">
        <v>32290</v>
      </c>
      <c r="AA414" s="36">
        <v>32650</v>
      </c>
      <c r="AB414" s="37">
        <v>32980</v>
      </c>
      <c r="AC414" s="37">
        <v>34330</v>
      </c>
      <c r="AD414" s="77">
        <v>37330</v>
      </c>
      <c r="AE414" s="111"/>
      <c r="AF414" s="4">
        <f>E414/E$558</f>
        <v>1.037037037037037</v>
      </c>
      <c r="AG414" s="4">
        <f>F414/E$558</f>
        <v>1.0740740740740742</v>
      </c>
      <c r="AH414" s="4">
        <f>G414/E$558</f>
        <v>1.0740740740740742</v>
      </c>
      <c r="AI414" s="4">
        <f>H414/E$558</f>
        <v>1.0740740740740742</v>
      </c>
      <c r="AJ414" s="4">
        <f>I414/E$558</f>
        <v>1.1111111111111112</v>
      </c>
      <c r="AK414" s="4">
        <f>J414/E$558</f>
        <v>1.1111111111111112</v>
      </c>
      <c r="AL414" s="4">
        <f>K414/E$558</f>
        <v>1.1111111111111112</v>
      </c>
      <c r="AM414" s="4">
        <f>L414/E$558</f>
        <v>1.1111111111111112</v>
      </c>
      <c r="AN414" s="4">
        <f>M414/E$558</f>
        <v>1.1481481481481481</v>
      </c>
      <c r="AO414" s="4">
        <f>N414/E$558</f>
        <v>1.1851851851851851</v>
      </c>
      <c r="AP414" s="4">
        <f>O414/E$558</f>
        <v>1.2962962962962963</v>
      </c>
      <c r="AQ414" s="256"/>
      <c r="AR414" s="256"/>
      <c r="AS414" s="256"/>
      <c r="AT414" s="256"/>
      <c r="AU414" s="256"/>
      <c r="AV414" s="256"/>
      <c r="AW414" s="256"/>
      <c r="AX414" s="256"/>
      <c r="AY414" s="256"/>
      <c r="AZ414" s="256"/>
      <c r="BA414" s="256"/>
      <c r="BC414" s="3"/>
      <c r="BE414" s="3">
        <f>E414*(保育人数!$P$7+保育人数!$P$8)/保育人数!$P$34</f>
        <v>695.33911925425923</v>
      </c>
      <c r="BF414" s="3">
        <f>F414*(保育人数!$P$7+保育人数!$P$8)/保育人数!$P$34</f>
        <v>720.17265922762556</v>
      </c>
      <c r="BG414" s="3">
        <f>G414*(保育人数!$P$7+保育人数!$P$8)/保育人数!$P$34</f>
        <v>720.17265922762556</v>
      </c>
      <c r="BH414" s="3">
        <f>H414*(保育人数!$P$7+保育人数!$P$8)/保育人数!$P$34</f>
        <v>720.17265922762556</v>
      </c>
      <c r="BI414" s="3">
        <f>I414*(保育人数!$P$7+保育人数!$P$8)/保育人数!$P$34</f>
        <v>745.006199200992</v>
      </c>
      <c r="BJ414" s="3">
        <f>J414*(保育人数!$P$7+保育人数!$P$8)/保育人数!$P$34</f>
        <v>745.006199200992</v>
      </c>
      <c r="BK414" s="3">
        <f>K414*(保育人数!$P$7+保育人数!$P$8)/保育人数!$P$34</f>
        <v>745.006199200992</v>
      </c>
      <c r="BL414" s="3">
        <f>L414*(保育人数!$P$7+保育人数!$P$8)/保育人数!$P$34</f>
        <v>745.006199200992</v>
      </c>
      <c r="BM414" s="3">
        <f>M414*(保育人数!$P$7+保育人数!$P$8)/保育人数!$P$34</f>
        <v>769.83973917435833</v>
      </c>
      <c r="BN414" s="3">
        <f>N414*(保育人数!$P$7+保育人数!$P$8)/保育人数!$P$34</f>
        <v>794.67327914772477</v>
      </c>
      <c r="BO414" s="3">
        <f>O414*(保育人数!$P$7+保育人数!$P$8)/保育人数!$P$34</f>
        <v>869.17389906782398</v>
      </c>
      <c r="BP414" s="3">
        <f>AVERAGE(BE414:BO414)</f>
        <v>751.77898283009199</v>
      </c>
      <c r="BQ414" s="216">
        <f>SUM(BP414:BP417)</f>
        <v>3776.3912718589677</v>
      </c>
      <c r="BR414" s="3"/>
      <c r="BU414" s="3">
        <f>U414*(保育人数!$P$7+保育人数!$P$8)/保育人数!$P$34</f>
        <v>89425.5774440924</v>
      </c>
      <c r="BV414" s="3">
        <f>V414*(保育人数!$P$7+保育人数!$P$8)/保育人数!$P$34</f>
        <v>90667.254442760721</v>
      </c>
      <c r="BW414" s="3">
        <f>W414*(保育人数!$P$7+保育人数!$P$8)/保育人数!$P$34</f>
        <v>91337.760022041621</v>
      </c>
      <c r="BX414" s="3">
        <f>X414*(保育人数!$P$7+保育人数!$P$8)/保育人数!$P$34</f>
        <v>92107.59976121597</v>
      </c>
      <c r="BY414" s="3">
        <f>Y414*(保育人数!$P$7+保育人数!$P$8)/保育人数!$P$34</f>
        <v>81106.341553014659</v>
      </c>
      <c r="BZ414" s="3">
        <f>Z414*(保育人数!$P$7+保育人数!$P$8)/保育人数!$P$34</f>
        <v>80187.500574000107</v>
      </c>
      <c r="CA414" s="3">
        <f>AA414*(保育人数!$P$7+保育人数!$P$8)/保育人数!$P$34</f>
        <v>81081.508013041297</v>
      </c>
      <c r="CB414" s="3">
        <f>AB414*(保育人数!$P$7+保育人数!$P$8)/保育人数!$P$34</f>
        <v>81901.014832162386</v>
      </c>
      <c r="CC414" s="3">
        <f>AC414*(保育人数!$P$7+保育人数!$P$8)/保育人数!$P$34</f>
        <v>85253.542728566856</v>
      </c>
      <c r="CD414" s="3">
        <f>AD414*(保育人数!$P$7+保育人数!$P$8)/保育人数!$P$34</f>
        <v>92703.604720576768</v>
      </c>
      <c r="CE414" s="3">
        <f>AE414*(保育人数!$P$7+保育人数!$P$8)/保育人数!$P$34</f>
        <v>0</v>
      </c>
      <c r="CF414" s="3">
        <f>AVERAGE(BU414:CE414)</f>
        <v>78706.518553770264</v>
      </c>
      <c r="CG414" s="216">
        <f>ROUNDDOWN(SUM(CF414:CF417)*$CJ$2*12/16,-2)</f>
        <v>203100</v>
      </c>
      <c r="CH414" s="3"/>
      <c r="CI414" s="4"/>
    </row>
    <row r="415" spans="1:87" ht="19">
      <c r="A415" s="32" t="s">
        <v>83</v>
      </c>
      <c r="B415" s="76" t="s">
        <v>146</v>
      </c>
      <c r="C415" s="237"/>
      <c r="D415" s="34" t="s">
        <v>106</v>
      </c>
      <c r="E415" s="38">
        <v>340</v>
      </c>
      <c r="F415" s="36">
        <v>350</v>
      </c>
      <c r="G415" s="36">
        <v>350</v>
      </c>
      <c r="H415" s="36">
        <v>350</v>
      </c>
      <c r="I415" s="36">
        <v>360</v>
      </c>
      <c r="J415" s="36">
        <v>360</v>
      </c>
      <c r="K415" s="36">
        <v>360</v>
      </c>
      <c r="L415" s="36">
        <v>360</v>
      </c>
      <c r="M415" s="39">
        <v>380</v>
      </c>
      <c r="N415" s="39">
        <v>390</v>
      </c>
      <c r="O415" s="40">
        <v>430</v>
      </c>
      <c r="P415" s="111"/>
      <c r="Q415" s="111"/>
      <c r="R415" s="111"/>
      <c r="S415" s="111"/>
      <c r="T415" s="35">
        <v>41860</v>
      </c>
      <c r="U415" s="36">
        <v>42780</v>
      </c>
      <c r="V415" s="36">
        <v>43350</v>
      </c>
      <c r="W415" s="36">
        <v>43690</v>
      </c>
      <c r="X415" s="36">
        <v>44070</v>
      </c>
      <c r="Y415" s="36">
        <v>39650</v>
      </c>
      <c r="Z415" s="36">
        <v>39180</v>
      </c>
      <c r="AA415" s="36">
        <v>39620</v>
      </c>
      <c r="AB415" s="37">
        <v>40040</v>
      </c>
      <c r="AC415" s="37">
        <v>41720</v>
      </c>
      <c r="AD415" s="77">
        <v>45460</v>
      </c>
      <c r="AE415" s="111"/>
      <c r="AF415" s="4">
        <f>E415/E$559</f>
        <v>1.0303030303030303</v>
      </c>
      <c r="AG415" s="4">
        <f>F415/E$559</f>
        <v>1.0606060606060606</v>
      </c>
      <c r="AH415" s="4">
        <f>G415/E$559</f>
        <v>1.0606060606060606</v>
      </c>
      <c r="AI415" s="4">
        <f>H415/E$559</f>
        <v>1.0606060606060606</v>
      </c>
      <c r="AJ415" s="4">
        <f>I415/E$559</f>
        <v>1.0909090909090908</v>
      </c>
      <c r="AK415" s="4">
        <f>J415/E$559</f>
        <v>1.0909090909090908</v>
      </c>
      <c r="AL415" s="4">
        <f>K415/E$559</f>
        <v>1.0909090909090908</v>
      </c>
      <c r="AM415" s="4">
        <f>L415/E$559</f>
        <v>1.0909090909090908</v>
      </c>
      <c r="AN415" s="4">
        <f>M415/E$559</f>
        <v>1.1515151515151516</v>
      </c>
      <c r="AO415" s="4">
        <f>N415/E$559</f>
        <v>1.1818181818181819</v>
      </c>
      <c r="AP415" s="4">
        <f>O415/E$559</f>
        <v>1.303030303030303</v>
      </c>
      <c r="AQ415" s="256"/>
      <c r="AR415" s="256"/>
      <c r="AS415" s="256"/>
      <c r="AT415" s="256"/>
      <c r="AU415" s="256"/>
      <c r="AV415" s="256"/>
      <c r="AW415" s="256"/>
      <c r="AX415" s="256"/>
      <c r="AY415" s="256"/>
      <c r="AZ415" s="256"/>
      <c r="BA415" s="256"/>
      <c r="BC415" s="3"/>
      <c r="BE415" s="3">
        <f>E415*保育人数!$P$6/保育人数!$P$34</f>
        <v>422.17017954722877</v>
      </c>
      <c r="BF415" s="3">
        <f>F415*保育人数!$P$6/保育人数!$P$34</f>
        <v>434.58694953391199</v>
      </c>
      <c r="BG415" s="3">
        <f>G415*保育人数!$P$6/保育人数!$P$34</f>
        <v>434.58694953391199</v>
      </c>
      <c r="BH415" s="3">
        <f>H415*保育人数!$P$6/保育人数!$P$34</f>
        <v>434.58694953391199</v>
      </c>
      <c r="BI415" s="3">
        <f>I415*保育人数!$P$6/保育人数!$P$34</f>
        <v>447.00371952059521</v>
      </c>
      <c r="BJ415" s="3">
        <f>J415*保育人数!$P$6/保育人数!$P$34</f>
        <v>447.00371952059521</v>
      </c>
      <c r="BK415" s="3">
        <f>K415*保育人数!$P$6/保育人数!$P$34</f>
        <v>447.00371952059521</v>
      </c>
      <c r="BL415" s="3">
        <f>L415*保育人数!$P$6/保育人数!$P$34</f>
        <v>447.00371952059521</v>
      </c>
      <c r="BM415" s="3">
        <f>M415*保育人数!$P$6/保育人数!$P$34</f>
        <v>471.8372594939616</v>
      </c>
      <c r="BN415" s="3">
        <f>N415*保育人数!$P$6/保育人数!$P$34</f>
        <v>484.25402948064482</v>
      </c>
      <c r="BO415" s="3">
        <f>O415*保育人数!$P$6/保育人数!$P$34</f>
        <v>533.92110942737759</v>
      </c>
      <c r="BP415" s="3">
        <f t="shared" ref="BP415:BP417" si="255">AVERAGE(BE415:BO415)</f>
        <v>454.90530042121173</v>
      </c>
      <c r="BQ415" s="216"/>
      <c r="BR415" s="3"/>
      <c r="BU415" s="3">
        <f>U415*保育人数!$P$6/保育人数!$P$34</f>
        <v>53118.94200303073</v>
      </c>
      <c r="BV415" s="3">
        <f>V415*保育人数!$P$6/保育人数!$P$34</f>
        <v>53826.697892271673</v>
      </c>
      <c r="BW415" s="3">
        <f>W415*保育人数!$P$6/保育人数!$P$34</f>
        <v>54248.868071818899</v>
      </c>
      <c r="BX415" s="3">
        <f>X415*保育人数!$P$6/保育人数!$P$34</f>
        <v>54720.705331312864</v>
      </c>
      <c r="BY415" s="3">
        <f>Y415*保育人数!$P$6/保育人数!$P$34</f>
        <v>49232.492997198889</v>
      </c>
      <c r="BZ415" s="3">
        <f>Z415*保育人数!$P$6/保育人数!$P$34</f>
        <v>48648.90480782478</v>
      </c>
      <c r="CA415" s="3">
        <f>AA415*保育人数!$P$6/保育人数!$P$34</f>
        <v>49195.242687238839</v>
      </c>
      <c r="CB415" s="3">
        <f>AB415*保育人数!$P$6/保育人数!$P$34</f>
        <v>49716.747026679528</v>
      </c>
      <c r="CC415" s="3">
        <f>AC415*保育人数!$P$6/保育人数!$P$34</f>
        <v>51802.764384442307</v>
      </c>
      <c r="CD415" s="3">
        <f>AD415*保育人数!$P$6/保育人数!$P$34</f>
        <v>56446.636359461823</v>
      </c>
      <c r="CE415" s="3">
        <f>AE415*保育人数!$P$6/保育人数!$P$34</f>
        <v>0</v>
      </c>
      <c r="CF415" s="3">
        <f t="shared" ref="CF415:CF417" si="256">AVERAGE(BU415:CE415)</f>
        <v>47359.818323752756</v>
      </c>
      <c r="CG415" s="216"/>
      <c r="CH415" s="3"/>
      <c r="CI415" s="4"/>
    </row>
    <row r="416" spans="1:87" ht="19">
      <c r="A416" s="32" t="s">
        <v>83</v>
      </c>
      <c r="B416" s="76" t="s">
        <v>146</v>
      </c>
      <c r="C416" s="257" t="s">
        <v>160</v>
      </c>
      <c r="D416" s="34" t="s">
        <v>161</v>
      </c>
      <c r="E416" s="38">
        <v>800</v>
      </c>
      <c r="F416" s="36">
        <v>830</v>
      </c>
      <c r="G416" s="36">
        <v>830</v>
      </c>
      <c r="H416" s="36">
        <v>840</v>
      </c>
      <c r="I416" s="36">
        <v>850</v>
      </c>
      <c r="J416" s="36">
        <v>850</v>
      </c>
      <c r="K416" s="36">
        <v>840</v>
      </c>
      <c r="L416" s="36">
        <v>850</v>
      </c>
      <c r="M416" s="39">
        <v>860</v>
      </c>
      <c r="N416" s="39">
        <v>900</v>
      </c>
      <c r="O416" s="40">
        <v>990</v>
      </c>
      <c r="P416" s="111"/>
      <c r="Q416" s="111"/>
      <c r="R416" s="111"/>
      <c r="S416" s="111"/>
      <c r="T416" s="35">
        <v>91180</v>
      </c>
      <c r="U416" s="36">
        <v>93400</v>
      </c>
      <c r="V416" s="36">
        <v>94570</v>
      </c>
      <c r="W416" s="36">
        <v>95340</v>
      </c>
      <c r="X416" s="36">
        <v>96250</v>
      </c>
      <c r="Y416" s="36">
        <v>96400</v>
      </c>
      <c r="Z416" s="36">
        <v>95400</v>
      </c>
      <c r="AA416" s="36">
        <v>96490</v>
      </c>
      <c r="AB416" s="37">
        <v>97530</v>
      </c>
      <c r="AC416" s="37">
        <v>101760</v>
      </c>
      <c r="AD416" s="77">
        <v>110960</v>
      </c>
      <c r="AE416" s="111"/>
      <c r="AF416" s="4">
        <f>E416/E$560</f>
        <v>1.0389610389610389</v>
      </c>
      <c r="AG416" s="4">
        <f>F416/E$560</f>
        <v>1.0779220779220779</v>
      </c>
      <c r="AH416" s="4">
        <f>G416/E$560</f>
        <v>1.0779220779220779</v>
      </c>
      <c r="AI416" s="4">
        <f>H416/E$560</f>
        <v>1.0909090909090908</v>
      </c>
      <c r="AJ416" s="4">
        <f>I416/E$560</f>
        <v>1.1038961038961039</v>
      </c>
      <c r="AK416" s="4">
        <f>J416/E$560</f>
        <v>1.1038961038961039</v>
      </c>
      <c r="AL416" s="4">
        <f>K416/E$560</f>
        <v>1.0909090909090908</v>
      </c>
      <c r="AM416" s="4">
        <f>L416/E$560</f>
        <v>1.1038961038961039</v>
      </c>
      <c r="AN416" s="4">
        <f>M416/E$560</f>
        <v>1.1168831168831168</v>
      </c>
      <c r="AO416" s="4">
        <f>N416/E$560</f>
        <v>1.1688311688311688</v>
      </c>
      <c r="AP416" s="4">
        <f>O416/E$560</f>
        <v>1.2857142857142858</v>
      </c>
      <c r="AQ416" s="256"/>
      <c r="AR416" s="256"/>
      <c r="AS416" s="256"/>
      <c r="AT416" s="256"/>
      <c r="AU416" s="256"/>
      <c r="AV416" s="256"/>
      <c r="AW416" s="256"/>
      <c r="AX416" s="256"/>
      <c r="AY416" s="256"/>
      <c r="AZ416" s="256"/>
      <c r="BA416" s="256"/>
      <c r="BC416" s="3"/>
      <c r="BE416" s="3">
        <f>E416*(保育人数!$P$4+保育人数!$P$5)/保育人数!$P$34</f>
        <v>1490.012398401984</v>
      </c>
      <c r="BF416" s="3">
        <f>F416*(保育人数!$P$4+保育人数!$P$5)/保育人数!$P$34</f>
        <v>1545.8878633420584</v>
      </c>
      <c r="BG416" s="3">
        <f>G416*(保育人数!$P$4+保育人数!$P$5)/保育人数!$P$34</f>
        <v>1545.8878633420584</v>
      </c>
      <c r="BH416" s="3">
        <f>H416*(保育人数!$P$4+保育人数!$P$5)/保育人数!$P$34</f>
        <v>1564.5130183220831</v>
      </c>
      <c r="BI416" s="3">
        <f>I416*(保育人数!$P$4+保育人数!$P$5)/保育人数!$P$34</f>
        <v>1583.138173302108</v>
      </c>
      <c r="BJ416" s="3">
        <f>J416*(保育人数!$P$4+保育人数!$P$5)/保育人数!$P$34</f>
        <v>1583.138173302108</v>
      </c>
      <c r="BK416" s="3">
        <f>K416*(保育人数!$P$4+保育人数!$P$5)/保育人数!$P$34</f>
        <v>1564.5130183220831</v>
      </c>
      <c r="BL416" s="3">
        <f>L416*(保育人数!$P$4+保育人数!$P$5)/保育人数!$P$34</f>
        <v>1583.138173302108</v>
      </c>
      <c r="BM416" s="3">
        <f>M416*(保育人数!$P$4+保育人数!$P$5)/保育人数!$P$34</f>
        <v>1601.7633282821328</v>
      </c>
      <c r="BN416" s="3">
        <f>N416*(保育人数!$P$4+保育人数!$P$5)/保育人数!$P$34</f>
        <v>1676.2639482022319</v>
      </c>
      <c r="BO416" s="3">
        <f>O416*(保育人数!$P$4+保育人数!$P$5)/保育人数!$P$34</f>
        <v>1843.8903430224552</v>
      </c>
      <c r="BP416" s="3">
        <f t="shared" si="255"/>
        <v>1598.3769364675827</v>
      </c>
      <c r="BQ416" s="216"/>
      <c r="BR416" s="3"/>
      <c r="BU416" s="3">
        <f>U416*(保育人数!$P$4+保育人数!$P$5)/保育人数!$P$34</f>
        <v>173958.94751343163</v>
      </c>
      <c r="BV416" s="3">
        <f>V416*(保育人数!$P$4+保育人数!$P$5)/保育人数!$P$34</f>
        <v>176138.09064609453</v>
      </c>
      <c r="BW416" s="3">
        <f>W416*(保育人数!$P$4+保育人数!$P$5)/保育人数!$P$34</f>
        <v>177572.22757955643</v>
      </c>
      <c r="BX416" s="3">
        <f>X416*(保育人数!$P$4+保育人数!$P$5)/保育人数!$P$34</f>
        <v>179267.11668273871</v>
      </c>
      <c r="BY416" s="3">
        <f>Y416*(保育人数!$P$4+保育人数!$P$5)/保育人数!$P$34</f>
        <v>179546.49400743906</v>
      </c>
      <c r="BZ416" s="3">
        <f>Z416*(保育人数!$P$4+保育人数!$P$5)/保育人数!$P$34</f>
        <v>177683.97850943659</v>
      </c>
      <c r="CA416" s="3">
        <f>AA416*(保育人数!$P$4+保育人数!$P$5)/保育人数!$P$34</f>
        <v>179714.12040225929</v>
      </c>
      <c r="CB416" s="3">
        <f>AB416*(保育人数!$P$4+保育人数!$P$5)/保育人数!$P$34</f>
        <v>181651.13652018187</v>
      </c>
      <c r="CC416" s="3">
        <f>AC416*(保育人数!$P$4+保育人数!$P$5)/保育人数!$P$34</f>
        <v>189529.57707673236</v>
      </c>
      <c r="CD416" s="3">
        <f>AD416*(保育人数!$P$4+保育人数!$P$5)/保育人数!$P$34</f>
        <v>206664.71965835517</v>
      </c>
      <c r="CE416" s="3">
        <f>AE416*(保育人数!$P$4+保育人数!$P$5)/保育人数!$P$34</f>
        <v>0</v>
      </c>
      <c r="CF416" s="3">
        <f t="shared" si="256"/>
        <v>165611.49169056598</v>
      </c>
      <c r="CG416" s="216"/>
      <c r="CH416" s="3"/>
      <c r="CI416" s="4"/>
    </row>
    <row r="417" spans="1:87" ht="19">
      <c r="A417" s="32" t="s">
        <v>83</v>
      </c>
      <c r="B417" s="76" t="s">
        <v>146</v>
      </c>
      <c r="C417" s="257"/>
      <c r="D417" s="34" t="s">
        <v>162</v>
      </c>
      <c r="E417" s="38">
        <v>1460</v>
      </c>
      <c r="F417" s="36">
        <v>1510</v>
      </c>
      <c r="G417" s="36">
        <v>1520</v>
      </c>
      <c r="H417" s="36">
        <v>1530</v>
      </c>
      <c r="I417" s="36">
        <v>1550</v>
      </c>
      <c r="J417" s="36">
        <v>1550</v>
      </c>
      <c r="K417" s="36">
        <v>1530</v>
      </c>
      <c r="L417" s="36">
        <v>1550</v>
      </c>
      <c r="M417" s="39">
        <v>1570</v>
      </c>
      <c r="N417" s="39">
        <v>1640</v>
      </c>
      <c r="O417" s="40">
        <v>1800</v>
      </c>
      <c r="P417" s="111"/>
      <c r="Q417" s="111"/>
      <c r="R417" s="111"/>
      <c r="S417" s="111"/>
      <c r="T417" s="35">
        <v>157120</v>
      </c>
      <c r="U417" s="36">
        <v>161190</v>
      </c>
      <c r="V417" s="36">
        <v>163050</v>
      </c>
      <c r="W417" s="36">
        <v>164430</v>
      </c>
      <c r="X417" s="36">
        <v>166080</v>
      </c>
      <c r="Y417" s="36">
        <v>166330</v>
      </c>
      <c r="Z417" s="36">
        <v>164340</v>
      </c>
      <c r="AA417" s="36">
        <v>166270</v>
      </c>
      <c r="AB417" s="37">
        <v>168140</v>
      </c>
      <c r="AC417" s="37">
        <v>175730</v>
      </c>
      <c r="AD417" s="77">
        <v>192290</v>
      </c>
      <c r="AE417" s="111"/>
      <c r="AF417" s="4">
        <f>E417/E$561</f>
        <v>1.0503597122302157</v>
      </c>
      <c r="AG417" s="4">
        <f>F417/E$561</f>
        <v>1.0863309352517985</v>
      </c>
      <c r="AH417" s="4">
        <f>G417/E$561</f>
        <v>1.0935251798561152</v>
      </c>
      <c r="AI417" s="4">
        <f>H417/E$561</f>
        <v>1.1007194244604317</v>
      </c>
      <c r="AJ417" s="4">
        <f>I417/E$561</f>
        <v>1.1151079136690647</v>
      </c>
      <c r="AK417" s="4">
        <f>J417/E$561</f>
        <v>1.1151079136690647</v>
      </c>
      <c r="AL417" s="4">
        <f>K417/E$561</f>
        <v>1.1007194244604317</v>
      </c>
      <c r="AM417" s="4">
        <f>L417/E$561</f>
        <v>1.1151079136690647</v>
      </c>
      <c r="AN417" s="4">
        <f>M417/E$561</f>
        <v>1.1294964028776979</v>
      </c>
      <c r="AO417" s="4">
        <f>N417/E$561</f>
        <v>1.1798561151079137</v>
      </c>
      <c r="AP417" s="4">
        <f>O417/E$561</f>
        <v>1.2949640287769784</v>
      </c>
      <c r="AQ417" s="256"/>
      <c r="AR417" s="256"/>
      <c r="AS417" s="256"/>
      <c r="AT417" s="256"/>
      <c r="AU417" s="256"/>
      <c r="AV417" s="256"/>
      <c r="AW417" s="256"/>
      <c r="AX417" s="256"/>
      <c r="AY417" s="256"/>
      <c r="AZ417" s="256"/>
      <c r="BA417" s="256"/>
      <c r="BC417" s="3"/>
      <c r="BE417" s="3">
        <f>E417*保育人数!$P$3/保育人数!$P$34</f>
        <v>906.42420902787353</v>
      </c>
      <c r="BF417" s="3">
        <f>F417*保育人数!$P$3/保育人数!$P$34</f>
        <v>937.46613399458158</v>
      </c>
      <c r="BG417" s="3">
        <f>G417*保育人数!$P$3/保育人数!$P$34</f>
        <v>943.67451898792319</v>
      </c>
      <c r="BH417" s="3">
        <f>H417*保育人数!$P$3/保育人数!$P$34</f>
        <v>949.8829039812648</v>
      </c>
      <c r="BI417" s="3">
        <f>I417*保育人数!$P$3/保育人数!$P$34</f>
        <v>962.29967396794802</v>
      </c>
      <c r="BJ417" s="3">
        <f>J417*保育人数!$P$3/保育人数!$P$34</f>
        <v>962.29967396794802</v>
      </c>
      <c r="BK417" s="3">
        <f>K417*保育人数!$P$3/保育人数!$P$34</f>
        <v>949.8829039812648</v>
      </c>
      <c r="BL417" s="3">
        <f>L417*保育人数!$P$3/保育人数!$P$34</f>
        <v>962.29967396794802</v>
      </c>
      <c r="BM417" s="3">
        <f>M417*保育人数!$P$3/保育人数!$P$34</f>
        <v>974.71644395463113</v>
      </c>
      <c r="BN417" s="3">
        <f>N417*保育人数!$P$3/保育人数!$P$34</f>
        <v>1018.1751389080224</v>
      </c>
      <c r="BO417" s="3">
        <f>O417*保育人数!$P$3/保育人数!$P$34</f>
        <v>1117.5092988014881</v>
      </c>
      <c r="BP417" s="3">
        <f t="shared" si="255"/>
        <v>971.33005214008119</v>
      </c>
      <c r="BQ417" s="216"/>
      <c r="BR417" s="3"/>
      <c r="BU417" s="3">
        <f>U417*保育人数!$P$3/保育人数!$P$34</f>
        <v>100072.95770767325</v>
      </c>
      <c r="BV417" s="3">
        <f>V417*保育人数!$P$3/保育人数!$P$34</f>
        <v>101227.71731643479</v>
      </c>
      <c r="BW417" s="3">
        <f>W417*保育人数!$P$3/保育人数!$P$34</f>
        <v>102084.47444551592</v>
      </c>
      <c r="BX417" s="3">
        <f>X417*保育人数!$P$3/保育人数!$P$34</f>
        <v>103108.85796941729</v>
      </c>
      <c r="BY417" s="3">
        <f>Y417*保育人数!$P$3/保育人数!$P$34</f>
        <v>103264.06759425082</v>
      </c>
      <c r="BZ417" s="3">
        <f>Z417*保育人数!$P$3/保育人数!$P$34</f>
        <v>102028.59898057586</v>
      </c>
      <c r="CA417" s="3">
        <f>AA417*保育人数!$P$3/保育人数!$P$34</f>
        <v>103226.81728429078</v>
      </c>
      <c r="CB417" s="3">
        <f>AB417*保育人数!$P$3/保育人数!$P$34</f>
        <v>104387.78527804566</v>
      </c>
      <c r="CC417" s="3">
        <f>AC417*保育人数!$P$3/保育人数!$P$34</f>
        <v>109099.94948799194</v>
      </c>
      <c r="CD417" s="3">
        <f>AD417*保育人数!$P$3/保育人数!$P$34</f>
        <v>119381.03503696562</v>
      </c>
      <c r="CE417" s="3">
        <f>AE417*保育人数!$P$3/保育人数!$P$34</f>
        <v>0</v>
      </c>
      <c r="CF417" s="3">
        <f t="shared" si="256"/>
        <v>95262.023736469273</v>
      </c>
      <c r="CG417" s="216"/>
      <c r="CH417" s="3"/>
      <c r="CI417" s="4"/>
    </row>
    <row r="418" spans="1:87" ht="21" customHeight="1">
      <c r="A418" s="32" t="s">
        <v>83</v>
      </c>
      <c r="B418" s="33" t="s">
        <v>175</v>
      </c>
      <c r="C418" s="237" t="s">
        <v>159</v>
      </c>
      <c r="D418" s="34" t="s">
        <v>105</v>
      </c>
      <c r="E418" s="38">
        <v>270</v>
      </c>
      <c r="F418" s="36">
        <v>280</v>
      </c>
      <c r="G418" s="36">
        <v>280</v>
      </c>
      <c r="H418" s="36">
        <v>280</v>
      </c>
      <c r="I418" s="36">
        <v>290</v>
      </c>
      <c r="J418" s="36">
        <v>290</v>
      </c>
      <c r="K418" s="36">
        <v>290</v>
      </c>
      <c r="L418" s="36">
        <v>290</v>
      </c>
      <c r="M418" s="39">
        <v>300</v>
      </c>
      <c r="N418" s="39">
        <v>310</v>
      </c>
      <c r="O418" s="40">
        <v>340</v>
      </c>
      <c r="P418" s="111"/>
      <c r="Q418" s="111"/>
      <c r="R418" s="111"/>
      <c r="S418" s="111"/>
      <c r="T418" s="35">
        <v>34190</v>
      </c>
      <c r="U418" s="36">
        <v>34910</v>
      </c>
      <c r="V418" s="36">
        <v>35400</v>
      </c>
      <c r="W418" s="36">
        <v>35660</v>
      </c>
      <c r="X418" s="36">
        <v>35960</v>
      </c>
      <c r="Y418" s="36">
        <v>31540</v>
      </c>
      <c r="Z418" s="36">
        <v>31180</v>
      </c>
      <c r="AA418" s="36">
        <v>31520</v>
      </c>
      <c r="AB418" s="37">
        <v>31840</v>
      </c>
      <c r="AC418" s="37">
        <v>33150</v>
      </c>
      <c r="AD418" s="77">
        <v>36050</v>
      </c>
      <c r="AE418" s="111"/>
      <c r="AF418" s="4">
        <f>E418/E$562</f>
        <v>1.0384615384615385</v>
      </c>
      <c r="AG418" s="4">
        <f>F418/E$562</f>
        <v>1.0769230769230769</v>
      </c>
      <c r="AH418" s="4">
        <f>G418/E$562</f>
        <v>1.0769230769230769</v>
      </c>
      <c r="AI418" s="4">
        <f>H418/E$562</f>
        <v>1.0769230769230769</v>
      </c>
      <c r="AJ418" s="4">
        <f>I418/E$562</f>
        <v>1.1153846153846154</v>
      </c>
      <c r="AK418" s="4">
        <f>J418/E$562</f>
        <v>1.1153846153846154</v>
      </c>
      <c r="AL418" s="4">
        <f>K418/E$562</f>
        <v>1.1153846153846154</v>
      </c>
      <c r="AM418" s="4">
        <f>L418/E$562</f>
        <v>1.1153846153846154</v>
      </c>
      <c r="AN418" s="4">
        <f>M418/E$562</f>
        <v>1.1538461538461537</v>
      </c>
      <c r="AO418" s="4">
        <f>N418/E$562</f>
        <v>1.1923076923076923</v>
      </c>
      <c r="AP418" s="4">
        <f>O418/E$562</f>
        <v>1.3076923076923077</v>
      </c>
      <c r="AQ418" s="256"/>
      <c r="AR418" s="256"/>
      <c r="AS418" s="256"/>
      <c r="AT418" s="256"/>
      <c r="AU418" s="256"/>
      <c r="AV418" s="256"/>
      <c r="AW418" s="256"/>
      <c r="AX418" s="256"/>
      <c r="AY418" s="256"/>
      <c r="AZ418" s="256"/>
      <c r="BA418" s="256"/>
      <c r="BC418" s="3"/>
      <c r="BE418" s="3">
        <f>E418*(保育人数!$Q$7+保育人数!$Q$8)/保育人数!$Q$34</f>
        <v>686.7624579639255</v>
      </c>
      <c r="BF418" s="3">
        <f>F418*(保育人数!$Q$7+保育人数!$Q$8)/保育人数!$Q$34</f>
        <v>712.198104555182</v>
      </c>
      <c r="BG418" s="3">
        <f>G418*(保育人数!$Q$7+保育人数!$Q$8)/保育人数!$Q$34</f>
        <v>712.198104555182</v>
      </c>
      <c r="BH418" s="3">
        <f>H418*(保育人数!$Q$7+保育人数!$Q$8)/保育人数!$Q$34</f>
        <v>712.198104555182</v>
      </c>
      <c r="BI418" s="3">
        <f>I418*(保育人数!$Q$7+保育人数!$Q$8)/保育人数!$Q$34</f>
        <v>737.6337511464385</v>
      </c>
      <c r="BJ418" s="3">
        <f>J418*(保育人数!$Q$7+保育人数!$Q$8)/保育人数!$Q$34</f>
        <v>737.6337511464385</v>
      </c>
      <c r="BK418" s="3">
        <f>K418*(保育人数!$Q$7+保育人数!$Q$8)/保育人数!$Q$34</f>
        <v>737.6337511464385</v>
      </c>
      <c r="BL418" s="3">
        <f>L418*(保育人数!$Q$7+保育人数!$Q$8)/保育人数!$Q$34</f>
        <v>737.6337511464385</v>
      </c>
      <c r="BM418" s="3">
        <f>M418*(保育人数!$Q$7+保育人数!$Q$8)/保育人数!$Q$34</f>
        <v>763.069397737695</v>
      </c>
      <c r="BN418" s="3">
        <f>N418*(保育人数!$Q$7+保育人数!$Q$8)/保育人数!$Q$34</f>
        <v>788.5050443289515</v>
      </c>
      <c r="BO418" s="3">
        <f>O418*(保育人数!$Q$7+保育人数!$Q$8)/保育人数!$Q$34</f>
        <v>864.811984102721</v>
      </c>
      <c r="BP418" s="3">
        <f>AVERAGE(BE418:BO418)</f>
        <v>744.57074567132679</v>
      </c>
      <c r="BQ418" s="216">
        <f>SUM(BP418:BP421)</f>
        <v>3804.3634140240688</v>
      </c>
      <c r="BR418" s="3"/>
      <c r="BU418" s="3">
        <f>U418*(保育人数!$Q$7+保育人数!$Q$8)/保育人数!$Q$34</f>
        <v>88795.842250076443</v>
      </c>
      <c r="BV418" s="3">
        <f>V418*(保育人数!$Q$7+保育人数!$Q$8)/保育人数!$Q$34</f>
        <v>90042.188933048004</v>
      </c>
      <c r="BW418" s="3">
        <f>W418*(保育人数!$Q$7+保育人数!$Q$8)/保育人数!$Q$34</f>
        <v>90703.515744420685</v>
      </c>
      <c r="BX418" s="3">
        <f>X418*(保育人数!$Q$7+保育人数!$Q$8)/保育人数!$Q$34</f>
        <v>91466.585142158379</v>
      </c>
      <c r="BY418" s="3">
        <f>Y418*(保育人数!$Q$7+保育人数!$Q$8)/保育人数!$Q$34</f>
        <v>80224.029348823009</v>
      </c>
      <c r="BZ418" s="3">
        <f>Z418*(保育人数!$Q$7+保育人数!$Q$8)/保育人数!$Q$34</f>
        <v>79308.346071537773</v>
      </c>
      <c r="CA418" s="3">
        <f>AA418*(保育人数!$Q$7+保育人数!$Q$8)/保育人数!$Q$34</f>
        <v>80173.158055640495</v>
      </c>
      <c r="CB418" s="3">
        <f>AB418*(保育人数!$Q$7+保育人数!$Q$8)/保育人数!$Q$34</f>
        <v>80987.098746560703</v>
      </c>
      <c r="CC418" s="3">
        <f>AC418*(保育人数!$Q$7+保育人数!$Q$8)/保育人数!$Q$34</f>
        <v>84319.168450015306</v>
      </c>
      <c r="CD418" s="3">
        <f>AD418*(保育人数!$Q$7+保育人数!$Q$8)/保育人数!$Q$34</f>
        <v>91695.505961479677</v>
      </c>
      <c r="CE418" s="3">
        <f>AE418*(保育人数!$Q$7+保育人数!$Q$8)/保育人数!$Q$34</f>
        <v>0</v>
      </c>
      <c r="CF418" s="3">
        <f>AVERAGE(BU418:CE418)</f>
        <v>77974.130791250951</v>
      </c>
      <c r="CG418" s="216">
        <f>ROUNDDOWN(SUM(CF418:CF421)*$CJ$2*12/16,-2)</f>
        <v>204600</v>
      </c>
      <c r="CH418" s="3"/>
      <c r="CI418" s="4"/>
    </row>
    <row r="419" spans="1:87" ht="19">
      <c r="A419" s="32" t="s">
        <v>83</v>
      </c>
      <c r="B419" s="76" t="s">
        <v>147</v>
      </c>
      <c r="C419" s="237"/>
      <c r="D419" s="34" t="s">
        <v>106</v>
      </c>
      <c r="E419" s="38">
        <v>330</v>
      </c>
      <c r="F419" s="36">
        <v>340</v>
      </c>
      <c r="G419" s="36">
        <v>340</v>
      </c>
      <c r="H419" s="36">
        <v>340</v>
      </c>
      <c r="I419" s="36">
        <v>350</v>
      </c>
      <c r="J419" s="36">
        <v>350</v>
      </c>
      <c r="K419" s="36">
        <v>350</v>
      </c>
      <c r="L419" s="36">
        <v>350</v>
      </c>
      <c r="M419" s="39">
        <v>370</v>
      </c>
      <c r="N419" s="39">
        <v>380</v>
      </c>
      <c r="O419" s="40">
        <v>420</v>
      </c>
      <c r="P419" s="111"/>
      <c r="Q419" s="111"/>
      <c r="R419" s="111"/>
      <c r="S419" s="111"/>
      <c r="T419" s="35">
        <v>40780</v>
      </c>
      <c r="U419" s="36">
        <v>41680</v>
      </c>
      <c r="V419" s="36">
        <v>42240</v>
      </c>
      <c r="W419" s="36">
        <v>42570</v>
      </c>
      <c r="X419" s="36">
        <v>42940</v>
      </c>
      <c r="Y419" s="36">
        <v>38530</v>
      </c>
      <c r="Z419" s="36">
        <v>38070</v>
      </c>
      <c r="AA419" s="36">
        <v>38490</v>
      </c>
      <c r="AB419" s="37">
        <v>38900</v>
      </c>
      <c r="AC419" s="37">
        <v>40540</v>
      </c>
      <c r="AD419" s="77">
        <v>44180</v>
      </c>
      <c r="AE419" s="111"/>
      <c r="AF419" s="4">
        <f>E419/E$563</f>
        <v>1.03125</v>
      </c>
      <c r="AG419" s="4">
        <f>F419/E$563</f>
        <v>1.0625</v>
      </c>
      <c r="AH419" s="4">
        <f>G419/E$563</f>
        <v>1.0625</v>
      </c>
      <c r="AI419" s="4">
        <f>H419/E$563</f>
        <v>1.0625</v>
      </c>
      <c r="AJ419" s="4">
        <f>I419/E$563</f>
        <v>1.09375</v>
      </c>
      <c r="AK419" s="4">
        <f>J419/E$563</f>
        <v>1.09375</v>
      </c>
      <c r="AL419" s="4">
        <f>K419/E$563</f>
        <v>1.09375</v>
      </c>
      <c r="AM419" s="4">
        <f>L419/E$563</f>
        <v>1.09375</v>
      </c>
      <c r="AN419" s="4">
        <f>M419/E$563</f>
        <v>1.15625</v>
      </c>
      <c r="AO419" s="4">
        <f>N419/E$563</f>
        <v>1.1875</v>
      </c>
      <c r="AP419" s="4">
        <f>O419/E$563</f>
        <v>1.3125</v>
      </c>
      <c r="AQ419" s="256"/>
      <c r="AR419" s="256"/>
      <c r="AS419" s="256"/>
      <c r="AT419" s="256"/>
      <c r="AU419" s="256"/>
      <c r="AV419" s="256"/>
      <c r="AW419" s="256"/>
      <c r="AX419" s="256"/>
      <c r="AY419" s="256"/>
      <c r="AZ419" s="256"/>
      <c r="BA419" s="256"/>
      <c r="BC419" s="3"/>
      <c r="BE419" s="3">
        <f>E419*保育人数!$Q$6/保育人数!$Q$34</f>
        <v>419.68816875573225</v>
      </c>
      <c r="BF419" s="3">
        <f>F419*保育人数!$Q$6/保育人数!$Q$34</f>
        <v>432.4059920513605</v>
      </c>
      <c r="BG419" s="3">
        <f>G419*保育人数!$Q$6/保育人数!$Q$34</f>
        <v>432.4059920513605</v>
      </c>
      <c r="BH419" s="3">
        <f>H419*保育人数!$Q$6/保育人数!$Q$34</f>
        <v>432.4059920513605</v>
      </c>
      <c r="BI419" s="3">
        <f>I419*保育人数!$Q$6/保育人数!$Q$34</f>
        <v>445.12381534698875</v>
      </c>
      <c r="BJ419" s="3">
        <f>J419*保育人数!$Q$6/保育人数!$Q$34</f>
        <v>445.12381534698875</v>
      </c>
      <c r="BK419" s="3">
        <f>K419*保育人数!$Q$6/保育人数!$Q$34</f>
        <v>445.12381534698875</v>
      </c>
      <c r="BL419" s="3">
        <f>L419*保育人数!$Q$6/保育人数!$Q$34</f>
        <v>445.12381534698875</v>
      </c>
      <c r="BM419" s="3">
        <f>M419*保育人数!$Q$6/保育人数!$Q$34</f>
        <v>470.55946193824525</v>
      </c>
      <c r="BN419" s="3">
        <f>N419*保育人数!$Q$6/保育人数!$Q$34</f>
        <v>483.2772852338735</v>
      </c>
      <c r="BO419" s="3">
        <f>O419*保育人数!$Q$6/保育人数!$Q$34</f>
        <v>534.1485784163865</v>
      </c>
      <c r="BP419" s="3">
        <f t="shared" ref="BP419:BP421" si="257">AVERAGE(BE419:BO419)</f>
        <v>453.21697562602492</v>
      </c>
      <c r="BQ419" s="216"/>
      <c r="BR419" s="3"/>
      <c r="BU419" s="3">
        <f>U419*保育人数!$Q$6/保育人数!$Q$34</f>
        <v>53007.887496178548</v>
      </c>
      <c r="BV419" s="3">
        <f>V419*保育人数!$Q$6/保育人数!$Q$34</f>
        <v>53720.085600733728</v>
      </c>
      <c r="BW419" s="3">
        <f>W419*保育人数!$Q$6/保育人数!$Q$34</f>
        <v>54139.77376948946</v>
      </c>
      <c r="BX419" s="3">
        <f>X419*保育人数!$Q$6/保育人数!$Q$34</f>
        <v>54610.333231427707</v>
      </c>
      <c r="BY419" s="3">
        <f>Y419*保育人数!$Q$6/保育人数!$Q$34</f>
        <v>49001.77315805565</v>
      </c>
      <c r="BZ419" s="3">
        <f>Z419*保育人数!$Q$6/保育人数!$Q$34</f>
        <v>48416.753286456747</v>
      </c>
      <c r="CA419" s="3">
        <f>AA419*保育人数!$Q$6/保育人数!$Q$34</f>
        <v>48950.901864873136</v>
      </c>
      <c r="CB419" s="3">
        <f>AB419*保育人数!$Q$6/保育人数!$Q$34</f>
        <v>49472.332619993897</v>
      </c>
      <c r="CC419" s="3">
        <f>AC419*保育人数!$Q$6/保育人数!$Q$34</f>
        <v>51558.055640476923</v>
      </c>
      <c r="CD419" s="3">
        <f>AD419*保育人数!$Q$6/保育人数!$Q$34</f>
        <v>56187.343320085609</v>
      </c>
      <c r="CE419" s="3">
        <f>AE419*保育人数!$Q$6/保育人数!$Q$34</f>
        <v>0</v>
      </c>
      <c r="CF419" s="3">
        <f t="shared" ref="CF419:CF421" si="258">AVERAGE(BU419:CE419)</f>
        <v>47187.749089797406</v>
      </c>
      <c r="CG419" s="216"/>
      <c r="CH419" s="3"/>
      <c r="CI419" s="4"/>
    </row>
    <row r="420" spans="1:87" ht="19">
      <c r="A420" s="32" t="s">
        <v>83</v>
      </c>
      <c r="B420" s="76" t="s">
        <v>147</v>
      </c>
      <c r="C420" s="257" t="s">
        <v>160</v>
      </c>
      <c r="D420" s="34" t="s">
        <v>161</v>
      </c>
      <c r="E420" s="38">
        <v>790</v>
      </c>
      <c r="F420" s="36">
        <v>820</v>
      </c>
      <c r="G420" s="36">
        <v>820</v>
      </c>
      <c r="H420" s="36">
        <v>830</v>
      </c>
      <c r="I420" s="36">
        <v>840</v>
      </c>
      <c r="J420" s="36">
        <v>840</v>
      </c>
      <c r="K420" s="36">
        <v>830</v>
      </c>
      <c r="L420" s="36">
        <v>840</v>
      </c>
      <c r="M420" s="39">
        <v>850</v>
      </c>
      <c r="N420" s="39">
        <v>890</v>
      </c>
      <c r="O420" s="40">
        <v>980</v>
      </c>
      <c r="P420" s="111"/>
      <c r="Q420" s="111"/>
      <c r="R420" s="111"/>
      <c r="S420" s="111"/>
      <c r="T420" s="35">
        <v>90100</v>
      </c>
      <c r="U420" s="36">
        <v>92300</v>
      </c>
      <c r="V420" s="36">
        <v>93460</v>
      </c>
      <c r="W420" s="36">
        <v>94220</v>
      </c>
      <c r="X420" s="36">
        <v>95120</v>
      </c>
      <c r="Y420" s="36">
        <v>95280</v>
      </c>
      <c r="Z420" s="36">
        <v>94290</v>
      </c>
      <c r="AA420" s="36">
        <v>95360</v>
      </c>
      <c r="AB420" s="37">
        <v>96390</v>
      </c>
      <c r="AC420" s="37">
        <v>100580</v>
      </c>
      <c r="AD420" s="77">
        <v>109680</v>
      </c>
      <c r="AE420" s="111"/>
      <c r="AF420" s="4">
        <f>E420/E$564</f>
        <v>1.0394736842105263</v>
      </c>
      <c r="AG420" s="4">
        <f>F420/E$564</f>
        <v>1.0789473684210527</v>
      </c>
      <c r="AH420" s="4">
        <f>G420/E$564</f>
        <v>1.0789473684210527</v>
      </c>
      <c r="AI420" s="4">
        <f>H420/E$564</f>
        <v>1.0921052631578947</v>
      </c>
      <c r="AJ420" s="4">
        <f>I420/E$564</f>
        <v>1.1052631578947369</v>
      </c>
      <c r="AK420" s="4">
        <f>J420/E$564</f>
        <v>1.1052631578947369</v>
      </c>
      <c r="AL420" s="4">
        <f>K420/E$564</f>
        <v>1.0921052631578947</v>
      </c>
      <c r="AM420" s="4">
        <f>L420/E$564</f>
        <v>1.1052631578947369</v>
      </c>
      <c r="AN420" s="4">
        <f>M420/E$564</f>
        <v>1.118421052631579</v>
      </c>
      <c r="AO420" s="4">
        <f>N420/E$564</f>
        <v>1.1710526315789473</v>
      </c>
      <c r="AP420" s="4">
        <f>O420/E$564</f>
        <v>1.2894736842105263</v>
      </c>
      <c r="AQ420" s="256"/>
      <c r="AR420" s="256"/>
      <c r="AS420" s="256"/>
      <c r="AT420" s="256"/>
      <c r="AU420" s="256"/>
      <c r="AV420" s="256"/>
      <c r="AW420" s="256"/>
      <c r="AX420" s="256"/>
      <c r="AY420" s="256"/>
      <c r="AZ420" s="256"/>
      <c r="BA420" s="256"/>
      <c r="BC420" s="3"/>
      <c r="BE420" s="3">
        <f>E420*(保育人数!$Q$4+保育人数!$Q$5)/保育人数!$Q$34</f>
        <v>1507.0620605319477</v>
      </c>
      <c r="BF420" s="3">
        <f>F420*(保育人数!$Q$4+保育人数!$Q$5)/保育人数!$Q$34</f>
        <v>1564.2922653622747</v>
      </c>
      <c r="BG420" s="3">
        <f>G420*(保育人数!$Q$4+保育人数!$Q$5)/保育人数!$Q$34</f>
        <v>1564.2922653622747</v>
      </c>
      <c r="BH420" s="3">
        <f>H420*(保育人数!$Q$4+保育人数!$Q$5)/保育人数!$Q$34</f>
        <v>1583.3690003057172</v>
      </c>
      <c r="BI420" s="3">
        <f>I420*(保育人数!$Q$4+保育人数!$Q$5)/保育人数!$Q$34</f>
        <v>1602.4457352491595</v>
      </c>
      <c r="BJ420" s="3">
        <f>J420*(保育人数!$Q$4+保育人数!$Q$5)/保育人数!$Q$34</f>
        <v>1602.4457352491595</v>
      </c>
      <c r="BK420" s="3">
        <f>K420*(保育人数!$Q$4+保育人数!$Q$5)/保育人数!$Q$34</f>
        <v>1583.3690003057172</v>
      </c>
      <c r="BL420" s="3">
        <f>L420*(保育人数!$Q$4+保育人数!$Q$5)/保育人数!$Q$34</f>
        <v>1602.4457352491595</v>
      </c>
      <c r="BM420" s="3">
        <f>M420*(保育人数!$Q$4+保育人数!$Q$5)/保育人数!$Q$34</f>
        <v>1621.522470192602</v>
      </c>
      <c r="BN420" s="3">
        <f>N420*(保育人数!$Q$4+保育人数!$Q$5)/保育人数!$Q$34</f>
        <v>1697.8294099663715</v>
      </c>
      <c r="BO420" s="3">
        <f>O420*(保育人数!$Q$4+保育人数!$Q$5)/保育人数!$Q$34</f>
        <v>1869.5200244573527</v>
      </c>
      <c r="BP420" s="3">
        <f t="shared" si="257"/>
        <v>1618.0539729301577</v>
      </c>
      <c r="BQ420" s="216"/>
      <c r="BR420" s="3"/>
      <c r="BU420" s="3">
        <f>U420*(保育人数!$Q$4+保育人数!$Q$5)/保育人数!$Q$34</f>
        <v>176078.26352797312</v>
      </c>
      <c r="BV420" s="3">
        <f>V420*(保育人数!$Q$4+保育人数!$Q$5)/保育人数!$Q$34</f>
        <v>178291.16478141243</v>
      </c>
      <c r="BW420" s="3">
        <f>W420*(保育人数!$Q$4+保育人数!$Q$5)/保育人数!$Q$34</f>
        <v>179740.99663711406</v>
      </c>
      <c r="BX420" s="3">
        <f>X420*(保育人数!$Q$4+保育人数!$Q$5)/保育人数!$Q$34</f>
        <v>181457.90278202388</v>
      </c>
      <c r="BY420" s="3">
        <f>Y420*(保育人数!$Q$4+保育人数!$Q$5)/保育人数!$Q$34</f>
        <v>181763.13054111894</v>
      </c>
      <c r="BZ420" s="3">
        <f>Z420*(保育人数!$Q$4+保育人数!$Q$5)/保育人数!$Q$34</f>
        <v>179874.53378171814</v>
      </c>
      <c r="CA420" s="3">
        <f>AA420*(保育人数!$Q$4+保育人数!$Q$5)/保育人数!$Q$34</f>
        <v>181915.74442066648</v>
      </c>
      <c r="CB420" s="3">
        <f>AB420*(保育人数!$Q$4+保育人数!$Q$5)/保育人数!$Q$34</f>
        <v>183880.64811984106</v>
      </c>
      <c r="CC420" s="3">
        <f>AC420*(保育人数!$Q$4+保育人数!$Q$5)/保育人数!$Q$34</f>
        <v>191873.80006114341</v>
      </c>
      <c r="CD420" s="3">
        <f>AD420*(保育人数!$Q$4+保育人数!$Q$5)/保育人数!$Q$34</f>
        <v>209233.62885967598</v>
      </c>
      <c r="CE420" s="3">
        <f>AE420*(保育人数!$Q$4+保育人数!$Q$5)/保育人数!$Q$34</f>
        <v>0</v>
      </c>
      <c r="CF420" s="3">
        <f t="shared" si="258"/>
        <v>167646.34668297161</v>
      </c>
      <c r="CG420" s="216"/>
      <c r="CH420" s="3"/>
      <c r="CI420" s="4"/>
    </row>
    <row r="421" spans="1:87" ht="19">
      <c r="A421" s="32" t="s">
        <v>83</v>
      </c>
      <c r="B421" s="76" t="s">
        <v>147</v>
      </c>
      <c r="C421" s="257"/>
      <c r="D421" s="34" t="s">
        <v>162</v>
      </c>
      <c r="E421" s="38">
        <v>1450</v>
      </c>
      <c r="F421" s="36">
        <v>1500</v>
      </c>
      <c r="G421" s="36">
        <v>1510</v>
      </c>
      <c r="H421" s="36">
        <v>1520</v>
      </c>
      <c r="I421" s="36">
        <v>1540</v>
      </c>
      <c r="J421" s="36">
        <v>1540</v>
      </c>
      <c r="K421" s="36">
        <v>1520</v>
      </c>
      <c r="L421" s="36">
        <v>1540</v>
      </c>
      <c r="M421" s="39">
        <v>1560</v>
      </c>
      <c r="N421" s="39">
        <v>1630</v>
      </c>
      <c r="O421" s="40">
        <v>1790</v>
      </c>
      <c r="P421" s="111"/>
      <c r="Q421" s="111"/>
      <c r="R421" s="111"/>
      <c r="S421" s="111"/>
      <c r="T421" s="35">
        <v>156040</v>
      </c>
      <c r="U421" s="36">
        <v>160090</v>
      </c>
      <c r="V421" s="36">
        <v>161940</v>
      </c>
      <c r="W421" s="36">
        <v>163310</v>
      </c>
      <c r="X421" s="36">
        <v>164950</v>
      </c>
      <c r="Y421" s="36">
        <v>165210</v>
      </c>
      <c r="Z421" s="36">
        <v>163230</v>
      </c>
      <c r="AA421" s="36">
        <v>165140</v>
      </c>
      <c r="AB421" s="37">
        <v>167000</v>
      </c>
      <c r="AC421" s="37">
        <v>174550</v>
      </c>
      <c r="AD421" s="77">
        <v>191010</v>
      </c>
      <c r="AE421" s="111"/>
      <c r="AF421" s="4">
        <f>E421/E$565</f>
        <v>1.0507246376811594</v>
      </c>
      <c r="AG421" s="4">
        <f>F421/E$565</f>
        <v>1.0869565217391304</v>
      </c>
      <c r="AH421" s="4">
        <f>G421/E$565</f>
        <v>1.0942028985507246</v>
      </c>
      <c r="AI421" s="4">
        <f>H421/E$565</f>
        <v>1.1014492753623188</v>
      </c>
      <c r="AJ421" s="4">
        <f>I421/E$565</f>
        <v>1.1159420289855073</v>
      </c>
      <c r="AK421" s="4">
        <f>J421/E$565</f>
        <v>1.1159420289855073</v>
      </c>
      <c r="AL421" s="4">
        <f>K421/E$565</f>
        <v>1.1014492753623188</v>
      </c>
      <c r="AM421" s="4">
        <f>L421/E$565</f>
        <v>1.1159420289855073</v>
      </c>
      <c r="AN421" s="4">
        <f>M421/E$565</f>
        <v>1.1304347826086956</v>
      </c>
      <c r="AO421" s="4">
        <f>N421/E$565</f>
        <v>1.181159420289855</v>
      </c>
      <c r="AP421" s="4">
        <f>O421/E$565</f>
        <v>1.2971014492753623</v>
      </c>
      <c r="AQ421" s="256"/>
      <c r="AR421" s="256"/>
      <c r="AS421" s="256"/>
      <c r="AT421" s="256"/>
      <c r="AU421" s="256"/>
      <c r="AV421" s="256"/>
      <c r="AW421" s="256"/>
      <c r="AX421" s="256"/>
      <c r="AY421" s="256"/>
      <c r="AZ421" s="256"/>
      <c r="BA421" s="256"/>
      <c r="BC421" s="3"/>
      <c r="BE421" s="3">
        <f>E421*保育人数!$Q$3/保育人数!$Q$34</f>
        <v>922.04218893304812</v>
      </c>
      <c r="BF421" s="3">
        <f>F421*保育人数!$Q$3/保育人数!$Q$34</f>
        <v>953.83674717211875</v>
      </c>
      <c r="BG421" s="3">
        <f>G421*保育人数!$Q$3/保育人数!$Q$34</f>
        <v>960.19565881993287</v>
      </c>
      <c r="BH421" s="3">
        <f>H421*保育人数!$Q$3/保育人数!$Q$34</f>
        <v>966.554570467747</v>
      </c>
      <c r="BI421" s="3">
        <f>I421*保育人数!$Q$3/保育人数!$Q$34</f>
        <v>979.27239376337525</v>
      </c>
      <c r="BJ421" s="3">
        <f>J421*保育人数!$Q$3/保育人数!$Q$34</f>
        <v>979.27239376337525</v>
      </c>
      <c r="BK421" s="3">
        <f>K421*保育人数!$Q$3/保育人数!$Q$34</f>
        <v>966.554570467747</v>
      </c>
      <c r="BL421" s="3">
        <f>L421*保育人数!$Q$3/保育人数!$Q$34</f>
        <v>979.27239376337525</v>
      </c>
      <c r="BM421" s="3">
        <f>M421*保育人数!$Q$3/保育人数!$Q$34</f>
        <v>991.9902170590035</v>
      </c>
      <c r="BN421" s="3">
        <f>N421*保育人数!$Q$3/保育人数!$Q$34</f>
        <v>1036.5025985937025</v>
      </c>
      <c r="BO421" s="3">
        <f>O421*保育人数!$Q$3/保育人数!$Q$34</f>
        <v>1138.2451849587285</v>
      </c>
      <c r="BP421" s="3">
        <f t="shared" si="257"/>
        <v>988.52171979655952</v>
      </c>
      <c r="BQ421" s="216"/>
      <c r="BR421" s="3"/>
      <c r="BU421" s="3">
        <f>U421*保育人数!$Q$3/保育人数!$Q$34</f>
        <v>101799.81656985632</v>
      </c>
      <c r="BV421" s="3">
        <f>V421*保育人数!$Q$3/保育人数!$Q$34</f>
        <v>102976.21522470194</v>
      </c>
      <c r="BW421" s="3">
        <f>W421*保育人数!$Q$3/保育人数!$Q$34</f>
        <v>103847.38612045247</v>
      </c>
      <c r="BX421" s="3">
        <f>X421*保育人数!$Q$3/保育人数!$Q$34</f>
        <v>104890.24763069399</v>
      </c>
      <c r="BY421" s="3">
        <f>Y421*保育人数!$Q$3/保育人数!$Q$34</f>
        <v>105055.57933353716</v>
      </c>
      <c r="BZ421" s="3">
        <f>Z421*保育人数!$Q$3/保育人数!$Q$34</f>
        <v>103796.51482726996</v>
      </c>
      <c r="CA421" s="3">
        <f>AA421*保育人数!$Q$3/保育人数!$Q$34</f>
        <v>105011.06695200247</v>
      </c>
      <c r="CB421" s="3">
        <f>AB421*保育人数!$Q$3/保育人数!$Q$34</f>
        <v>106193.82451849589</v>
      </c>
      <c r="CC421" s="3">
        <f>AC421*保育人数!$Q$3/保育人数!$Q$34</f>
        <v>110994.80281259556</v>
      </c>
      <c r="CD421" s="3">
        <f>AD421*保育人数!$Q$3/保育人数!$Q$34</f>
        <v>121461.5713848976</v>
      </c>
      <c r="CE421" s="3">
        <f>AE421*保育人数!$Q$3/保育人数!$Q$34</f>
        <v>0</v>
      </c>
      <c r="CF421" s="3">
        <f t="shared" si="258"/>
        <v>96911.547761318507</v>
      </c>
      <c r="CG421" s="216"/>
      <c r="CH421" s="3"/>
      <c r="CI421" s="4"/>
    </row>
    <row r="422" spans="1:87" ht="21" customHeight="1">
      <c r="A422" s="32" t="s">
        <v>83</v>
      </c>
      <c r="B422" s="33" t="s">
        <v>176</v>
      </c>
      <c r="C422" s="237" t="s">
        <v>159</v>
      </c>
      <c r="D422" s="34" t="s">
        <v>105</v>
      </c>
      <c r="E422" s="38">
        <v>260</v>
      </c>
      <c r="F422" s="36">
        <v>270</v>
      </c>
      <c r="G422" s="36">
        <v>270</v>
      </c>
      <c r="H422" s="36">
        <v>270</v>
      </c>
      <c r="I422" s="36">
        <v>280</v>
      </c>
      <c r="J422" s="36">
        <v>280</v>
      </c>
      <c r="K422" s="36">
        <v>280</v>
      </c>
      <c r="L422" s="36">
        <v>280</v>
      </c>
      <c r="M422" s="39">
        <v>290</v>
      </c>
      <c r="N422" s="39">
        <v>300</v>
      </c>
      <c r="O422" s="40">
        <v>320</v>
      </c>
      <c r="P422" s="111"/>
      <c r="Q422" s="111"/>
      <c r="R422" s="111"/>
      <c r="S422" s="111"/>
      <c r="T422" s="35">
        <v>33240</v>
      </c>
      <c r="U422" s="36">
        <v>33930</v>
      </c>
      <c r="V422" s="36">
        <v>34420</v>
      </c>
      <c r="W422" s="36">
        <v>34670</v>
      </c>
      <c r="X422" s="36">
        <v>34960</v>
      </c>
      <c r="Y422" s="36">
        <v>30540</v>
      </c>
      <c r="Z422" s="36">
        <v>30190</v>
      </c>
      <c r="AA422" s="36">
        <v>30530</v>
      </c>
      <c r="AB422" s="37">
        <v>30840</v>
      </c>
      <c r="AC422" s="37">
        <v>32100</v>
      </c>
      <c r="AD422" s="77">
        <v>34910</v>
      </c>
      <c r="AE422" s="111"/>
      <c r="AF422" s="4">
        <f>E422/E$566</f>
        <v>1.04</v>
      </c>
      <c r="AG422" s="4">
        <f>F422/E$566</f>
        <v>1.08</v>
      </c>
      <c r="AH422" s="4">
        <f>G422/E$566</f>
        <v>1.08</v>
      </c>
      <c r="AI422" s="4">
        <f>H422/E$566</f>
        <v>1.08</v>
      </c>
      <c r="AJ422" s="4">
        <f>I422/E$566</f>
        <v>1.1200000000000001</v>
      </c>
      <c r="AK422" s="4">
        <f>J422/E$566</f>
        <v>1.1200000000000001</v>
      </c>
      <c r="AL422" s="4">
        <f>K422/E$566</f>
        <v>1.1200000000000001</v>
      </c>
      <c r="AM422" s="4">
        <f>L422/E$566</f>
        <v>1.1200000000000001</v>
      </c>
      <c r="AN422" s="4">
        <f>M422/E$566</f>
        <v>1.1599999999999999</v>
      </c>
      <c r="AO422" s="4">
        <f>N422/E$566</f>
        <v>1.2</v>
      </c>
      <c r="AP422" s="4">
        <f>O422/E$566</f>
        <v>1.28</v>
      </c>
      <c r="AQ422" s="256"/>
      <c r="AR422" s="256"/>
      <c r="AS422" s="256"/>
      <c r="AT422" s="256"/>
      <c r="AU422" s="256"/>
      <c r="AV422" s="256"/>
      <c r="AW422" s="256"/>
      <c r="AX422" s="256"/>
      <c r="AY422" s="256"/>
      <c r="AZ422" s="256"/>
      <c r="BA422" s="256"/>
      <c r="BC422" s="3"/>
      <c r="BE422" s="3">
        <f>E422*(保育人数!$R$7+保育人数!$R$8)/保育人数!$R$34</f>
        <v>674.42633854339886</v>
      </c>
      <c r="BF422" s="3">
        <f>F422*(保育人数!$R$7+保育人数!$R$8)/保育人数!$R$34</f>
        <v>700.36581310276028</v>
      </c>
      <c r="BG422" s="3">
        <f>G422*(保育人数!$R$7+保育人数!$R$8)/保育人数!$R$34</f>
        <v>700.36581310276028</v>
      </c>
      <c r="BH422" s="3">
        <f>H422*(保育人数!$R$7+保育人数!$R$8)/保育人数!$R$34</f>
        <v>700.36581310276028</v>
      </c>
      <c r="BI422" s="3">
        <f>I422*(保育人数!$R$7+保育人数!$R$8)/保育人数!$R$34</f>
        <v>726.30528766212183</v>
      </c>
      <c r="BJ422" s="3">
        <f>J422*(保育人数!$R$7+保育人数!$R$8)/保育人数!$R$34</f>
        <v>726.30528766212183</v>
      </c>
      <c r="BK422" s="3">
        <f>K422*(保育人数!$R$7+保育人数!$R$8)/保育人数!$R$34</f>
        <v>726.30528766212183</v>
      </c>
      <c r="BL422" s="3">
        <f>L422*(保育人数!$R$7+保育人数!$R$8)/保育人数!$R$34</f>
        <v>726.30528766212183</v>
      </c>
      <c r="BM422" s="3">
        <f>M422*(保育人数!$R$7+保育人数!$R$8)/保育人数!$R$34</f>
        <v>752.24476222148326</v>
      </c>
      <c r="BN422" s="3">
        <f>N422*(保育人数!$R$7+保育人数!$R$8)/保育人数!$R$34</f>
        <v>778.1842367808448</v>
      </c>
      <c r="BO422" s="3">
        <f>O422*(保育人数!$R$7+保育人数!$R$8)/保育人数!$R$34</f>
        <v>830.06318589956777</v>
      </c>
      <c r="BP422" s="3">
        <f>AVERAGE(BE422:BO422)</f>
        <v>731.02155576382393</v>
      </c>
      <c r="BQ422" s="216">
        <f>SUM(BP422:BP425)</f>
        <v>3811.3341596880014</v>
      </c>
      <c r="BR422" s="3"/>
      <c r="BU422" s="3">
        <f>U422*(保育人数!$R$7+保育人数!$R$8)/保育人数!$R$34</f>
        <v>88012.637179913538</v>
      </c>
      <c r="BV422" s="3">
        <f>V422*(保育人数!$R$7+保育人数!$R$8)/保育人数!$R$34</f>
        <v>89283.671433322263</v>
      </c>
      <c r="BW422" s="3">
        <f>W422*(保育人数!$R$7+保育人数!$R$8)/保育人数!$R$34</f>
        <v>89932.15829730629</v>
      </c>
      <c r="BX422" s="3">
        <f>X422*(保育人数!$R$7+保育人数!$R$8)/保育人数!$R$34</f>
        <v>90684.403059527773</v>
      </c>
      <c r="BY422" s="3">
        <f>Y422*(保育人数!$R$7+保育人数!$R$8)/保育人数!$R$34</f>
        <v>79219.15530428999</v>
      </c>
      <c r="BZ422" s="3">
        <f>Z422*(保育人数!$R$7+保育人数!$R$8)/保育人数!$R$34</f>
        <v>78311.273694712349</v>
      </c>
      <c r="CA422" s="3">
        <f>AA422*(保育人数!$R$7+保育人数!$R$8)/保育人数!$R$34</f>
        <v>79193.215829730631</v>
      </c>
      <c r="CB422" s="3">
        <f>AB422*(保育人数!$R$7+保育人数!$R$8)/保育人数!$R$34</f>
        <v>79997.339541070847</v>
      </c>
      <c r="CC422" s="3">
        <f>AC422*(保育人数!$R$7+保育人数!$R$8)/保育人数!$R$34</f>
        <v>83265.71333555039</v>
      </c>
      <c r="CD422" s="3">
        <f>AD422*(保育人数!$R$7+保育人数!$R$8)/保育人数!$R$34</f>
        <v>90554.705686730973</v>
      </c>
      <c r="CE422" s="3">
        <f>AE422*(保育人数!$R$7+保育人数!$R$8)/保育人数!$R$34</f>
        <v>0</v>
      </c>
      <c r="CF422" s="3">
        <f>AVERAGE(BU422:CE422)</f>
        <v>77132.206669286825</v>
      </c>
      <c r="CG422" s="216">
        <f>ROUNDDOWN(SUM(CF422:CF425)*$CJ$2*12/16,-2)</f>
        <v>205500</v>
      </c>
      <c r="CH422" s="3"/>
      <c r="CI422" s="4"/>
    </row>
    <row r="423" spans="1:87" ht="19">
      <c r="A423" s="32" t="s">
        <v>83</v>
      </c>
      <c r="B423" s="76" t="s">
        <v>148</v>
      </c>
      <c r="C423" s="237"/>
      <c r="D423" s="34" t="s">
        <v>106</v>
      </c>
      <c r="E423" s="38">
        <v>320</v>
      </c>
      <c r="F423" s="36">
        <v>330</v>
      </c>
      <c r="G423" s="36">
        <v>330</v>
      </c>
      <c r="H423" s="36">
        <v>330</v>
      </c>
      <c r="I423" s="36">
        <v>340</v>
      </c>
      <c r="J423" s="36">
        <v>340</v>
      </c>
      <c r="K423" s="36">
        <v>340</v>
      </c>
      <c r="L423" s="36">
        <v>340</v>
      </c>
      <c r="M423" s="39">
        <v>360</v>
      </c>
      <c r="N423" s="39">
        <v>370</v>
      </c>
      <c r="O423" s="40">
        <v>400</v>
      </c>
      <c r="P423" s="111"/>
      <c r="Q423" s="111"/>
      <c r="R423" s="111"/>
      <c r="S423" s="111"/>
      <c r="T423" s="35">
        <v>39830</v>
      </c>
      <c r="U423" s="36">
        <v>40700</v>
      </c>
      <c r="V423" s="36">
        <v>41260</v>
      </c>
      <c r="W423" s="36">
        <v>41580</v>
      </c>
      <c r="X423" s="36">
        <v>41940</v>
      </c>
      <c r="Y423" s="36">
        <v>37530</v>
      </c>
      <c r="Z423" s="36">
        <v>37080</v>
      </c>
      <c r="AA423" s="36">
        <v>37500</v>
      </c>
      <c r="AB423" s="37">
        <v>37900</v>
      </c>
      <c r="AC423" s="37">
        <v>39490</v>
      </c>
      <c r="AD423" s="77">
        <v>43040</v>
      </c>
      <c r="AE423" s="111"/>
      <c r="AF423" s="4">
        <f>E423/E$567</f>
        <v>1.032258064516129</v>
      </c>
      <c r="AG423" s="4">
        <f>F423/E$567</f>
        <v>1.064516129032258</v>
      </c>
      <c r="AH423" s="4">
        <f>G423/E$567</f>
        <v>1.064516129032258</v>
      </c>
      <c r="AI423" s="4">
        <f>H423/E$567</f>
        <v>1.064516129032258</v>
      </c>
      <c r="AJ423" s="4">
        <f>I423/E$567</f>
        <v>1.096774193548387</v>
      </c>
      <c r="AK423" s="4">
        <f>J423/E$567</f>
        <v>1.096774193548387</v>
      </c>
      <c r="AL423" s="4">
        <f>K423/E$567</f>
        <v>1.096774193548387</v>
      </c>
      <c r="AM423" s="4">
        <f>L423/E$567</f>
        <v>1.096774193548387</v>
      </c>
      <c r="AN423" s="4">
        <f>M423/E$567</f>
        <v>1.1612903225806452</v>
      </c>
      <c r="AO423" s="4">
        <f>N423/E$567</f>
        <v>1.1935483870967742</v>
      </c>
      <c r="AP423" s="4">
        <f>O423/E$567</f>
        <v>1.2903225806451613</v>
      </c>
      <c r="AQ423" s="256"/>
      <c r="AR423" s="256"/>
      <c r="AS423" s="256"/>
      <c r="AT423" s="256"/>
      <c r="AU423" s="256"/>
      <c r="AV423" s="256"/>
      <c r="AW423" s="256"/>
      <c r="AX423" s="256"/>
      <c r="AY423" s="256"/>
      <c r="AZ423" s="256"/>
      <c r="BA423" s="256"/>
      <c r="BC423" s="3"/>
      <c r="BE423" s="3">
        <f>E423*保育人数!$R$6/保育人数!$R$34</f>
        <v>415.03159294978389</v>
      </c>
      <c r="BF423" s="3">
        <f>F423*保育人数!$R$6/保育人数!$R$34</f>
        <v>428.0013302294646</v>
      </c>
      <c r="BG423" s="3">
        <f>G423*保育人数!$R$6/保育人数!$R$34</f>
        <v>428.0013302294646</v>
      </c>
      <c r="BH423" s="3">
        <f>H423*保育人数!$R$6/保育人数!$R$34</f>
        <v>428.0013302294646</v>
      </c>
      <c r="BI423" s="3">
        <f>I423*保育人数!$R$6/保育人数!$R$34</f>
        <v>440.97106750914537</v>
      </c>
      <c r="BJ423" s="3">
        <f>J423*保育人数!$R$6/保育人数!$R$34</f>
        <v>440.97106750914537</v>
      </c>
      <c r="BK423" s="3">
        <f>K423*保育人数!$R$6/保育人数!$R$34</f>
        <v>440.97106750914537</v>
      </c>
      <c r="BL423" s="3">
        <f>L423*保育人数!$R$6/保育人数!$R$34</f>
        <v>440.97106750914537</v>
      </c>
      <c r="BM423" s="3">
        <f>M423*保育人数!$R$6/保育人数!$R$34</f>
        <v>466.91054206850686</v>
      </c>
      <c r="BN423" s="3">
        <f>N423*保育人数!$R$6/保育人数!$R$34</f>
        <v>479.88027934818763</v>
      </c>
      <c r="BO423" s="3">
        <f>O423*保育人数!$R$6/保育人数!$R$34</f>
        <v>518.78949118722983</v>
      </c>
      <c r="BP423" s="3">
        <f t="shared" ref="BP423:BP425" si="259">AVERAGE(BE423:BO423)</f>
        <v>448.04546966169858</v>
      </c>
      <c r="BQ423" s="216"/>
      <c r="BR423" s="3"/>
      <c r="BU423" s="3">
        <f>U423*保育人数!$R$6/保育人数!$R$34</f>
        <v>52786.830728300636</v>
      </c>
      <c r="BV423" s="3">
        <f>V423*保育人数!$R$6/保育人数!$R$34</f>
        <v>53513.136015962758</v>
      </c>
      <c r="BW423" s="3">
        <f>W423*保育人数!$R$6/保育人数!$R$34</f>
        <v>53928.167608912539</v>
      </c>
      <c r="BX423" s="3">
        <f>X423*保育人数!$R$6/保育人数!$R$34</f>
        <v>54395.078150981048</v>
      </c>
      <c r="BY423" s="3">
        <f>Y423*保育人数!$R$6/保育人数!$R$34</f>
        <v>48675.424010641844</v>
      </c>
      <c r="BZ423" s="3">
        <f>Z423*保育人数!$R$6/保育人数!$R$34</f>
        <v>48091.785833056209</v>
      </c>
      <c r="CA423" s="3">
        <f>AA423*保育人数!$R$6/保育人数!$R$34</f>
        <v>48636.514798802797</v>
      </c>
      <c r="CB423" s="3">
        <f>AB423*保育人数!$R$6/保育人数!$R$34</f>
        <v>49155.304289990025</v>
      </c>
      <c r="CC423" s="3">
        <f>AC423*保育人数!$R$6/保育人数!$R$34</f>
        <v>51217.492517459264</v>
      </c>
      <c r="CD423" s="3">
        <f>AD423*保育人数!$R$6/保育人数!$R$34</f>
        <v>55821.749251745932</v>
      </c>
      <c r="CE423" s="3">
        <f>AE423*保育人数!$R$6/保育人数!$R$34</f>
        <v>0</v>
      </c>
      <c r="CF423" s="3">
        <f t="shared" ref="CF423:CF425" si="260">AVERAGE(BU423:CE423)</f>
        <v>46929.225745986645</v>
      </c>
      <c r="CG423" s="216"/>
      <c r="CH423" s="3"/>
      <c r="CI423" s="4"/>
    </row>
    <row r="424" spans="1:87" ht="19">
      <c r="A424" s="32" t="s">
        <v>83</v>
      </c>
      <c r="B424" s="76" t="s">
        <v>148</v>
      </c>
      <c r="C424" s="257" t="s">
        <v>160</v>
      </c>
      <c r="D424" s="34" t="s">
        <v>161</v>
      </c>
      <c r="E424" s="38">
        <v>780</v>
      </c>
      <c r="F424" s="36">
        <v>810</v>
      </c>
      <c r="G424" s="36">
        <v>810</v>
      </c>
      <c r="H424" s="36">
        <v>820</v>
      </c>
      <c r="I424" s="36">
        <v>830</v>
      </c>
      <c r="J424" s="36">
        <v>830</v>
      </c>
      <c r="K424" s="36">
        <v>820</v>
      </c>
      <c r="L424" s="36">
        <v>830</v>
      </c>
      <c r="M424" s="39">
        <v>840</v>
      </c>
      <c r="N424" s="39">
        <v>880</v>
      </c>
      <c r="O424" s="40">
        <v>970</v>
      </c>
      <c r="P424" s="111"/>
      <c r="Q424" s="111"/>
      <c r="R424" s="111"/>
      <c r="S424" s="111"/>
      <c r="T424" s="35">
        <v>89150</v>
      </c>
      <c r="U424" s="36">
        <v>91320</v>
      </c>
      <c r="V424" s="36">
        <v>92480</v>
      </c>
      <c r="W424" s="36">
        <v>93230</v>
      </c>
      <c r="X424" s="36">
        <v>94120</v>
      </c>
      <c r="Y424" s="36">
        <v>94280</v>
      </c>
      <c r="Z424" s="36">
        <v>93300</v>
      </c>
      <c r="AA424" s="36">
        <v>94370</v>
      </c>
      <c r="AB424" s="37">
        <v>95390</v>
      </c>
      <c r="AC424" s="37">
        <v>99530</v>
      </c>
      <c r="AD424" s="77">
        <v>108540</v>
      </c>
      <c r="AE424" s="111"/>
      <c r="AF424" s="4">
        <f>E424/E$568</f>
        <v>1.04</v>
      </c>
      <c r="AG424" s="4">
        <f>F424/E$568</f>
        <v>1.08</v>
      </c>
      <c r="AH424" s="4">
        <f>G424/E$568</f>
        <v>1.08</v>
      </c>
      <c r="AI424" s="4">
        <f>H424/E$568</f>
        <v>1.0933333333333333</v>
      </c>
      <c r="AJ424" s="4">
        <f>I424/E$568</f>
        <v>1.1066666666666667</v>
      </c>
      <c r="AK424" s="4">
        <f>J424/E$568</f>
        <v>1.1066666666666667</v>
      </c>
      <c r="AL424" s="4">
        <f>K424/E$568</f>
        <v>1.0933333333333333</v>
      </c>
      <c r="AM424" s="4">
        <f>L424/E$568</f>
        <v>1.1066666666666667</v>
      </c>
      <c r="AN424" s="4">
        <f>M424/E$568</f>
        <v>1.1200000000000001</v>
      </c>
      <c r="AO424" s="4">
        <f>N424/E$568</f>
        <v>1.1733333333333333</v>
      </c>
      <c r="AP424" s="4">
        <f>O424/E$568</f>
        <v>1.2933333333333332</v>
      </c>
      <c r="AQ424" s="256"/>
      <c r="AR424" s="256"/>
      <c r="AS424" s="256"/>
      <c r="AT424" s="256"/>
      <c r="AU424" s="256"/>
      <c r="AV424" s="256"/>
      <c r="AW424" s="256"/>
      <c r="AX424" s="256"/>
      <c r="AY424" s="256"/>
      <c r="AZ424" s="256"/>
      <c r="BA424" s="256"/>
      <c r="BC424" s="3"/>
      <c r="BE424" s="3">
        <f>E424*(保育人数!$R$4+保育人数!$R$5)/保育人数!$R$34</f>
        <v>1517.4592617226474</v>
      </c>
      <c r="BF424" s="3">
        <f>F424*(保育人数!$R$4+保育人数!$R$5)/保育人数!$R$34</f>
        <v>1575.8230794812107</v>
      </c>
      <c r="BG424" s="3">
        <f>G424*(保育人数!$R$4+保育人数!$R$5)/保育人数!$R$34</f>
        <v>1575.8230794812107</v>
      </c>
      <c r="BH424" s="3">
        <f>H424*(保育人数!$R$4+保育人数!$R$5)/保育人数!$R$34</f>
        <v>1595.2776854007318</v>
      </c>
      <c r="BI424" s="3">
        <f>I424*(保育人数!$R$4+保育人数!$R$5)/保育人数!$R$34</f>
        <v>1614.7322913202529</v>
      </c>
      <c r="BJ424" s="3">
        <f>J424*(保育人数!$R$4+保育人数!$R$5)/保育人数!$R$34</f>
        <v>1614.7322913202529</v>
      </c>
      <c r="BK424" s="3">
        <f>K424*(保育人数!$R$4+保育人数!$R$5)/保育人数!$R$34</f>
        <v>1595.2776854007318</v>
      </c>
      <c r="BL424" s="3">
        <f>L424*(保育人数!$R$4+保育人数!$R$5)/保育人数!$R$34</f>
        <v>1614.7322913202529</v>
      </c>
      <c r="BM424" s="3">
        <f>M424*(保育人数!$R$4+保育人数!$R$5)/保育人数!$R$34</f>
        <v>1634.186897239774</v>
      </c>
      <c r="BN424" s="3">
        <f>N424*(保育人数!$R$4+保育人数!$R$5)/保育人数!$R$34</f>
        <v>1712.0053209178584</v>
      </c>
      <c r="BO424" s="3">
        <f>O424*(保育人数!$R$4+保育人数!$R$5)/保育人数!$R$34</f>
        <v>1887.0967741935485</v>
      </c>
      <c r="BP424" s="3">
        <f t="shared" si="259"/>
        <v>1630.6496961634975</v>
      </c>
      <c r="BQ424" s="216"/>
      <c r="BR424" s="3"/>
      <c r="BU424" s="3">
        <f>U424*(保育人数!$R$4+保育人数!$R$5)/保育人数!$R$34</f>
        <v>177659.46125706687</v>
      </c>
      <c r="BV424" s="3">
        <f>V424*(保育人数!$R$4+保育人数!$R$5)/保育人数!$R$34</f>
        <v>179916.1955437313</v>
      </c>
      <c r="BW424" s="3">
        <f>W424*(保育人数!$R$4+保育人数!$R$5)/保育人数!$R$34</f>
        <v>181375.29098769539</v>
      </c>
      <c r="BX424" s="3">
        <f>X424*(保育人数!$R$4+保育人数!$R$5)/保育人数!$R$34</f>
        <v>183106.75091453278</v>
      </c>
      <c r="BY424" s="3">
        <f>Y424*(保育人数!$R$4+保育人数!$R$5)/保育人数!$R$34</f>
        <v>183418.02460924513</v>
      </c>
      <c r="BZ424" s="3">
        <f>Z424*(保育人数!$R$4+保育人数!$R$5)/保育人数!$R$34</f>
        <v>181511.47322913204</v>
      </c>
      <c r="CA424" s="3">
        <f>AA424*(保育人数!$R$4+保育人数!$R$5)/保育人数!$R$34</f>
        <v>183593.1160625208</v>
      </c>
      <c r="CB424" s="3">
        <f>AB424*(保育人数!$R$4+保育人数!$R$5)/保育人数!$R$34</f>
        <v>185577.48586631197</v>
      </c>
      <c r="CC424" s="3">
        <f>AC424*(保育人数!$R$4+保育人数!$R$5)/保育人数!$R$34</f>
        <v>193631.69271699371</v>
      </c>
      <c r="CD424" s="3">
        <f>AD424*(保育人数!$R$4+保育人数!$R$5)/保育人数!$R$34</f>
        <v>211160.29265048224</v>
      </c>
      <c r="CE424" s="3">
        <f>AE424*(保育人数!$R$4+保育人数!$R$5)/保育人数!$R$34</f>
        <v>0</v>
      </c>
      <c r="CF424" s="3">
        <f t="shared" si="260"/>
        <v>169177.25307615564</v>
      </c>
      <c r="CG424" s="216"/>
      <c r="CH424" s="3"/>
      <c r="CI424" s="4"/>
    </row>
    <row r="425" spans="1:87" ht="19">
      <c r="A425" s="32" t="s">
        <v>83</v>
      </c>
      <c r="B425" s="76" t="s">
        <v>148</v>
      </c>
      <c r="C425" s="257"/>
      <c r="D425" s="34" t="s">
        <v>162</v>
      </c>
      <c r="E425" s="38">
        <v>1440</v>
      </c>
      <c r="F425" s="36">
        <v>1490</v>
      </c>
      <c r="G425" s="36">
        <v>1500</v>
      </c>
      <c r="H425" s="36">
        <v>1510</v>
      </c>
      <c r="I425" s="36">
        <v>1530</v>
      </c>
      <c r="J425" s="36">
        <v>1530</v>
      </c>
      <c r="K425" s="36">
        <v>1510</v>
      </c>
      <c r="L425" s="36">
        <v>1530</v>
      </c>
      <c r="M425" s="39">
        <v>1550</v>
      </c>
      <c r="N425" s="39">
        <v>1620</v>
      </c>
      <c r="O425" s="40">
        <v>1780</v>
      </c>
      <c r="P425" s="111"/>
      <c r="Q425" s="111"/>
      <c r="R425" s="111"/>
      <c r="S425" s="111"/>
      <c r="T425" s="35">
        <v>155090</v>
      </c>
      <c r="U425" s="36">
        <v>159110</v>
      </c>
      <c r="V425" s="36">
        <v>160960</v>
      </c>
      <c r="W425" s="36">
        <v>162320</v>
      </c>
      <c r="X425" s="36">
        <v>163950</v>
      </c>
      <c r="Y425" s="36">
        <v>164210</v>
      </c>
      <c r="Z425" s="36">
        <v>162240</v>
      </c>
      <c r="AA425" s="36">
        <v>164150</v>
      </c>
      <c r="AB425" s="37">
        <v>166000</v>
      </c>
      <c r="AC425" s="37">
        <v>173500</v>
      </c>
      <c r="AD425" s="77">
        <v>189870</v>
      </c>
      <c r="AE425" s="111"/>
      <c r="AF425" s="4">
        <f>E425/E$569</f>
        <v>1.051094890510949</v>
      </c>
      <c r="AG425" s="4">
        <f>F425/E$569</f>
        <v>1.0875912408759123</v>
      </c>
      <c r="AH425" s="4">
        <f>G425/E$569</f>
        <v>1.0948905109489051</v>
      </c>
      <c r="AI425" s="4">
        <f>H425/E$569</f>
        <v>1.1021897810218979</v>
      </c>
      <c r="AJ425" s="4">
        <f>I425/E$569</f>
        <v>1.1167883211678833</v>
      </c>
      <c r="AK425" s="4">
        <f>J425/E$569</f>
        <v>1.1167883211678833</v>
      </c>
      <c r="AL425" s="4">
        <f>K425/E$569</f>
        <v>1.1021897810218979</v>
      </c>
      <c r="AM425" s="4">
        <f>L425/E$569</f>
        <v>1.1167883211678833</v>
      </c>
      <c r="AN425" s="4">
        <f>M425/E$569</f>
        <v>1.1313868613138687</v>
      </c>
      <c r="AO425" s="4">
        <f>N425/E$569</f>
        <v>1.1824817518248176</v>
      </c>
      <c r="AP425" s="4">
        <f>O425/E$569</f>
        <v>1.2992700729927007</v>
      </c>
      <c r="AQ425" s="256"/>
      <c r="AR425" s="256"/>
      <c r="AS425" s="256"/>
      <c r="AT425" s="256"/>
      <c r="AU425" s="256"/>
      <c r="AV425" s="256"/>
      <c r="AW425" s="256"/>
      <c r="AX425" s="256"/>
      <c r="AY425" s="256"/>
      <c r="AZ425" s="256"/>
      <c r="BA425" s="256"/>
      <c r="BC425" s="3"/>
      <c r="BE425" s="3">
        <f>E425*保育人数!$R$3/保育人数!$R$34</f>
        <v>933.82108413701371</v>
      </c>
      <c r="BF425" s="3">
        <f>F425*保育人数!$R$3/保育人数!$R$34</f>
        <v>966.24542733621558</v>
      </c>
      <c r="BG425" s="3">
        <f>G425*保育人数!$R$3/保育人数!$R$34</f>
        <v>972.73029597605591</v>
      </c>
      <c r="BH425" s="3">
        <f>H425*保育人数!$R$3/保育人数!$R$34</f>
        <v>979.21516461589636</v>
      </c>
      <c r="BI425" s="3">
        <f>I425*保育人数!$R$3/保育人数!$R$34</f>
        <v>992.18490189557713</v>
      </c>
      <c r="BJ425" s="3">
        <f>J425*保育人数!$R$3/保育人数!$R$34</f>
        <v>992.18490189557713</v>
      </c>
      <c r="BK425" s="3">
        <f>K425*保育人数!$R$3/保育人数!$R$34</f>
        <v>979.21516461589636</v>
      </c>
      <c r="BL425" s="3">
        <f>L425*保育人数!$R$3/保育人数!$R$34</f>
        <v>992.18490189557713</v>
      </c>
      <c r="BM425" s="3">
        <f>M425*保育人数!$R$3/保育人数!$R$34</f>
        <v>1005.1546391752578</v>
      </c>
      <c r="BN425" s="3">
        <f>N425*保育人数!$R$3/保育人数!$R$34</f>
        <v>1050.5487196541405</v>
      </c>
      <c r="BO425" s="3">
        <f>O425*保育人数!$R$3/保育人数!$R$34</f>
        <v>1154.3066178915865</v>
      </c>
      <c r="BP425" s="3">
        <f t="shared" si="259"/>
        <v>1001.6174380989813</v>
      </c>
      <c r="BQ425" s="216"/>
      <c r="BR425" s="3"/>
      <c r="BU425" s="3">
        <f>U425*保育人数!$R$3/保育人数!$R$34</f>
        <v>103180.74492850018</v>
      </c>
      <c r="BV425" s="3">
        <f>V425*保育人数!$R$3/保育人数!$R$34</f>
        <v>104380.44562687064</v>
      </c>
      <c r="BW425" s="3">
        <f>W425*保育人数!$R$3/保育人数!$R$34</f>
        <v>105262.38776188894</v>
      </c>
      <c r="BX425" s="3">
        <f>X425*保育人数!$R$3/保育人数!$R$34</f>
        <v>106319.42135018292</v>
      </c>
      <c r="BY425" s="3">
        <f>Y425*保育人数!$R$3/保育人数!$R$34</f>
        <v>106488.02793481876</v>
      </c>
      <c r="BZ425" s="3">
        <f>Z425*保育人数!$R$3/保育人数!$R$34</f>
        <v>105210.50881277022</v>
      </c>
      <c r="CA425" s="3">
        <f>AA425*保育人数!$R$3/保育人数!$R$34</f>
        <v>106449.11872297972</v>
      </c>
      <c r="CB425" s="3">
        <f>AB425*保育人数!$R$3/保育人数!$R$34</f>
        <v>107648.8194213502</v>
      </c>
      <c r="CC425" s="3">
        <f>AC425*保育人数!$R$3/保育人数!$R$34</f>
        <v>112512.47090123047</v>
      </c>
      <c r="CD425" s="3">
        <f>AD425*保育人数!$R$3/保育人数!$R$34</f>
        <v>123128.20086464916</v>
      </c>
      <c r="CE425" s="3">
        <f>AE425*保育人数!$R$3/保育人数!$R$34</f>
        <v>0</v>
      </c>
      <c r="CF425" s="3">
        <f t="shared" si="260"/>
        <v>98234.558756840124</v>
      </c>
      <c r="CG425" s="216"/>
      <c r="CH425" s="3"/>
      <c r="CI425" s="4"/>
    </row>
    <row r="426" spans="1:87" ht="21" customHeight="1">
      <c r="A426" s="32" t="s">
        <v>83</v>
      </c>
      <c r="B426" s="33" t="s">
        <v>177</v>
      </c>
      <c r="C426" s="237" t="s">
        <v>159</v>
      </c>
      <c r="D426" s="34" t="s">
        <v>105</v>
      </c>
      <c r="E426" s="38">
        <v>260</v>
      </c>
      <c r="F426" s="36">
        <v>270</v>
      </c>
      <c r="G426" s="36">
        <v>270</v>
      </c>
      <c r="H426" s="36">
        <v>270</v>
      </c>
      <c r="I426" s="36">
        <v>280</v>
      </c>
      <c r="J426" s="36">
        <v>280</v>
      </c>
      <c r="K426" s="36">
        <v>280</v>
      </c>
      <c r="L426" s="36">
        <v>280</v>
      </c>
      <c r="M426" s="39">
        <v>290</v>
      </c>
      <c r="N426" s="39">
        <v>300</v>
      </c>
      <c r="O426" s="40">
        <v>320</v>
      </c>
      <c r="P426" s="111"/>
      <c r="Q426" s="111"/>
      <c r="R426" s="111"/>
      <c r="S426" s="111"/>
      <c r="T426" s="35">
        <v>33280</v>
      </c>
      <c r="U426" s="36">
        <v>33950</v>
      </c>
      <c r="V426" s="36">
        <v>34420</v>
      </c>
      <c r="W426" s="36">
        <v>34670</v>
      </c>
      <c r="X426" s="36">
        <v>34960</v>
      </c>
      <c r="Y426" s="36">
        <v>30530</v>
      </c>
      <c r="Z426" s="36">
        <v>30190</v>
      </c>
      <c r="AA426" s="36">
        <v>30520</v>
      </c>
      <c r="AB426" s="37">
        <v>30820</v>
      </c>
      <c r="AC426" s="37">
        <v>32050</v>
      </c>
      <c r="AD426" s="77">
        <v>34820</v>
      </c>
      <c r="AE426" s="111"/>
      <c r="AF426" s="4">
        <f>E426/E$570</f>
        <v>1.04</v>
      </c>
      <c r="AG426" s="4">
        <f>F426/E$570</f>
        <v>1.08</v>
      </c>
      <c r="AH426" s="4">
        <f>G426/E$570</f>
        <v>1.08</v>
      </c>
      <c r="AI426" s="4">
        <f>H426/E$570</f>
        <v>1.08</v>
      </c>
      <c r="AJ426" s="4">
        <f>I426/E$570</f>
        <v>1.1200000000000001</v>
      </c>
      <c r="AK426" s="4">
        <f>J426/E$570</f>
        <v>1.1200000000000001</v>
      </c>
      <c r="AL426" s="4">
        <f>K426/E$570</f>
        <v>1.1200000000000001</v>
      </c>
      <c r="AM426" s="4">
        <f>L426/E$570</f>
        <v>1.1200000000000001</v>
      </c>
      <c r="AN426" s="4">
        <f>M426/E$570</f>
        <v>1.1599999999999999</v>
      </c>
      <c r="AO426" s="4">
        <f>N426/E$570</f>
        <v>1.2</v>
      </c>
      <c r="AP426" s="4">
        <f>O426/E$570</f>
        <v>1.28</v>
      </c>
      <c r="AQ426" s="256"/>
      <c r="AR426" s="256"/>
      <c r="AS426" s="256"/>
      <c r="AT426" s="256"/>
      <c r="AU426" s="256"/>
      <c r="AV426" s="256"/>
      <c r="AW426" s="256"/>
      <c r="AX426" s="256"/>
      <c r="AY426" s="256"/>
      <c r="AZ426" s="256"/>
      <c r="BA426" s="256"/>
      <c r="BC426" s="3"/>
      <c r="BE426" s="3">
        <f>E426*(保育人数!$S$7+保育人数!$S$8)/保育人数!$S$34</f>
        <v>673.27795825471242</v>
      </c>
      <c r="BF426" s="3">
        <f>F426*(保育人数!$S$7+保育人数!$S$8)/保育人数!$S$34</f>
        <v>699.17326434143217</v>
      </c>
      <c r="BG426" s="3">
        <f>G426*(保育人数!$S$7+保育人数!$S$8)/保育人数!$S$34</f>
        <v>699.17326434143217</v>
      </c>
      <c r="BH426" s="3">
        <f>H426*(保育人数!$S$7+保育人数!$S$8)/保育人数!$S$34</f>
        <v>699.17326434143217</v>
      </c>
      <c r="BI426" s="3">
        <f>I426*(保育人数!$S$7+保育人数!$S$8)/保育人数!$S$34</f>
        <v>725.06857042815182</v>
      </c>
      <c r="BJ426" s="3">
        <f>J426*(保育人数!$S$7+保育人数!$S$8)/保育人数!$S$34</f>
        <v>725.06857042815182</v>
      </c>
      <c r="BK426" s="3">
        <f>K426*(保育人数!$S$7+保育人数!$S$8)/保育人数!$S$34</f>
        <v>725.06857042815182</v>
      </c>
      <c r="BL426" s="3">
        <f>L426*(保育人数!$S$7+保育人数!$S$8)/保育人数!$S$34</f>
        <v>725.06857042815182</v>
      </c>
      <c r="BM426" s="3">
        <f>M426*(保育人数!$S$7+保育人数!$S$8)/保育人数!$S$34</f>
        <v>750.96387651487157</v>
      </c>
      <c r="BN426" s="3">
        <f>N426*(保育人数!$S$7+保育人数!$S$8)/保育人数!$S$34</f>
        <v>776.85918260159121</v>
      </c>
      <c r="BO426" s="3">
        <f>O426*(保育人数!$S$7+保育人数!$S$8)/保育人数!$S$34</f>
        <v>828.64979477503061</v>
      </c>
      <c r="BP426" s="3">
        <f>AVERAGE(BE426:BO426)</f>
        <v>729.77680789846443</v>
      </c>
      <c r="BQ426" s="216">
        <f>SUM(BP426:BP429)</f>
        <v>3804.8444056964299</v>
      </c>
      <c r="BR426" s="3"/>
      <c r="BU426" s="3">
        <f>U426*(保育人数!$S$7+保育人数!$S$8)/保育人数!$S$34</f>
        <v>87914.564164413416</v>
      </c>
      <c r="BV426" s="3">
        <f>V426*(保育人数!$S$7+保育人数!$S$8)/保育人数!$S$34</f>
        <v>89131.643550489243</v>
      </c>
      <c r="BW426" s="3">
        <f>W426*(保育人数!$S$7+保育人数!$S$8)/保育人数!$S$34</f>
        <v>89779.026202657231</v>
      </c>
      <c r="BX426" s="3">
        <f>X426*(保育人数!$S$7+保育人数!$S$8)/保育人数!$S$34</f>
        <v>90529.990079172101</v>
      </c>
      <c r="BY426" s="3">
        <f>Y426*(保育人数!$S$7+保育人数!$S$8)/保育人数!$S$34</f>
        <v>79058.369482755268</v>
      </c>
      <c r="BZ426" s="3">
        <f>Z426*(保育人数!$S$7+保育人数!$S$8)/保育人数!$S$34</f>
        <v>78177.929075806795</v>
      </c>
      <c r="CA426" s="3">
        <f>AA426*(保育人数!$S$7+保育人数!$S$8)/保育人数!$S$34</f>
        <v>79032.474176668547</v>
      </c>
      <c r="CB426" s="3">
        <f>AB426*(保育人数!$S$7+保育人数!$S$8)/保育人数!$S$34</f>
        <v>79809.333359270138</v>
      </c>
      <c r="CC426" s="3">
        <f>AC426*(保育人数!$S$7+保育人数!$S$8)/保育人数!$S$34</f>
        <v>82994.456007936664</v>
      </c>
      <c r="CD426" s="3">
        <f>AD426*(保育人数!$S$7+保育人数!$S$8)/保育人数!$S$34</f>
        <v>90167.455793958026</v>
      </c>
      <c r="CE426" s="3">
        <f>AE426*(保育人数!$S$7+保育人数!$S$8)/保育人数!$S$34</f>
        <v>0</v>
      </c>
      <c r="CF426" s="3">
        <f>AVERAGE(BU426:CE426)</f>
        <v>76963.203808466118</v>
      </c>
      <c r="CG426" s="216">
        <f>ROUNDDOWN(SUM(CF426:CF429)*$CJ$2*12/16,-2)</f>
        <v>205100</v>
      </c>
      <c r="CH426" s="3"/>
      <c r="CI426" s="4"/>
    </row>
    <row r="427" spans="1:87" ht="19">
      <c r="A427" s="32" t="s">
        <v>83</v>
      </c>
      <c r="B427" s="76" t="s">
        <v>149</v>
      </c>
      <c r="C427" s="237"/>
      <c r="D427" s="34" t="s">
        <v>106</v>
      </c>
      <c r="E427" s="38">
        <v>320</v>
      </c>
      <c r="F427" s="36">
        <v>330</v>
      </c>
      <c r="G427" s="36">
        <v>330</v>
      </c>
      <c r="H427" s="36">
        <v>330</v>
      </c>
      <c r="I427" s="36">
        <v>340</v>
      </c>
      <c r="J427" s="36">
        <v>340</v>
      </c>
      <c r="K427" s="36">
        <v>340</v>
      </c>
      <c r="L427" s="36">
        <v>340</v>
      </c>
      <c r="M427" s="39">
        <v>360</v>
      </c>
      <c r="N427" s="39">
        <v>370</v>
      </c>
      <c r="O427" s="40">
        <v>400</v>
      </c>
      <c r="P427" s="111"/>
      <c r="Q427" s="111"/>
      <c r="R427" s="111"/>
      <c r="S427" s="111"/>
      <c r="T427" s="35">
        <v>39870</v>
      </c>
      <c r="U427" s="36">
        <v>40720</v>
      </c>
      <c r="V427" s="36">
        <v>41260</v>
      </c>
      <c r="W427" s="36">
        <v>41580</v>
      </c>
      <c r="X427" s="36">
        <v>41940</v>
      </c>
      <c r="Y427" s="36">
        <v>37520</v>
      </c>
      <c r="Z427" s="36">
        <v>37080</v>
      </c>
      <c r="AA427" s="36">
        <v>37490</v>
      </c>
      <c r="AB427" s="37">
        <v>37880</v>
      </c>
      <c r="AC427" s="37">
        <v>39440</v>
      </c>
      <c r="AD427" s="77">
        <v>42950</v>
      </c>
      <c r="AE427" s="111"/>
      <c r="AF427" s="4">
        <f>E427/E$571</f>
        <v>1.032258064516129</v>
      </c>
      <c r="AG427" s="4">
        <f>F427/E$571</f>
        <v>1.064516129032258</v>
      </c>
      <c r="AH427" s="4">
        <f>G427/E$571</f>
        <v>1.064516129032258</v>
      </c>
      <c r="AI427" s="4">
        <f>H427/E$571</f>
        <v>1.064516129032258</v>
      </c>
      <c r="AJ427" s="4">
        <f>I427/E$571</f>
        <v>1.096774193548387</v>
      </c>
      <c r="AK427" s="4">
        <f>J427/E$571</f>
        <v>1.096774193548387</v>
      </c>
      <c r="AL427" s="4">
        <f>K427/E$571</f>
        <v>1.096774193548387</v>
      </c>
      <c r="AM427" s="4">
        <f>L427/E$571</f>
        <v>1.096774193548387</v>
      </c>
      <c r="AN427" s="4">
        <f>M427/E$571</f>
        <v>1.1612903225806452</v>
      </c>
      <c r="AO427" s="4">
        <f>N427/E$571</f>
        <v>1.1935483870967742</v>
      </c>
      <c r="AP427" s="4">
        <f>O427/E$571</f>
        <v>1.2903225806451613</v>
      </c>
      <c r="AQ427" s="256"/>
      <c r="AR427" s="256"/>
      <c r="AS427" s="256"/>
      <c r="AT427" s="256"/>
      <c r="AU427" s="256"/>
      <c r="AV427" s="256"/>
      <c r="AW427" s="256"/>
      <c r="AX427" s="256"/>
      <c r="AY427" s="256"/>
      <c r="AZ427" s="256"/>
      <c r="BA427" s="256"/>
      <c r="BC427" s="3"/>
      <c r="BE427" s="3">
        <f>E427*保育人数!$S$6/保育人数!$S$34</f>
        <v>414.32489738751531</v>
      </c>
      <c r="BF427" s="3">
        <f>F427*保育人数!$S$6/保育人数!$S$34</f>
        <v>427.27255043087519</v>
      </c>
      <c r="BG427" s="3">
        <f>G427*保育人数!$S$6/保育人数!$S$34</f>
        <v>427.27255043087519</v>
      </c>
      <c r="BH427" s="3">
        <f>H427*保育人数!$S$6/保育人数!$S$34</f>
        <v>427.27255043087519</v>
      </c>
      <c r="BI427" s="3">
        <f>I427*保育人数!$S$6/保育人数!$S$34</f>
        <v>440.22020347423506</v>
      </c>
      <c r="BJ427" s="3">
        <f>J427*保育人数!$S$6/保育人数!$S$34</f>
        <v>440.22020347423506</v>
      </c>
      <c r="BK427" s="3">
        <f>K427*保育人数!$S$6/保育人数!$S$34</f>
        <v>440.22020347423506</v>
      </c>
      <c r="BL427" s="3">
        <f>L427*保育人数!$S$6/保育人数!$S$34</f>
        <v>440.22020347423506</v>
      </c>
      <c r="BM427" s="3">
        <f>M427*保育人数!$S$6/保育人数!$S$34</f>
        <v>466.11550956095476</v>
      </c>
      <c r="BN427" s="3">
        <f>N427*保育人数!$S$6/保育人数!$S$34</f>
        <v>479.06316260431458</v>
      </c>
      <c r="BO427" s="3">
        <f>O427*保育人数!$S$6/保育人数!$S$34</f>
        <v>517.90612173439422</v>
      </c>
      <c r="BP427" s="3">
        <f t="shared" ref="BP427:BP429" si="261">AVERAGE(BE427:BO427)</f>
        <v>447.28255967970398</v>
      </c>
      <c r="BQ427" s="216"/>
      <c r="BR427" s="3"/>
      <c r="BU427" s="3">
        <f>U427*保育人数!$S$6/保育人数!$S$34</f>
        <v>52722.843192561326</v>
      </c>
      <c r="BV427" s="3">
        <f>V427*保育人数!$S$6/保育人数!$S$34</f>
        <v>53422.016456902755</v>
      </c>
      <c r="BW427" s="3">
        <f>W427*保育人数!$S$6/保育人数!$S$34</f>
        <v>53836.341354290271</v>
      </c>
      <c r="BX427" s="3">
        <f>X427*保育人数!$S$6/保育人数!$S$34</f>
        <v>54302.456863851228</v>
      </c>
      <c r="BY427" s="3">
        <f>Y427*保育人数!$S$6/保育人数!$S$34</f>
        <v>48579.594218686172</v>
      </c>
      <c r="BZ427" s="3">
        <f>Z427*保育人数!$S$6/保育人数!$S$34</f>
        <v>48009.897484778339</v>
      </c>
      <c r="CA427" s="3">
        <f>AA427*保育人数!$S$6/保育人数!$S$34</f>
        <v>48540.751259556091</v>
      </c>
      <c r="CB427" s="3">
        <f>AB427*保育人数!$S$6/保育人数!$S$34</f>
        <v>49045.70972824713</v>
      </c>
      <c r="CC427" s="3">
        <f>AC427*保育人数!$S$6/保育人数!$S$34</f>
        <v>51065.543603011261</v>
      </c>
      <c r="CD427" s="3">
        <f>AD427*保育人数!$S$6/保育人数!$S$34</f>
        <v>55610.169821230571</v>
      </c>
      <c r="CE427" s="3">
        <f>AE427*保育人数!$S$6/保育人数!$S$34</f>
        <v>0</v>
      </c>
      <c r="CF427" s="3">
        <f t="shared" ref="CF427:CF429" si="262">AVERAGE(BU427:CE427)</f>
        <v>46830.48399846501</v>
      </c>
      <c r="CG427" s="216"/>
      <c r="CH427" s="3"/>
      <c r="CI427" s="4"/>
    </row>
    <row r="428" spans="1:87" ht="19">
      <c r="A428" s="32" t="s">
        <v>83</v>
      </c>
      <c r="B428" s="76" t="s">
        <v>149</v>
      </c>
      <c r="C428" s="257" t="s">
        <v>160</v>
      </c>
      <c r="D428" s="34" t="s">
        <v>161</v>
      </c>
      <c r="E428" s="38">
        <v>780</v>
      </c>
      <c r="F428" s="36">
        <v>810</v>
      </c>
      <c r="G428" s="36">
        <v>810</v>
      </c>
      <c r="H428" s="36">
        <v>820</v>
      </c>
      <c r="I428" s="36">
        <v>830</v>
      </c>
      <c r="J428" s="36">
        <v>830</v>
      </c>
      <c r="K428" s="36">
        <v>820</v>
      </c>
      <c r="L428" s="36">
        <v>830</v>
      </c>
      <c r="M428" s="39">
        <v>840</v>
      </c>
      <c r="N428" s="39">
        <v>880</v>
      </c>
      <c r="O428" s="40">
        <v>970</v>
      </c>
      <c r="P428" s="111"/>
      <c r="Q428" s="111"/>
      <c r="R428" s="111"/>
      <c r="S428" s="111"/>
      <c r="T428" s="35">
        <v>89190</v>
      </c>
      <c r="U428" s="36">
        <v>91340</v>
      </c>
      <c r="V428" s="36">
        <v>92480</v>
      </c>
      <c r="W428" s="36">
        <v>93230</v>
      </c>
      <c r="X428" s="36">
        <v>94120</v>
      </c>
      <c r="Y428" s="36">
        <v>94270</v>
      </c>
      <c r="Z428" s="36">
        <v>93300</v>
      </c>
      <c r="AA428" s="36">
        <v>94360</v>
      </c>
      <c r="AB428" s="37">
        <v>95370</v>
      </c>
      <c r="AC428" s="37">
        <v>99480</v>
      </c>
      <c r="AD428" s="77">
        <v>108450</v>
      </c>
      <c r="AE428" s="111"/>
      <c r="AF428" s="4">
        <f>E428/E$572</f>
        <v>1.04</v>
      </c>
      <c r="AG428" s="4">
        <f>F428/E$572</f>
        <v>1.08</v>
      </c>
      <c r="AH428" s="4">
        <f>G428/E$572</f>
        <v>1.08</v>
      </c>
      <c r="AI428" s="4">
        <f>H428/E$572</f>
        <v>1.0933333333333333</v>
      </c>
      <c r="AJ428" s="4">
        <f>I428/E$572</f>
        <v>1.1066666666666667</v>
      </c>
      <c r="AK428" s="4">
        <f>J428/E$572</f>
        <v>1.1066666666666667</v>
      </c>
      <c r="AL428" s="4">
        <f>K428/E$572</f>
        <v>1.0933333333333333</v>
      </c>
      <c r="AM428" s="4">
        <f>L428/E$572</f>
        <v>1.1066666666666667</v>
      </c>
      <c r="AN428" s="4">
        <f>M428/E$572</f>
        <v>1.1200000000000001</v>
      </c>
      <c r="AO428" s="4">
        <f>N428/E$572</f>
        <v>1.1733333333333333</v>
      </c>
      <c r="AP428" s="4">
        <f>O428/E$572</f>
        <v>1.2933333333333332</v>
      </c>
      <c r="AQ428" s="256"/>
      <c r="AR428" s="256"/>
      <c r="AS428" s="256"/>
      <c r="AT428" s="256"/>
      <c r="AU428" s="256"/>
      <c r="AV428" s="256"/>
      <c r="AW428" s="256"/>
      <c r="AX428" s="256"/>
      <c r="AY428" s="256"/>
      <c r="AZ428" s="256"/>
      <c r="BA428" s="256"/>
      <c r="BC428" s="3"/>
      <c r="BE428" s="3">
        <f>E428*(保育人数!$S$4+保育人数!$S$5)/保育人数!$S$34</f>
        <v>1514.875406073103</v>
      </c>
      <c r="BF428" s="3">
        <f>F428*(保育人数!$S$4+保育人数!$S$5)/保育人数!$S$34</f>
        <v>1573.1398447682222</v>
      </c>
      <c r="BG428" s="3">
        <f>G428*(保育人数!$S$4+保育人数!$S$5)/保育人数!$S$34</f>
        <v>1573.1398447682222</v>
      </c>
      <c r="BH428" s="3">
        <f>H428*(保育人数!$S$4+保育人数!$S$5)/保育人数!$S$34</f>
        <v>1592.5613243332621</v>
      </c>
      <c r="BI428" s="3">
        <f>I428*(保育人数!$S$4+保育人数!$S$5)/保育人数!$S$34</f>
        <v>1611.9828038983019</v>
      </c>
      <c r="BJ428" s="3">
        <f>J428*(保育人数!$S$4+保育人数!$S$5)/保育人数!$S$34</f>
        <v>1611.9828038983019</v>
      </c>
      <c r="BK428" s="3">
        <f>K428*(保育人数!$S$4+保育人数!$S$5)/保育人数!$S$34</f>
        <v>1592.5613243332621</v>
      </c>
      <c r="BL428" s="3">
        <f>L428*(保育人数!$S$4+保育人数!$S$5)/保育人数!$S$34</f>
        <v>1611.9828038983019</v>
      </c>
      <c r="BM428" s="3">
        <f>M428*(保育人数!$S$4+保育人数!$S$5)/保育人数!$S$34</f>
        <v>1631.4042834633417</v>
      </c>
      <c r="BN428" s="3">
        <f>N428*(保育人数!$S$4+保育人数!$S$5)/保育人数!$S$34</f>
        <v>1709.0902017235007</v>
      </c>
      <c r="BO428" s="3">
        <f>O428*(保育人数!$S$4+保育人数!$S$5)/保育人数!$S$34</f>
        <v>1883.8835178088589</v>
      </c>
      <c r="BP428" s="3">
        <f t="shared" si="261"/>
        <v>1627.873105360607</v>
      </c>
      <c r="BQ428" s="216"/>
      <c r="BR428" s="3"/>
      <c r="BU428" s="3">
        <f>U428*(保育人数!$S$4+保育人数!$S$5)/保育人数!$S$34</f>
        <v>177395.79434707336</v>
      </c>
      <c r="BV428" s="3">
        <f>V428*(保育人数!$S$4+保育人数!$S$5)/保育人数!$S$34</f>
        <v>179609.8430174879</v>
      </c>
      <c r="BW428" s="3">
        <f>W428*(保育人数!$S$4+保育人数!$S$5)/保育人数!$S$34</f>
        <v>181066.45398486589</v>
      </c>
      <c r="BX428" s="3">
        <f>X428*(保育人数!$S$4+保育人数!$S$5)/保育人数!$S$34</f>
        <v>182794.96566615443</v>
      </c>
      <c r="BY428" s="3">
        <f>Y428*(保育人数!$S$4+保育人数!$S$5)/保育人数!$S$34</f>
        <v>183086.28785963001</v>
      </c>
      <c r="BZ428" s="3">
        <f>Z428*(保育人数!$S$4+保育人数!$S$5)/保育人数!$S$34</f>
        <v>181202.40434182115</v>
      </c>
      <c r="CA428" s="3">
        <f>AA428*(保育人数!$S$4+保育人数!$S$5)/保育人数!$S$34</f>
        <v>183261.08117571537</v>
      </c>
      <c r="CB428" s="3">
        <f>AB428*(保育人数!$S$4+保育人数!$S$5)/保育人数!$S$34</f>
        <v>185222.6506117844</v>
      </c>
      <c r="CC428" s="3">
        <f>AC428*(保育人数!$S$4+保育人数!$S$5)/保育人数!$S$34</f>
        <v>193204.87871301576</v>
      </c>
      <c r="CD428" s="3">
        <f>AD428*(保育人数!$S$4+保育人数!$S$5)/保育人数!$S$34</f>
        <v>210625.94588285644</v>
      </c>
      <c r="CE428" s="3">
        <f>AE428*(保育人数!$S$4+保育人数!$S$5)/保育人数!$S$34</f>
        <v>0</v>
      </c>
      <c r="CF428" s="3">
        <f t="shared" si="262"/>
        <v>168860.93687276405</v>
      </c>
      <c r="CG428" s="216"/>
      <c r="CH428" s="3"/>
      <c r="CI428" s="4"/>
    </row>
    <row r="429" spans="1:87" ht="19">
      <c r="A429" s="32" t="s">
        <v>83</v>
      </c>
      <c r="B429" s="76" t="s">
        <v>149</v>
      </c>
      <c r="C429" s="257"/>
      <c r="D429" s="34" t="s">
        <v>162</v>
      </c>
      <c r="E429" s="38">
        <v>1440</v>
      </c>
      <c r="F429" s="36">
        <v>1490</v>
      </c>
      <c r="G429" s="36">
        <v>1500</v>
      </c>
      <c r="H429" s="36">
        <v>1510</v>
      </c>
      <c r="I429" s="36">
        <v>1530</v>
      </c>
      <c r="J429" s="36">
        <v>1530</v>
      </c>
      <c r="K429" s="36">
        <v>1510</v>
      </c>
      <c r="L429" s="36">
        <v>1530</v>
      </c>
      <c r="M429" s="39">
        <v>1550</v>
      </c>
      <c r="N429" s="39">
        <v>1620</v>
      </c>
      <c r="O429" s="40">
        <v>1780</v>
      </c>
      <c r="P429" s="111"/>
      <c r="Q429" s="111"/>
      <c r="R429" s="111"/>
      <c r="S429" s="111"/>
      <c r="T429" s="35">
        <v>155130</v>
      </c>
      <c r="U429" s="36">
        <v>159130</v>
      </c>
      <c r="V429" s="36">
        <v>160960</v>
      </c>
      <c r="W429" s="36">
        <v>162320</v>
      </c>
      <c r="X429" s="36">
        <v>163950</v>
      </c>
      <c r="Y429" s="36">
        <v>164200</v>
      </c>
      <c r="Z429" s="36">
        <v>162240</v>
      </c>
      <c r="AA429" s="36">
        <v>164140</v>
      </c>
      <c r="AB429" s="37">
        <v>165980</v>
      </c>
      <c r="AC429" s="37">
        <v>173450</v>
      </c>
      <c r="AD429" s="77">
        <v>189780</v>
      </c>
      <c r="AE429" s="111"/>
      <c r="AF429" s="4">
        <f>E429/E$573</f>
        <v>1.051094890510949</v>
      </c>
      <c r="AG429" s="4">
        <f>F429/E$573</f>
        <v>1.0875912408759123</v>
      </c>
      <c r="AH429" s="4">
        <f>G429/E$573</f>
        <v>1.0948905109489051</v>
      </c>
      <c r="AI429" s="4">
        <f>H429/E$573</f>
        <v>1.1021897810218979</v>
      </c>
      <c r="AJ429" s="4">
        <f>I429/E$573</f>
        <v>1.1167883211678833</v>
      </c>
      <c r="AK429" s="4">
        <f>J429/E$573</f>
        <v>1.1167883211678833</v>
      </c>
      <c r="AL429" s="4">
        <f>K429/E$573</f>
        <v>1.1021897810218979</v>
      </c>
      <c r="AM429" s="4">
        <f>L429/E$573</f>
        <v>1.1167883211678833</v>
      </c>
      <c r="AN429" s="4">
        <f>M429/E$573</f>
        <v>1.1313868613138687</v>
      </c>
      <c r="AO429" s="4">
        <f>N429/E$573</f>
        <v>1.1824817518248176</v>
      </c>
      <c r="AP429" s="4">
        <f>O429/E$573</f>
        <v>1.2992700729927007</v>
      </c>
      <c r="AQ429" s="256"/>
      <c r="AR429" s="256"/>
      <c r="AS429" s="256"/>
      <c r="AT429" s="256"/>
      <c r="AU429" s="256"/>
      <c r="AV429" s="256"/>
      <c r="AW429" s="256"/>
      <c r="AX429" s="256"/>
      <c r="AY429" s="256"/>
      <c r="AZ429" s="256"/>
      <c r="BA429" s="256"/>
      <c r="BC429" s="3"/>
      <c r="BE429" s="3">
        <f>E429*保育人数!$S$3/保育人数!$S$34</f>
        <v>932.23101912190953</v>
      </c>
      <c r="BF429" s="3">
        <f>F429*保育人数!$S$3/保育人数!$S$34</f>
        <v>964.60015173030911</v>
      </c>
      <c r="BG429" s="3">
        <f>G429*保育人数!$S$3/保育人数!$S$34</f>
        <v>971.07397825198905</v>
      </c>
      <c r="BH429" s="3">
        <f>H429*保育人数!$S$3/保育人数!$S$34</f>
        <v>977.54780477366899</v>
      </c>
      <c r="BI429" s="3">
        <f>I429*保育人数!$S$3/保育人数!$S$34</f>
        <v>990.49545781702886</v>
      </c>
      <c r="BJ429" s="3">
        <f>J429*保育人数!$S$3/保育人数!$S$34</f>
        <v>990.49545781702886</v>
      </c>
      <c r="BK429" s="3">
        <f>K429*保育人数!$S$3/保育人数!$S$34</f>
        <v>977.54780477366899</v>
      </c>
      <c r="BL429" s="3">
        <f>L429*保育人数!$S$3/保育人数!$S$34</f>
        <v>990.49545781702886</v>
      </c>
      <c r="BM429" s="3">
        <f>M429*保育人数!$S$3/保育人数!$S$34</f>
        <v>1003.4431108603887</v>
      </c>
      <c r="BN429" s="3">
        <f>N429*保育人数!$S$3/保育人数!$S$34</f>
        <v>1048.7598965121481</v>
      </c>
      <c r="BO429" s="3">
        <f>O429*保育人数!$S$3/保育人数!$S$34</f>
        <v>1152.3411208590271</v>
      </c>
      <c r="BP429" s="3">
        <f t="shared" si="261"/>
        <v>999.91193275765443</v>
      </c>
      <c r="BQ429" s="216"/>
      <c r="BR429" s="3"/>
      <c r="BU429" s="3">
        <f>U429*保育人数!$S$3/保育人数!$S$34</f>
        <v>103018.00143949268</v>
      </c>
      <c r="BV429" s="3">
        <f>V429*保育人数!$S$3/保育人数!$S$34</f>
        <v>104202.7116929601</v>
      </c>
      <c r="BW429" s="3">
        <f>W429*保育人数!$S$3/保育人数!$S$34</f>
        <v>105083.15209990858</v>
      </c>
      <c r="BX429" s="3">
        <f>X429*保育人数!$S$3/保育人数!$S$34</f>
        <v>106138.38582294241</v>
      </c>
      <c r="BY429" s="3">
        <f>Y429*保育人数!$S$3/保育人数!$S$34</f>
        <v>106300.2314859844</v>
      </c>
      <c r="BZ429" s="3">
        <f>Z429*保育人数!$S$3/保育人数!$S$34</f>
        <v>105031.36148773514</v>
      </c>
      <c r="CA429" s="3">
        <f>AA429*保育人数!$S$3/保育人数!$S$34</f>
        <v>106261.38852685432</v>
      </c>
      <c r="CB429" s="3">
        <f>AB429*保育人数!$S$3/保育人数!$S$34</f>
        <v>107452.57260684343</v>
      </c>
      <c r="CC429" s="3">
        <f>AC429*保育人数!$S$3/保育人数!$S$34</f>
        <v>112288.52101853833</v>
      </c>
      <c r="CD429" s="3">
        <f>AD429*保育人数!$S$3/保育人数!$S$34</f>
        <v>122860.27972844166</v>
      </c>
      <c r="CE429" s="3">
        <f>AE429*保育人数!$S$3/保育人数!$S$34</f>
        <v>0</v>
      </c>
      <c r="CF429" s="3">
        <f t="shared" si="262"/>
        <v>98057.87326451829</v>
      </c>
      <c r="CG429" s="216"/>
      <c r="CH429" s="3"/>
      <c r="CI429" s="4"/>
    </row>
    <row r="430" spans="1:87" ht="21" customHeight="1">
      <c r="A430" s="32" t="s">
        <v>83</v>
      </c>
      <c r="B430" s="33" t="s">
        <v>178</v>
      </c>
      <c r="C430" s="237" t="s">
        <v>159</v>
      </c>
      <c r="D430" s="34" t="s">
        <v>105</v>
      </c>
      <c r="E430" s="38">
        <v>250</v>
      </c>
      <c r="F430" s="36">
        <v>260</v>
      </c>
      <c r="G430" s="36">
        <v>260</v>
      </c>
      <c r="H430" s="36">
        <v>260</v>
      </c>
      <c r="I430" s="36">
        <v>270</v>
      </c>
      <c r="J430" s="36">
        <v>270</v>
      </c>
      <c r="K430" s="36">
        <v>270</v>
      </c>
      <c r="L430" s="36">
        <v>270</v>
      </c>
      <c r="M430" s="39">
        <v>280</v>
      </c>
      <c r="N430" s="39">
        <v>290</v>
      </c>
      <c r="O430" s="40">
        <v>310</v>
      </c>
      <c r="P430" s="111"/>
      <c r="Q430" s="111"/>
      <c r="R430" s="111"/>
      <c r="S430" s="111"/>
      <c r="T430" s="35">
        <v>32510</v>
      </c>
      <c r="U430" s="36">
        <v>33160</v>
      </c>
      <c r="V430" s="36">
        <v>33630</v>
      </c>
      <c r="W430" s="36">
        <v>33870</v>
      </c>
      <c r="X430" s="36">
        <v>34150</v>
      </c>
      <c r="Y430" s="36">
        <v>29720</v>
      </c>
      <c r="Z430" s="36">
        <v>29400</v>
      </c>
      <c r="AA430" s="36">
        <v>29720</v>
      </c>
      <c r="AB430" s="37">
        <v>30010</v>
      </c>
      <c r="AC430" s="37">
        <v>31210</v>
      </c>
      <c r="AD430" s="77">
        <v>33910</v>
      </c>
      <c r="AE430" s="111"/>
      <c r="AF430" s="4">
        <f>E430/E$574</f>
        <v>1.0416666666666667</v>
      </c>
      <c r="AG430" s="4">
        <f>F430/E$574</f>
        <v>1.0833333333333333</v>
      </c>
      <c r="AH430" s="4">
        <f>G430/E$574</f>
        <v>1.0833333333333333</v>
      </c>
      <c r="AI430" s="4">
        <f>H430/E$574</f>
        <v>1.0833333333333333</v>
      </c>
      <c r="AJ430" s="4">
        <f>I430/E$574</f>
        <v>1.125</v>
      </c>
      <c r="AK430" s="4">
        <f>J430/E$574</f>
        <v>1.125</v>
      </c>
      <c r="AL430" s="4">
        <f>K430/E$574</f>
        <v>1.125</v>
      </c>
      <c r="AM430" s="4">
        <f>L430/E$574</f>
        <v>1.125</v>
      </c>
      <c r="AN430" s="4">
        <f>M430/E$574</f>
        <v>1.1666666666666667</v>
      </c>
      <c r="AO430" s="4">
        <f>N430/E$574</f>
        <v>1.2083333333333333</v>
      </c>
      <c r="AP430" s="4">
        <f>O430/E$574</f>
        <v>1.2916666666666667</v>
      </c>
      <c r="AQ430" s="256"/>
      <c r="AR430" s="256"/>
      <c r="AS430" s="256"/>
      <c r="AT430" s="256"/>
      <c r="AU430" s="256"/>
      <c r="AV430" s="256"/>
      <c r="AW430" s="256"/>
      <c r="AX430" s="256"/>
      <c r="AY430" s="256"/>
      <c r="AZ430" s="256"/>
      <c r="BA430" s="256"/>
      <c r="BC430" s="3"/>
      <c r="BE430" s="3">
        <f>E430*(保育人数!$T$7+保育人数!$T$8)/保育人数!$T$34</f>
        <v>656.89498225863383</v>
      </c>
      <c r="BF430" s="3">
        <f>F430*(保育人数!$T$7+保育人数!$T$8)/保育人数!$T$34</f>
        <v>683.17078154897922</v>
      </c>
      <c r="BG430" s="3">
        <f>G430*(保育人数!$T$7+保育人数!$T$8)/保育人数!$T$34</f>
        <v>683.17078154897922</v>
      </c>
      <c r="BH430" s="3">
        <f>H430*(保育人数!$T$7+保育人数!$T$8)/保育人数!$T$34</f>
        <v>683.17078154897922</v>
      </c>
      <c r="BI430" s="3">
        <f>I430*(保育人数!$T$7+保育人数!$T$8)/保育人数!$T$34</f>
        <v>709.44658083932461</v>
      </c>
      <c r="BJ430" s="3">
        <f>J430*(保育人数!$T$7+保育人数!$T$8)/保育人数!$T$34</f>
        <v>709.44658083932461</v>
      </c>
      <c r="BK430" s="3">
        <f>K430*(保育人数!$T$7+保育人数!$T$8)/保育人数!$T$34</f>
        <v>709.44658083932461</v>
      </c>
      <c r="BL430" s="3">
        <f>L430*(保育人数!$T$7+保育人数!$T$8)/保育人数!$T$34</f>
        <v>709.44658083932461</v>
      </c>
      <c r="BM430" s="3">
        <f>M430*(保育人数!$T$7+保育人数!$T$8)/保育人数!$T$34</f>
        <v>735.72238012967</v>
      </c>
      <c r="BN430" s="3">
        <f>N430*(保育人数!$T$7+保育人数!$T$8)/保育人数!$T$34</f>
        <v>761.99817942001528</v>
      </c>
      <c r="BO430" s="3">
        <f>O430*(保育人数!$T$7+保育人数!$T$8)/保育人数!$T$34</f>
        <v>814.54977800070606</v>
      </c>
      <c r="BP430" s="3">
        <f>AVERAGE(BE430:BO430)</f>
        <v>714.22399889211476</v>
      </c>
      <c r="BQ430" s="216">
        <f>SUM(BP430:BP433)</f>
        <v>3795.0614656851076</v>
      </c>
      <c r="BR430" s="3"/>
      <c r="BU430" s="3">
        <f>U430*(保育人数!$T$7+保育人数!$T$8)/保育人数!$T$34</f>
        <v>87130.550446785201</v>
      </c>
      <c r="BV430" s="3">
        <f>V430*(保育人数!$T$7+保育人数!$T$8)/保育人数!$T$34</f>
        <v>88365.513013431424</v>
      </c>
      <c r="BW430" s="3">
        <f>W430*(保育人数!$T$7+保育人数!$T$8)/保育人数!$T$34</f>
        <v>88996.132196399718</v>
      </c>
      <c r="BX430" s="3">
        <f>X430*(保育人数!$T$7+保育人数!$T$8)/保育人数!$T$34</f>
        <v>89731.854576529382</v>
      </c>
      <c r="BY430" s="3">
        <f>Y430*(保育人数!$T$7+保育人数!$T$8)/保育人数!$T$34</f>
        <v>78091.675490906389</v>
      </c>
      <c r="BZ430" s="3">
        <f>Z430*(保育人数!$T$7+保育人数!$T$8)/保育人数!$T$34</f>
        <v>77250.84991361534</v>
      </c>
      <c r="CA430" s="3">
        <f>AA430*(保育人数!$T$7+保育人数!$T$8)/保育人数!$T$34</f>
        <v>78091.675490906389</v>
      </c>
      <c r="CB430" s="3">
        <f>AB430*(保育人数!$T$7+保育人数!$T$8)/保育人数!$T$34</f>
        <v>78853.673670326418</v>
      </c>
      <c r="CC430" s="3">
        <f>AC430*(保育人数!$T$7+保育人数!$T$8)/保育人数!$T$34</f>
        <v>82006.769585167858</v>
      </c>
      <c r="CD430" s="3">
        <f>AD430*(保育人数!$T$7+保育人数!$T$8)/保育人数!$T$34</f>
        <v>89101.235393561103</v>
      </c>
      <c r="CE430" s="3">
        <f>AE430*(保育人数!$T$7+保育人数!$T$8)/保育人数!$T$34</f>
        <v>0</v>
      </c>
      <c r="CF430" s="3">
        <f>AVERAGE(BU430:CE430)</f>
        <v>76147.266343420837</v>
      </c>
      <c r="CG430" s="216">
        <f>ROUNDDOWN(SUM(CF430:CF433)*$CJ$2*12/16,-2)</f>
        <v>205500</v>
      </c>
      <c r="CH430" s="3"/>
      <c r="CI430" s="4"/>
    </row>
    <row r="431" spans="1:87" ht="19">
      <c r="A431" s="32" t="s">
        <v>83</v>
      </c>
      <c r="B431" s="76" t="s">
        <v>150</v>
      </c>
      <c r="C431" s="237"/>
      <c r="D431" s="34" t="s">
        <v>106</v>
      </c>
      <c r="E431" s="38">
        <v>310</v>
      </c>
      <c r="F431" s="36">
        <v>320</v>
      </c>
      <c r="G431" s="36">
        <v>320</v>
      </c>
      <c r="H431" s="36">
        <v>320</v>
      </c>
      <c r="I431" s="36">
        <v>330</v>
      </c>
      <c r="J431" s="36">
        <v>330</v>
      </c>
      <c r="K431" s="36">
        <v>330</v>
      </c>
      <c r="L431" s="36">
        <v>330</v>
      </c>
      <c r="M431" s="39">
        <v>350</v>
      </c>
      <c r="N431" s="39">
        <v>360</v>
      </c>
      <c r="O431" s="40">
        <v>390</v>
      </c>
      <c r="P431" s="111"/>
      <c r="Q431" s="111"/>
      <c r="R431" s="111"/>
      <c r="S431" s="111"/>
      <c r="T431" s="35">
        <v>39100</v>
      </c>
      <c r="U431" s="36">
        <v>39930</v>
      </c>
      <c r="V431" s="36">
        <v>40470</v>
      </c>
      <c r="W431" s="36">
        <v>40780</v>
      </c>
      <c r="X431" s="36">
        <v>41130</v>
      </c>
      <c r="Y431" s="36">
        <v>36710</v>
      </c>
      <c r="Z431" s="36">
        <v>36290</v>
      </c>
      <c r="AA431" s="36">
        <v>36690</v>
      </c>
      <c r="AB431" s="37">
        <v>37070</v>
      </c>
      <c r="AC431" s="37">
        <v>38600</v>
      </c>
      <c r="AD431" s="77">
        <v>42040</v>
      </c>
      <c r="AE431" s="111"/>
      <c r="AF431" s="4">
        <f>E431/E$575</f>
        <v>1.0333333333333334</v>
      </c>
      <c r="AG431" s="4">
        <f>F431/E$575</f>
        <v>1.0666666666666667</v>
      </c>
      <c r="AH431" s="4">
        <f>G431/E$575</f>
        <v>1.0666666666666667</v>
      </c>
      <c r="AI431" s="4">
        <f>H431/E$575</f>
        <v>1.0666666666666667</v>
      </c>
      <c r="AJ431" s="4">
        <f>I431/E$575</f>
        <v>1.1000000000000001</v>
      </c>
      <c r="AK431" s="4">
        <f>J431/E$575</f>
        <v>1.1000000000000001</v>
      </c>
      <c r="AL431" s="4">
        <f>K431/E$575</f>
        <v>1.1000000000000001</v>
      </c>
      <c r="AM431" s="4">
        <f>L431/E$575</f>
        <v>1.1000000000000001</v>
      </c>
      <c r="AN431" s="4">
        <f>M431/E$575</f>
        <v>1.1666666666666667</v>
      </c>
      <c r="AO431" s="4">
        <f>N431/E$575</f>
        <v>1.2</v>
      </c>
      <c r="AP431" s="4">
        <f>O431/E$575</f>
        <v>1.3</v>
      </c>
      <c r="AQ431" s="256"/>
      <c r="AR431" s="256"/>
      <c r="AS431" s="256"/>
      <c r="AT431" s="256"/>
      <c r="AU431" s="256"/>
      <c r="AV431" s="256"/>
      <c r="AW431" s="256"/>
      <c r="AX431" s="256"/>
      <c r="AY431" s="256"/>
      <c r="AZ431" s="256"/>
      <c r="BA431" s="256"/>
      <c r="BC431" s="3"/>
      <c r="BE431" s="3">
        <f>E431*保育人数!$T$6/保育人数!$T$34</f>
        <v>407.27488900035303</v>
      </c>
      <c r="BF431" s="3">
        <f>F431*保育人数!$T$6/保育人数!$T$34</f>
        <v>420.41278864552567</v>
      </c>
      <c r="BG431" s="3">
        <f>G431*保育人数!$T$6/保育人数!$T$34</f>
        <v>420.41278864552567</v>
      </c>
      <c r="BH431" s="3">
        <f>H431*保育人数!$T$6/保育人数!$T$34</f>
        <v>420.41278864552567</v>
      </c>
      <c r="BI431" s="3">
        <f>I431*保育人数!$T$6/保育人数!$T$34</f>
        <v>433.55068829069836</v>
      </c>
      <c r="BJ431" s="3">
        <f>J431*保育人数!$T$6/保育人数!$T$34</f>
        <v>433.55068829069836</v>
      </c>
      <c r="BK431" s="3">
        <f>K431*保育人数!$T$6/保育人数!$T$34</f>
        <v>433.55068829069836</v>
      </c>
      <c r="BL431" s="3">
        <f>L431*保育人数!$T$6/保育人数!$T$34</f>
        <v>433.55068829069836</v>
      </c>
      <c r="BM431" s="3">
        <f>M431*保育人数!$T$6/保育人数!$T$34</f>
        <v>459.82648758104369</v>
      </c>
      <c r="BN431" s="3">
        <f>N431*保育人数!$T$6/保育人数!$T$34</f>
        <v>472.96438722621639</v>
      </c>
      <c r="BO431" s="3">
        <f>O431*保育人数!$T$6/保育人数!$T$34</f>
        <v>512.37808616173447</v>
      </c>
      <c r="BP431" s="3">
        <f t="shared" ref="BP431:BP433" si="263">AVERAGE(BE431:BO431)</f>
        <v>440.71681536988348</v>
      </c>
      <c r="BQ431" s="216"/>
      <c r="BR431" s="3"/>
      <c r="BU431" s="3">
        <f>U431*保育人数!$T$6/保育人数!$T$34</f>
        <v>52459.633283174502</v>
      </c>
      <c r="BV431" s="3">
        <f>V431*保育人数!$T$6/保育人数!$T$34</f>
        <v>53169.079864013824</v>
      </c>
      <c r="BW431" s="3">
        <f>W431*保育人数!$T$6/保育人数!$T$34</f>
        <v>53576.35475301418</v>
      </c>
      <c r="BX431" s="3">
        <f>X431*保育人数!$T$6/保育人数!$T$34</f>
        <v>54036.181240595222</v>
      </c>
      <c r="BY431" s="3">
        <f>Y431*保育人数!$T$6/保育人数!$T$34</f>
        <v>48229.229597428901</v>
      </c>
      <c r="BZ431" s="3">
        <f>Z431*保育人数!$T$6/保育人数!$T$34</f>
        <v>47677.437812331649</v>
      </c>
      <c r="CA431" s="3">
        <f>AA431*保育人数!$T$6/保育人数!$T$34</f>
        <v>48202.953798138551</v>
      </c>
      <c r="CB431" s="3">
        <f>AB431*保育人数!$T$6/保育人数!$T$34</f>
        <v>48702.193984655118</v>
      </c>
      <c r="CC431" s="3">
        <f>AC431*保育人数!$T$6/保育人数!$T$34</f>
        <v>50712.292630366537</v>
      </c>
      <c r="CD431" s="3">
        <f>AD431*保育人数!$T$6/保育人数!$T$34</f>
        <v>55231.730108305936</v>
      </c>
      <c r="CE431" s="3">
        <f>AE431*保育人数!$T$6/保育人数!$T$34</f>
        <v>0</v>
      </c>
      <c r="CF431" s="3">
        <f t="shared" ref="CF431:CF433" si="264">AVERAGE(BU431:CE431)</f>
        <v>46545.1897338204</v>
      </c>
      <c r="CG431" s="216"/>
      <c r="CH431" s="3"/>
      <c r="CI431" s="4"/>
    </row>
    <row r="432" spans="1:87" ht="19">
      <c r="A432" s="32" t="s">
        <v>83</v>
      </c>
      <c r="B432" s="76" t="s">
        <v>150</v>
      </c>
      <c r="C432" s="257" t="s">
        <v>160</v>
      </c>
      <c r="D432" s="34" t="s">
        <v>161</v>
      </c>
      <c r="E432" s="38">
        <v>770</v>
      </c>
      <c r="F432" s="36">
        <v>800</v>
      </c>
      <c r="G432" s="36">
        <v>800</v>
      </c>
      <c r="H432" s="36">
        <v>810</v>
      </c>
      <c r="I432" s="36">
        <v>820</v>
      </c>
      <c r="J432" s="36">
        <v>820</v>
      </c>
      <c r="K432" s="36">
        <v>810</v>
      </c>
      <c r="L432" s="36">
        <v>820</v>
      </c>
      <c r="M432" s="39">
        <v>830</v>
      </c>
      <c r="N432" s="39">
        <v>870</v>
      </c>
      <c r="O432" s="40">
        <v>960</v>
      </c>
      <c r="P432" s="111"/>
      <c r="Q432" s="111"/>
      <c r="R432" s="111"/>
      <c r="S432" s="111"/>
      <c r="T432" s="35">
        <v>88420</v>
      </c>
      <c r="U432" s="36">
        <v>90550</v>
      </c>
      <c r="V432" s="36">
        <v>91690</v>
      </c>
      <c r="W432" s="36">
        <v>92430</v>
      </c>
      <c r="X432" s="36">
        <v>93310</v>
      </c>
      <c r="Y432" s="36">
        <v>93460</v>
      </c>
      <c r="Z432" s="36">
        <v>92510</v>
      </c>
      <c r="AA432" s="36">
        <v>93560</v>
      </c>
      <c r="AB432" s="37">
        <v>94560</v>
      </c>
      <c r="AC432" s="37">
        <v>98640</v>
      </c>
      <c r="AD432" s="77">
        <v>107540</v>
      </c>
      <c r="AE432" s="111"/>
      <c r="AF432" s="4">
        <f>E432/E$576</f>
        <v>1.0405405405405406</v>
      </c>
      <c r="AG432" s="4">
        <f>F432/E$576</f>
        <v>1.0810810810810811</v>
      </c>
      <c r="AH432" s="4">
        <f>G432/E$576</f>
        <v>1.0810810810810811</v>
      </c>
      <c r="AI432" s="4">
        <f>H432/E$576</f>
        <v>1.0945945945945945</v>
      </c>
      <c r="AJ432" s="4">
        <f>I432/E$576</f>
        <v>1.1081081081081081</v>
      </c>
      <c r="AK432" s="4">
        <f>J432/E$576</f>
        <v>1.1081081081081081</v>
      </c>
      <c r="AL432" s="4">
        <f>K432/E$576</f>
        <v>1.0945945945945945</v>
      </c>
      <c r="AM432" s="4">
        <f>L432/E$576</f>
        <v>1.1081081081081081</v>
      </c>
      <c r="AN432" s="4">
        <f>M432/E$576</f>
        <v>1.1216216216216217</v>
      </c>
      <c r="AO432" s="4">
        <f>N432/E$576</f>
        <v>1.1756756756756757</v>
      </c>
      <c r="AP432" s="4">
        <f>O432/E$576</f>
        <v>1.2972972972972974</v>
      </c>
      <c r="AQ432" s="256"/>
      <c r="AR432" s="256"/>
      <c r="AS432" s="256"/>
      <c r="AT432" s="256"/>
      <c r="AU432" s="256"/>
      <c r="AV432" s="256"/>
      <c r="AW432" s="256"/>
      <c r="AX432" s="256"/>
      <c r="AY432" s="256"/>
      <c r="AZ432" s="256"/>
      <c r="BA432" s="256"/>
      <c r="BC432" s="3"/>
      <c r="BE432" s="3">
        <f>E432*(保育人数!$T$4+保育人数!$T$5)/保育人数!$T$34</f>
        <v>1517.4274090174442</v>
      </c>
      <c r="BF432" s="3">
        <f>F432*(保育人数!$T$4+保育人数!$T$5)/保育人数!$T$34</f>
        <v>1576.5479574207213</v>
      </c>
      <c r="BG432" s="3">
        <f>G432*(保育人数!$T$4+保育人数!$T$5)/保育人数!$T$34</f>
        <v>1576.5479574207213</v>
      </c>
      <c r="BH432" s="3">
        <f>H432*(保育人数!$T$4+保育人数!$T$5)/保育人数!$T$34</f>
        <v>1596.2548068884803</v>
      </c>
      <c r="BI432" s="3">
        <f>I432*(保育人数!$T$4+保育人数!$T$5)/保育人数!$T$34</f>
        <v>1615.9616563562395</v>
      </c>
      <c r="BJ432" s="3">
        <f>J432*(保育人数!$T$4+保育人数!$T$5)/保育人数!$T$34</f>
        <v>1615.9616563562395</v>
      </c>
      <c r="BK432" s="3">
        <f>K432*(保育人数!$T$4+保育人数!$T$5)/保育人数!$T$34</f>
        <v>1596.2548068884803</v>
      </c>
      <c r="BL432" s="3">
        <f>L432*(保育人数!$T$4+保育人数!$T$5)/保育人数!$T$34</f>
        <v>1615.9616563562395</v>
      </c>
      <c r="BM432" s="3">
        <f>M432*(保育人数!$T$4+保育人数!$T$5)/保育人数!$T$34</f>
        <v>1635.6685058239984</v>
      </c>
      <c r="BN432" s="3">
        <f>N432*(保育人数!$T$4+保育人数!$T$5)/保育人数!$T$34</f>
        <v>1714.4959036950345</v>
      </c>
      <c r="BO432" s="3">
        <f>O432*(保育人数!$T$4+保育人数!$T$5)/保育人数!$T$34</f>
        <v>1891.8575489048656</v>
      </c>
      <c r="BP432" s="3">
        <f t="shared" si="263"/>
        <v>1632.0854422844059</v>
      </c>
      <c r="BQ432" s="216"/>
      <c r="BR432" s="3"/>
      <c r="BU432" s="3">
        <f>U432*(保育人数!$T$4+保育人数!$T$5)/保育人数!$T$34</f>
        <v>178445.52193055791</v>
      </c>
      <c r="BV432" s="3">
        <f>V432*(保育人数!$T$4+保育人数!$T$5)/保育人数!$T$34</f>
        <v>180692.10276988242</v>
      </c>
      <c r="BW432" s="3">
        <f>W432*(保育人数!$T$4+保育人数!$T$5)/保育人数!$T$34</f>
        <v>182150.40963049658</v>
      </c>
      <c r="BX432" s="3">
        <f>X432*(保育人数!$T$4+保育人数!$T$5)/保育人数!$T$34</f>
        <v>183884.61238365938</v>
      </c>
      <c r="BY432" s="3">
        <f>Y432*(保育人数!$T$4+保育人数!$T$5)/保育人数!$T$34</f>
        <v>184180.21512567578</v>
      </c>
      <c r="BZ432" s="3">
        <f>Z432*(保育人数!$T$4+保育人数!$T$5)/保育人数!$T$34</f>
        <v>182308.06442623865</v>
      </c>
      <c r="CA432" s="3">
        <f>AA432*(保育人数!$T$4+保育人数!$T$5)/保育人数!$T$34</f>
        <v>184377.28362035335</v>
      </c>
      <c r="CB432" s="3">
        <f>AB432*(保育人数!$T$4+保育人数!$T$5)/保育人数!$T$34</f>
        <v>186347.96856712925</v>
      </c>
      <c r="CC432" s="3">
        <f>AC432*(保育人数!$T$4+保育人数!$T$5)/保育人数!$T$34</f>
        <v>194388.36314997493</v>
      </c>
      <c r="CD432" s="3">
        <f>AD432*(保育人数!$T$4+保育人数!$T$5)/保育人数!$T$34</f>
        <v>211927.45917628048</v>
      </c>
      <c r="CE432" s="3">
        <f>AE432*(保育人数!$T$4+保育人数!$T$5)/保育人数!$T$34</f>
        <v>0</v>
      </c>
      <c r="CF432" s="3">
        <f t="shared" si="264"/>
        <v>169882.00007093168</v>
      </c>
      <c r="CG432" s="216"/>
      <c r="CH432" s="3"/>
      <c r="CI432" s="4"/>
    </row>
    <row r="433" spans="1:87" ht="19">
      <c r="A433" s="32" t="s">
        <v>83</v>
      </c>
      <c r="B433" s="76" t="s">
        <v>150</v>
      </c>
      <c r="C433" s="257"/>
      <c r="D433" s="34" t="s">
        <v>162</v>
      </c>
      <c r="E433" s="38">
        <v>1430</v>
      </c>
      <c r="F433" s="36">
        <v>1480</v>
      </c>
      <c r="G433" s="36">
        <v>1490</v>
      </c>
      <c r="H433" s="36">
        <v>1500</v>
      </c>
      <c r="I433" s="36">
        <v>1520</v>
      </c>
      <c r="J433" s="36">
        <v>1520</v>
      </c>
      <c r="K433" s="36">
        <v>1500</v>
      </c>
      <c r="L433" s="36">
        <v>1520</v>
      </c>
      <c r="M433" s="39">
        <v>1540</v>
      </c>
      <c r="N433" s="39">
        <v>1610</v>
      </c>
      <c r="O433" s="40">
        <v>1770</v>
      </c>
      <c r="P433" s="111"/>
      <c r="Q433" s="111"/>
      <c r="R433" s="111"/>
      <c r="S433" s="111"/>
      <c r="T433" s="35">
        <v>154360</v>
      </c>
      <c r="U433" s="36">
        <v>158340</v>
      </c>
      <c r="V433" s="36">
        <v>160170</v>
      </c>
      <c r="W433" s="36">
        <v>161520</v>
      </c>
      <c r="X433" s="36">
        <v>163140</v>
      </c>
      <c r="Y433" s="36">
        <v>163390</v>
      </c>
      <c r="Z433" s="36">
        <v>161450</v>
      </c>
      <c r="AA433" s="36">
        <v>163340</v>
      </c>
      <c r="AB433" s="37">
        <v>165170</v>
      </c>
      <c r="AC433" s="37">
        <v>172610</v>
      </c>
      <c r="AD433" s="77">
        <v>188870</v>
      </c>
      <c r="AE433" s="111"/>
      <c r="AF433" s="4">
        <f>E433/E$577</f>
        <v>1.0514705882352942</v>
      </c>
      <c r="AG433" s="4">
        <f>F433/E$577</f>
        <v>1.088235294117647</v>
      </c>
      <c r="AH433" s="4">
        <f>G433/E$577</f>
        <v>1.0955882352941178</v>
      </c>
      <c r="AI433" s="4">
        <f>H433/E$577</f>
        <v>1.1029411764705883</v>
      </c>
      <c r="AJ433" s="4">
        <f>I433/E$577</f>
        <v>1.1176470588235294</v>
      </c>
      <c r="AK433" s="4">
        <f>J433/E$577</f>
        <v>1.1176470588235294</v>
      </c>
      <c r="AL433" s="4">
        <f>K433/E$577</f>
        <v>1.1029411764705883</v>
      </c>
      <c r="AM433" s="4">
        <f>L433/E$577</f>
        <v>1.1176470588235294</v>
      </c>
      <c r="AN433" s="4">
        <f>M433/E$577</f>
        <v>1.1323529411764706</v>
      </c>
      <c r="AO433" s="4">
        <f>N433/E$577</f>
        <v>1.1838235294117647</v>
      </c>
      <c r="AP433" s="4">
        <f>O433/E$577</f>
        <v>1.3014705882352942</v>
      </c>
      <c r="AQ433" s="256"/>
      <c r="AR433" s="256"/>
      <c r="AS433" s="256"/>
      <c r="AT433" s="256"/>
      <c r="AU433" s="256"/>
      <c r="AV433" s="256"/>
      <c r="AW433" s="256"/>
      <c r="AX433" s="256"/>
      <c r="AY433" s="256"/>
      <c r="AZ433" s="256"/>
      <c r="BA433" s="256"/>
      <c r="BC433" s="3"/>
      <c r="BE433" s="3">
        <f>E433*保育人数!$T$3/保育人数!$T$34</f>
        <v>939.35982462984646</v>
      </c>
      <c r="BF433" s="3">
        <f>F433*保育人数!$T$3/保育人数!$T$34</f>
        <v>972.20457374277817</v>
      </c>
      <c r="BG433" s="3">
        <f>G433*保育人数!$T$3/保育人数!$T$34</f>
        <v>978.77352356536448</v>
      </c>
      <c r="BH433" s="3">
        <f>H433*保育人数!$T$3/保育人数!$T$34</f>
        <v>985.3424733879508</v>
      </c>
      <c r="BI433" s="3">
        <f>I433*保育人数!$T$3/保育人数!$T$34</f>
        <v>998.48037303312356</v>
      </c>
      <c r="BJ433" s="3">
        <f>J433*保育人数!$T$3/保育人数!$T$34</f>
        <v>998.48037303312356</v>
      </c>
      <c r="BK433" s="3">
        <f>K433*保育人数!$T$3/保育人数!$T$34</f>
        <v>985.3424733879508</v>
      </c>
      <c r="BL433" s="3">
        <f>L433*保育人数!$T$3/保育人数!$T$34</f>
        <v>998.48037303312356</v>
      </c>
      <c r="BM433" s="3">
        <f>M433*保育人数!$T$3/保育人数!$T$34</f>
        <v>1011.6182726782962</v>
      </c>
      <c r="BN433" s="3">
        <f>N433*保育人数!$T$3/保育人数!$T$34</f>
        <v>1057.6009214364005</v>
      </c>
      <c r="BO433" s="3">
        <f>O433*保育人数!$T$3/保育人数!$T$34</f>
        <v>1162.7041185977819</v>
      </c>
      <c r="BP433" s="3">
        <f t="shared" si="263"/>
        <v>1008.0352091387034</v>
      </c>
      <c r="BQ433" s="216"/>
      <c r="BR433" s="3"/>
      <c r="BU433" s="3">
        <f>U433*保育人数!$T$3/保育人数!$T$34</f>
        <v>104012.75149083209</v>
      </c>
      <c r="BV433" s="3">
        <f>V433*保育人数!$T$3/保育人数!$T$34</f>
        <v>105214.86930836539</v>
      </c>
      <c r="BW433" s="3">
        <f>W433*保育人数!$T$3/保育人数!$T$34</f>
        <v>106101.67753441454</v>
      </c>
      <c r="BX433" s="3">
        <f>X433*保育人数!$T$3/保育人数!$T$34</f>
        <v>107165.84740567353</v>
      </c>
      <c r="BY433" s="3">
        <f>Y433*保育人数!$T$3/保育人数!$T$34</f>
        <v>107330.0711512382</v>
      </c>
      <c r="BZ433" s="3">
        <f>Z433*保育人数!$T$3/保育人数!$T$34</f>
        <v>106055.69488565644</v>
      </c>
      <c r="CA433" s="3">
        <f>AA433*保育人数!$T$3/保育人数!$T$34</f>
        <v>107297.22640212526</v>
      </c>
      <c r="CB433" s="3">
        <f>AB433*保育人数!$T$3/保育人数!$T$34</f>
        <v>108499.34421965855</v>
      </c>
      <c r="CC433" s="3">
        <f>AC433*保育人数!$T$3/保育人数!$T$34</f>
        <v>113386.64288766279</v>
      </c>
      <c r="CD433" s="3">
        <f>AD433*保育人数!$T$3/保育人数!$T$34</f>
        <v>124067.75529918818</v>
      </c>
      <c r="CE433" s="3">
        <f>AE433*保育人数!$T$3/保育人数!$T$34</f>
        <v>0</v>
      </c>
      <c r="CF433" s="3">
        <f t="shared" si="264"/>
        <v>99011.989144074076</v>
      </c>
      <c r="CG433" s="216"/>
      <c r="CH433" s="3"/>
      <c r="CI433" s="4"/>
    </row>
    <row r="434" spans="1:87" ht="19">
      <c r="A434" s="32" t="s">
        <v>83</v>
      </c>
      <c r="B434" s="33" t="s">
        <v>179</v>
      </c>
      <c r="C434" s="237" t="s">
        <v>159</v>
      </c>
      <c r="D434" s="34" t="s">
        <v>105</v>
      </c>
      <c r="E434" s="38">
        <v>250</v>
      </c>
      <c r="F434" s="36">
        <v>250</v>
      </c>
      <c r="G434" s="36">
        <v>260</v>
      </c>
      <c r="H434" s="36">
        <v>260</v>
      </c>
      <c r="I434" s="36">
        <v>260</v>
      </c>
      <c r="J434" s="36">
        <v>260</v>
      </c>
      <c r="K434" s="36">
        <v>260</v>
      </c>
      <c r="L434" s="36">
        <v>270</v>
      </c>
      <c r="M434" s="39">
        <v>270</v>
      </c>
      <c r="N434" s="39">
        <v>280</v>
      </c>
      <c r="O434" s="40">
        <v>310</v>
      </c>
      <c r="P434" s="111"/>
      <c r="Q434" s="111"/>
      <c r="R434" s="111"/>
      <c r="S434" s="111"/>
      <c r="T434" s="35">
        <v>31810</v>
      </c>
      <c r="U434" s="36">
        <v>32450</v>
      </c>
      <c r="V434" s="36">
        <v>32910</v>
      </c>
      <c r="W434" s="36">
        <v>33150</v>
      </c>
      <c r="X434" s="36">
        <v>33420</v>
      </c>
      <c r="Y434" s="36">
        <v>28990</v>
      </c>
      <c r="Z434" s="36">
        <v>28670</v>
      </c>
      <c r="AA434" s="36">
        <v>28990</v>
      </c>
      <c r="AB434" s="37">
        <v>29280</v>
      </c>
      <c r="AC434" s="37">
        <v>30450</v>
      </c>
      <c r="AD434" s="77">
        <v>33080</v>
      </c>
      <c r="AE434" s="111"/>
      <c r="AF434" s="4">
        <f>E434/E$578</f>
        <v>1.0416666666666667</v>
      </c>
      <c r="AG434" s="4">
        <f>F434/E$578</f>
        <v>1.0416666666666667</v>
      </c>
      <c r="AH434" s="4">
        <f>G434/E$578</f>
        <v>1.0833333333333333</v>
      </c>
      <c r="AI434" s="4">
        <f>H434/E$578</f>
        <v>1.0833333333333333</v>
      </c>
      <c r="AJ434" s="4">
        <f>I434/E$578</f>
        <v>1.0833333333333333</v>
      </c>
      <c r="AK434" s="4">
        <f>J434/E$578</f>
        <v>1.0833333333333333</v>
      </c>
      <c r="AL434" s="4">
        <f>K434/E$578</f>
        <v>1.0833333333333333</v>
      </c>
      <c r="AM434" s="4">
        <f>L434/E$578</f>
        <v>1.125</v>
      </c>
      <c r="AN434" s="4">
        <f>M434/E$578</f>
        <v>1.125</v>
      </c>
      <c r="AO434" s="4">
        <f>N434/E$578</f>
        <v>1.1666666666666667</v>
      </c>
      <c r="AP434" s="4">
        <f>O434/E$578</f>
        <v>1.2916666666666667</v>
      </c>
      <c r="AQ434" s="256"/>
      <c r="AR434" s="256"/>
      <c r="AS434" s="256"/>
      <c r="AT434" s="256"/>
      <c r="AU434" s="256"/>
      <c r="AV434" s="256"/>
      <c r="AW434" s="256"/>
      <c r="AX434" s="256"/>
      <c r="AY434" s="256"/>
      <c r="AZ434" s="256"/>
      <c r="BA434" s="256"/>
      <c r="BC434" s="3"/>
      <c r="BE434" s="3">
        <f>E434*(保育人数!$T$7+保育人数!$T$8)/保育人数!$T$34</f>
        <v>656.89498225863383</v>
      </c>
      <c r="BF434" s="3">
        <f>F434*(保育人数!$T$7+保育人数!$T$8)/保育人数!$T$34</f>
        <v>656.89498225863383</v>
      </c>
      <c r="BG434" s="3">
        <f>G434*(保育人数!$T$7+保育人数!$T$8)/保育人数!$T$34</f>
        <v>683.17078154897922</v>
      </c>
      <c r="BH434" s="3">
        <f>H434*(保育人数!$T$7+保育人数!$T$8)/保育人数!$T$34</f>
        <v>683.17078154897922</v>
      </c>
      <c r="BI434" s="3">
        <f>I434*(保育人数!$T$7+保育人数!$T$8)/保育人数!$T$34</f>
        <v>683.17078154897922</v>
      </c>
      <c r="BJ434" s="3">
        <f>J434*(保育人数!$T$7+保育人数!$T$8)/保育人数!$T$34</f>
        <v>683.17078154897922</v>
      </c>
      <c r="BK434" s="3">
        <f>K434*(保育人数!$T$7+保育人数!$T$8)/保育人数!$T$34</f>
        <v>683.17078154897922</v>
      </c>
      <c r="BL434" s="3">
        <f>L434*(保育人数!$T$7+保育人数!$T$8)/保育人数!$T$34</f>
        <v>709.44658083932461</v>
      </c>
      <c r="BM434" s="3">
        <f>M434*(保育人数!$T$7+保育人数!$T$8)/保育人数!$T$34</f>
        <v>709.44658083932461</v>
      </c>
      <c r="BN434" s="3">
        <f>N434*(保育人数!$T$7+保育人数!$T$8)/保育人数!$T$34</f>
        <v>735.72238012967</v>
      </c>
      <c r="BO434" s="3">
        <f>O434*(保育人数!$T$7+保育人数!$T$8)/保育人数!$T$34</f>
        <v>814.54977800070606</v>
      </c>
      <c r="BP434" s="3">
        <f>AVERAGE(BE434:BO434)</f>
        <v>699.89174473374442</v>
      </c>
      <c r="BQ434" s="216">
        <f>SUM(BP434:BP437)</f>
        <v>3756.8421212627873</v>
      </c>
      <c r="BR434" s="3"/>
      <c r="BU434" s="3">
        <f>U434*(保育人数!$T$7+保育人数!$T$8)/保育人数!$T$34</f>
        <v>85264.968697170683</v>
      </c>
      <c r="BV434" s="3">
        <f>V434*(保育人数!$T$7+保育人数!$T$8)/保育人数!$T$34</f>
        <v>86473.655464526571</v>
      </c>
      <c r="BW434" s="3">
        <f>W434*(保育人数!$T$7+保育人数!$T$8)/保育人数!$T$34</f>
        <v>87104.274647494851</v>
      </c>
      <c r="BX434" s="3">
        <f>X434*(保育人数!$T$7+保育人数!$T$8)/保育人数!$T$34</f>
        <v>87813.72122833418</v>
      </c>
      <c r="BY434" s="3">
        <f>Y434*(保育人数!$T$7+保育人数!$T$8)/保育人数!$T$34</f>
        <v>76173.542142711187</v>
      </c>
      <c r="BZ434" s="3">
        <f>Z434*(保育人数!$T$7+保育人数!$T$8)/保育人数!$T$34</f>
        <v>75332.716565420138</v>
      </c>
      <c r="CA434" s="3">
        <f>AA434*(保育人数!$T$7+保育人数!$T$8)/保育人数!$T$34</f>
        <v>76173.542142711187</v>
      </c>
      <c r="CB434" s="3">
        <f>AB434*(保育人数!$T$7+保育人数!$T$8)/保育人数!$T$34</f>
        <v>76935.540322131201</v>
      </c>
      <c r="CC434" s="3">
        <f>AC434*(保育人数!$T$7+保育人数!$T$8)/保育人数!$T$34</f>
        <v>80009.808839101606</v>
      </c>
      <c r="CD434" s="3">
        <f>AD434*(保育人数!$T$7+保育人数!$T$8)/保育人数!$T$34</f>
        <v>86920.344052462431</v>
      </c>
      <c r="CE434" s="3">
        <f>AE434*(保育人数!$T$7+保育人数!$T$8)/保育人数!$T$34</f>
        <v>0</v>
      </c>
      <c r="CF434" s="3">
        <f>AVERAGE(BU434:CE434)</f>
        <v>74382.010372914927</v>
      </c>
      <c r="CG434" s="216">
        <f>ROUNDDOWN(SUM(CF434:CF437)*$CJ$2*12/16,-2)</f>
        <v>203200</v>
      </c>
      <c r="CH434" s="3"/>
      <c r="CI434" s="4"/>
    </row>
    <row r="435" spans="1:87" ht="19">
      <c r="A435" s="32" t="s">
        <v>83</v>
      </c>
      <c r="B435" s="78" t="s">
        <v>151</v>
      </c>
      <c r="C435" s="237"/>
      <c r="D435" s="34" t="s">
        <v>106</v>
      </c>
      <c r="E435" s="38">
        <v>310</v>
      </c>
      <c r="F435" s="36">
        <v>310</v>
      </c>
      <c r="G435" s="36">
        <v>320</v>
      </c>
      <c r="H435" s="36">
        <v>320</v>
      </c>
      <c r="I435" s="36">
        <v>320</v>
      </c>
      <c r="J435" s="36">
        <v>320</v>
      </c>
      <c r="K435" s="36">
        <v>320</v>
      </c>
      <c r="L435" s="36">
        <v>330</v>
      </c>
      <c r="M435" s="39">
        <v>340</v>
      </c>
      <c r="N435" s="39">
        <v>350</v>
      </c>
      <c r="O435" s="40">
        <v>390</v>
      </c>
      <c r="P435" s="111"/>
      <c r="Q435" s="111"/>
      <c r="R435" s="111"/>
      <c r="S435" s="111"/>
      <c r="T435" s="35">
        <v>38400</v>
      </c>
      <c r="U435" s="36">
        <v>39220</v>
      </c>
      <c r="V435" s="36">
        <v>39750</v>
      </c>
      <c r="W435" s="36">
        <v>40060</v>
      </c>
      <c r="X435" s="36">
        <v>40400</v>
      </c>
      <c r="Y435" s="36">
        <v>35980</v>
      </c>
      <c r="Z435" s="36">
        <v>35560</v>
      </c>
      <c r="AA435" s="36">
        <v>35960</v>
      </c>
      <c r="AB435" s="37">
        <v>36340</v>
      </c>
      <c r="AC435" s="37">
        <v>37840</v>
      </c>
      <c r="AD435" s="77">
        <v>41210</v>
      </c>
      <c r="AE435" s="111"/>
      <c r="AF435" s="4">
        <f>E435/E$579</f>
        <v>1.0333333333333334</v>
      </c>
      <c r="AG435" s="4">
        <f>F435/E$579</f>
        <v>1.0333333333333334</v>
      </c>
      <c r="AH435" s="4">
        <f>G435/E$579</f>
        <v>1.0666666666666667</v>
      </c>
      <c r="AI435" s="4">
        <f>H435/E$579</f>
        <v>1.0666666666666667</v>
      </c>
      <c r="AJ435" s="4">
        <f>I435/E$579</f>
        <v>1.0666666666666667</v>
      </c>
      <c r="AK435" s="4">
        <f>J435/E$579</f>
        <v>1.0666666666666667</v>
      </c>
      <c r="AL435" s="4">
        <f>K435/E$579</f>
        <v>1.0666666666666667</v>
      </c>
      <c r="AM435" s="4">
        <f>L435/E$579</f>
        <v>1.1000000000000001</v>
      </c>
      <c r="AN435" s="4">
        <f>M435/E$579</f>
        <v>1.1333333333333333</v>
      </c>
      <c r="AO435" s="4">
        <f>N435/E$579</f>
        <v>1.1666666666666667</v>
      </c>
      <c r="AP435" s="4">
        <f>O435/E$579</f>
        <v>1.3</v>
      </c>
      <c r="AQ435" s="256"/>
      <c r="AR435" s="256"/>
      <c r="AS435" s="256"/>
      <c r="AT435" s="256"/>
      <c r="AU435" s="256"/>
      <c r="AV435" s="256"/>
      <c r="AW435" s="256"/>
      <c r="AX435" s="256"/>
      <c r="AY435" s="256"/>
      <c r="AZ435" s="256"/>
      <c r="BA435" s="256"/>
      <c r="BC435" s="3"/>
      <c r="BE435" s="3">
        <f>E435*保育人数!$T$6/保育人数!$T$34</f>
        <v>407.27488900035303</v>
      </c>
      <c r="BF435" s="3">
        <f>F435*保育人数!$T$6/保育人数!$T$34</f>
        <v>407.27488900035303</v>
      </c>
      <c r="BG435" s="3">
        <f>G435*保育人数!$T$6/保育人数!$T$34</f>
        <v>420.41278864552567</v>
      </c>
      <c r="BH435" s="3">
        <f>H435*保育人数!$T$6/保育人数!$T$34</f>
        <v>420.41278864552567</v>
      </c>
      <c r="BI435" s="3">
        <f>I435*保育人数!$T$6/保育人数!$T$34</f>
        <v>420.41278864552567</v>
      </c>
      <c r="BJ435" s="3">
        <f>J435*保育人数!$T$6/保育人数!$T$34</f>
        <v>420.41278864552567</v>
      </c>
      <c r="BK435" s="3">
        <f>K435*保育人数!$T$6/保育人数!$T$34</f>
        <v>420.41278864552567</v>
      </c>
      <c r="BL435" s="3">
        <f>L435*保育人数!$T$6/保育人数!$T$34</f>
        <v>433.55068829069836</v>
      </c>
      <c r="BM435" s="3">
        <f>M435*保育人数!$T$6/保育人数!$T$34</f>
        <v>446.68858793587106</v>
      </c>
      <c r="BN435" s="3">
        <f>N435*保育人数!$T$6/保育人数!$T$34</f>
        <v>459.82648758104369</v>
      </c>
      <c r="BO435" s="3">
        <f>O435*保育人数!$T$6/保育人数!$T$34</f>
        <v>512.37808616173447</v>
      </c>
      <c r="BP435" s="3">
        <f t="shared" ref="BP435:BP437" si="265">AVERAGE(BE435:BO435)</f>
        <v>433.55068829069836</v>
      </c>
      <c r="BQ435" s="216"/>
      <c r="BR435" s="3"/>
      <c r="BU435" s="3">
        <f>U435*保育人数!$T$6/保育人数!$T$34</f>
        <v>51526.842408367243</v>
      </c>
      <c r="BV435" s="3">
        <f>V435*保育人数!$T$6/保育人数!$T$34</f>
        <v>52223.151089561397</v>
      </c>
      <c r="BW435" s="3">
        <f>W435*保育人数!$T$6/保育人数!$T$34</f>
        <v>52630.425978561747</v>
      </c>
      <c r="BX435" s="3">
        <f>X435*保育人数!$T$6/保育人数!$T$34</f>
        <v>53077.114566497621</v>
      </c>
      <c r="BY435" s="3">
        <f>Y435*保育人数!$T$6/保育人数!$T$34</f>
        <v>47270.162923331292</v>
      </c>
      <c r="BZ435" s="3">
        <f>Z435*保育人数!$T$6/保育人数!$T$34</f>
        <v>46718.371138234041</v>
      </c>
      <c r="CA435" s="3">
        <f>AA435*保育人数!$T$6/保育人数!$T$34</f>
        <v>47243.88712404095</v>
      </c>
      <c r="CB435" s="3">
        <f>AB435*保育人数!$T$6/保育人数!$T$34</f>
        <v>47743.127310557509</v>
      </c>
      <c r="CC435" s="3">
        <f>AC435*保育人数!$T$6/保育人数!$T$34</f>
        <v>49713.812257333411</v>
      </c>
      <c r="CD435" s="3">
        <f>AD435*保育人数!$T$6/保育人数!$T$34</f>
        <v>54141.284437756607</v>
      </c>
      <c r="CE435" s="3">
        <f>AE435*保育人数!$T$6/保育人数!$T$34</f>
        <v>0</v>
      </c>
      <c r="CF435" s="3">
        <f t="shared" ref="CF435:CF437" si="266">AVERAGE(BU435:CE435)</f>
        <v>45662.561748567437</v>
      </c>
      <c r="CG435" s="216"/>
      <c r="CH435" s="3"/>
      <c r="CI435" s="4"/>
    </row>
    <row r="436" spans="1:87" ht="19">
      <c r="A436" s="32" t="s">
        <v>83</v>
      </c>
      <c r="B436" s="78" t="s">
        <v>151</v>
      </c>
      <c r="C436" s="257" t="s">
        <v>160</v>
      </c>
      <c r="D436" s="34" t="s">
        <v>161</v>
      </c>
      <c r="E436" s="38">
        <v>770</v>
      </c>
      <c r="F436" s="36">
        <v>790</v>
      </c>
      <c r="G436" s="36">
        <v>800</v>
      </c>
      <c r="H436" s="36">
        <v>810</v>
      </c>
      <c r="I436" s="36">
        <v>810</v>
      </c>
      <c r="J436" s="36">
        <v>810</v>
      </c>
      <c r="K436" s="36">
        <v>810</v>
      </c>
      <c r="L436" s="36">
        <v>810</v>
      </c>
      <c r="M436" s="39">
        <v>820</v>
      </c>
      <c r="N436" s="39">
        <v>860</v>
      </c>
      <c r="O436" s="40">
        <v>950</v>
      </c>
      <c r="P436" s="111"/>
      <c r="Q436" s="111"/>
      <c r="R436" s="111"/>
      <c r="S436" s="111"/>
      <c r="T436" s="35">
        <v>87720</v>
      </c>
      <c r="U436" s="36">
        <v>89840</v>
      </c>
      <c r="V436" s="36">
        <v>90970</v>
      </c>
      <c r="W436" s="36">
        <v>91710</v>
      </c>
      <c r="X436" s="36">
        <v>92580</v>
      </c>
      <c r="Y436" s="36">
        <v>92730</v>
      </c>
      <c r="Z436" s="36">
        <v>91780</v>
      </c>
      <c r="AA436" s="36">
        <v>92830</v>
      </c>
      <c r="AB436" s="37">
        <v>93830</v>
      </c>
      <c r="AC436" s="37">
        <v>97880</v>
      </c>
      <c r="AD436" s="77">
        <v>106710</v>
      </c>
      <c r="AE436" s="111"/>
      <c r="AF436" s="4">
        <f>E436/E$580</f>
        <v>1.0405405405405406</v>
      </c>
      <c r="AG436" s="4">
        <f>F436/E$580</f>
        <v>1.0675675675675675</v>
      </c>
      <c r="AH436" s="4">
        <f>G436/E$580</f>
        <v>1.0810810810810811</v>
      </c>
      <c r="AI436" s="4">
        <f>H436/E$580</f>
        <v>1.0945945945945945</v>
      </c>
      <c r="AJ436" s="4">
        <f>I436/E$580</f>
        <v>1.0945945945945945</v>
      </c>
      <c r="AK436" s="4">
        <f>J436/E$580</f>
        <v>1.0945945945945945</v>
      </c>
      <c r="AL436" s="4">
        <f>K436/E$580</f>
        <v>1.0945945945945945</v>
      </c>
      <c r="AM436" s="4">
        <f>L436/E$580</f>
        <v>1.0945945945945945</v>
      </c>
      <c r="AN436" s="4">
        <f>M436/E$580</f>
        <v>1.1081081081081081</v>
      </c>
      <c r="AO436" s="4">
        <f>N436/E$580</f>
        <v>1.1621621621621621</v>
      </c>
      <c r="AP436" s="4">
        <f>O436/E$580</f>
        <v>1.2837837837837838</v>
      </c>
      <c r="AQ436" s="256"/>
      <c r="AR436" s="256"/>
      <c r="AS436" s="256"/>
      <c r="AT436" s="256"/>
      <c r="AU436" s="256"/>
      <c r="AV436" s="256"/>
      <c r="AW436" s="256"/>
      <c r="AX436" s="256"/>
      <c r="AY436" s="256"/>
      <c r="AZ436" s="256"/>
      <c r="BA436" s="256"/>
      <c r="BC436" s="3"/>
      <c r="BE436" s="3">
        <f>E436*(保育人数!$T$4+保育人数!$T$5)/保育人数!$T$34</f>
        <v>1517.4274090174442</v>
      </c>
      <c r="BF436" s="3">
        <f>F436*(保育人数!$T$4+保育人数!$T$5)/保育人数!$T$34</f>
        <v>1556.8411079529624</v>
      </c>
      <c r="BG436" s="3">
        <f>G436*(保育人数!$T$4+保育人数!$T$5)/保育人数!$T$34</f>
        <v>1576.5479574207213</v>
      </c>
      <c r="BH436" s="3">
        <f>H436*(保育人数!$T$4+保育人数!$T$5)/保育人数!$T$34</f>
        <v>1596.2548068884803</v>
      </c>
      <c r="BI436" s="3">
        <f>I436*(保育人数!$T$4+保育人数!$T$5)/保育人数!$T$34</f>
        <v>1596.2548068884803</v>
      </c>
      <c r="BJ436" s="3">
        <f>J436*(保育人数!$T$4+保育人数!$T$5)/保育人数!$T$34</f>
        <v>1596.2548068884803</v>
      </c>
      <c r="BK436" s="3">
        <f>K436*(保育人数!$T$4+保育人数!$T$5)/保育人数!$T$34</f>
        <v>1596.2548068884803</v>
      </c>
      <c r="BL436" s="3">
        <f>L436*(保育人数!$T$4+保育人数!$T$5)/保育人数!$T$34</f>
        <v>1596.2548068884803</v>
      </c>
      <c r="BM436" s="3">
        <f>M436*(保育人数!$T$4+保育人数!$T$5)/保育人数!$T$34</f>
        <v>1615.9616563562395</v>
      </c>
      <c r="BN436" s="3">
        <f>N436*(保育人数!$T$4+保育人数!$T$5)/保育人数!$T$34</f>
        <v>1694.7890542272755</v>
      </c>
      <c r="BO436" s="3">
        <f>O436*(保育人数!$T$4+保育人数!$T$5)/保育人数!$T$34</f>
        <v>1872.1506994371066</v>
      </c>
      <c r="BP436" s="3">
        <f t="shared" si="265"/>
        <v>1619.544719895832</v>
      </c>
      <c r="BQ436" s="216"/>
      <c r="BR436" s="3"/>
      <c r="BU436" s="3">
        <f>U436*(保育人数!$T$4+保育人数!$T$5)/保育人数!$T$34</f>
        <v>177046.33561834702</v>
      </c>
      <c r="BV436" s="3">
        <f>V436*(保育人数!$T$4+保育人数!$T$5)/保育人数!$T$34</f>
        <v>179273.20960820376</v>
      </c>
      <c r="BW436" s="3">
        <f>W436*(保育人数!$T$4+保育人数!$T$5)/保育人数!$T$34</f>
        <v>180731.51646881795</v>
      </c>
      <c r="BX436" s="3">
        <f>X436*(保育人数!$T$4+保育人数!$T$5)/保育人数!$T$34</f>
        <v>182446.01237251298</v>
      </c>
      <c r="BY436" s="3">
        <f>Y436*(保育人数!$T$4+保育人数!$T$5)/保育人数!$T$34</f>
        <v>182741.61511452936</v>
      </c>
      <c r="BZ436" s="3">
        <f>Z436*(保育人数!$T$4+保育人数!$T$5)/保育人数!$T$34</f>
        <v>180869.46441509225</v>
      </c>
      <c r="CA436" s="3">
        <f>AA436*(保育人数!$T$4+保育人数!$T$5)/保育人数!$T$34</f>
        <v>182938.68360920696</v>
      </c>
      <c r="CB436" s="3">
        <f>AB436*(保育人数!$T$4+保育人数!$T$5)/保育人数!$T$34</f>
        <v>184909.36855598286</v>
      </c>
      <c r="CC436" s="3">
        <f>AC436*(保育人数!$T$4+保育人数!$T$5)/保育人数!$T$34</f>
        <v>192890.64259042527</v>
      </c>
      <c r="CD436" s="3">
        <f>AD436*(保育人数!$T$4+保育人数!$T$5)/保育人数!$T$34</f>
        <v>210291.79067045645</v>
      </c>
      <c r="CE436" s="3">
        <f>AE436*(保育人数!$T$4+保育人数!$T$5)/保育人数!$T$34</f>
        <v>0</v>
      </c>
      <c r="CF436" s="3">
        <f t="shared" si="266"/>
        <v>168558.05809305224</v>
      </c>
      <c r="CG436" s="216"/>
      <c r="CH436" s="3"/>
      <c r="CI436" s="4"/>
    </row>
    <row r="437" spans="1:87" ht="19.5" thickBot="1">
      <c r="A437" s="79" t="s">
        <v>83</v>
      </c>
      <c r="B437" s="80" t="s">
        <v>151</v>
      </c>
      <c r="C437" s="259"/>
      <c r="D437" s="44" t="s">
        <v>162</v>
      </c>
      <c r="E437" s="48">
        <v>1430</v>
      </c>
      <c r="F437" s="46">
        <v>1470</v>
      </c>
      <c r="G437" s="46">
        <v>1490</v>
      </c>
      <c r="H437" s="46">
        <v>1500</v>
      </c>
      <c r="I437" s="46">
        <v>1510</v>
      </c>
      <c r="J437" s="46">
        <v>1510</v>
      </c>
      <c r="K437" s="46">
        <v>1500</v>
      </c>
      <c r="L437" s="46">
        <v>1510</v>
      </c>
      <c r="M437" s="49">
        <v>1530</v>
      </c>
      <c r="N437" s="49">
        <v>1600</v>
      </c>
      <c r="O437" s="50">
        <v>1760</v>
      </c>
      <c r="P437" s="111"/>
      <c r="Q437" s="111"/>
      <c r="R437" s="111"/>
      <c r="S437" s="111"/>
      <c r="T437" s="45">
        <v>153660</v>
      </c>
      <c r="U437" s="46">
        <v>157630</v>
      </c>
      <c r="V437" s="46">
        <v>159450</v>
      </c>
      <c r="W437" s="46">
        <v>160800</v>
      </c>
      <c r="X437" s="46">
        <v>162410</v>
      </c>
      <c r="Y437" s="46">
        <v>162660</v>
      </c>
      <c r="Z437" s="46">
        <v>160720</v>
      </c>
      <c r="AA437" s="46">
        <v>162610</v>
      </c>
      <c r="AB437" s="47">
        <v>164440</v>
      </c>
      <c r="AC437" s="47">
        <v>171850</v>
      </c>
      <c r="AD437" s="83">
        <v>188040</v>
      </c>
      <c r="AE437" s="111"/>
      <c r="AF437" s="4">
        <f>E437/E$581</f>
        <v>1.0514705882352942</v>
      </c>
      <c r="AG437" s="4">
        <f>F437/E$581</f>
        <v>1.0808823529411764</v>
      </c>
      <c r="AH437" s="4">
        <f>G437/E$581</f>
        <v>1.0955882352941178</v>
      </c>
      <c r="AI437" s="4">
        <f>H437/E$581</f>
        <v>1.1029411764705883</v>
      </c>
      <c r="AJ437" s="4">
        <f>I437/E$581</f>
        <v>1.1102941176470589</v>
      </c>
      <c r="AK437" s="4">
        <f>J437/E$581</f>
        <v>1.1102941176470589</v>
      </c>
      <c r="AL437" s="4">
        <f>K437/E$581</f>
        <v>1.1029411764705883</v>
      </c>
      <c r="AM437" s="4">
        <f>L437/E$581</f>
        <v>1.1102941176470589</v>
      </c>
      <c r="AN437" s="4">
        <f>M437/E$581</f>
        <v>1.125</v>
      </c>
      <c r="AO437" s="4">
        <f>N437/E$581</f>
        <v>1.1764705882352942</v>
      </c>
      <c r="AP437" s="4">
        <f>O437/E$581</f>
        <v>1.2941176470588236</v>
      </c>
      <c r="AQ437" s="256"/>
      <c r="AR437" s="256"/>
      <c r="AS437" s="256"/>
      <c r="AT437" s="256"/>
      <c r="AU437" s="256"/>
      <c r="AV437" s="256"/>
      <c r="AW437" s="256"/>
      <c r="AX437" s="256"/>
      <c r="AY437" s="256"/>
      <c r="AZ437" s="256"/>
      <c r="BA437" s="256"/>
      <c r="BC437" s="3"/>
      <c r="BE437" s="3">
        <f>E437*保育人数!$T$3/保育人数!$T$34</f>
        <v>939.35982462984646</v>
      </c>
      <c r="BF437" s="3">
        <f>F437*保育人数!$T$3/保育人数!$T$34</f>
        <v>965.63562392019185</v>
      </c>
      <c r="BG437" s="3">
        <f>G437*保育人数!$T$3/保育人数!$T$34</f>
        <v>978.77352356536448</v>
      </c>
      <c r="BH437" s="3">
        <f>H437*保育人数!$T$3/保育人数!$T$34</f>
        <v>985.3424733879508</v>
      </c>
      <c r="BI437" s="3">
        <f>I437*保育人数!$T$3/保育人数!$T$34</f>
        <v>991.91142321053712</v>
      </c>
      <c r="BJ437" s="3">
        <f>J437*保育人数!$T$3/保育人数!$T$34</f>
        <v>991.91142321053712</v>
      </c>
      <c r="BK437" s="3">
        <f>K437*保育人数!$T$3/保育人数!$T$34</f>
        <v>985.3424733879508</v>
      </c>
      <c r="BL437" s="3">
        <f>L437*保育人数!$T$3/保育人数!$T$34</f>
        <v>991.91142321053712</v>
      </c>
      <c r="BM437" s="3">
        <f>M437*保育人数!$T$3/保育人数!$T$34</f>
        <v>1005.0493228557099</v>
      </c>
      <c r="BN437" s="3">
        <f>N437*保育人数!$T$3/保育人数!$T$34</f>
        <v>1051.0319716138142</v>
      </c>
      <c r="BO437" s="3">
        <f>O437*保育人数!$T$3/保育人数!$T$34</f>
        <v>1156.1351687751956</v>
      </c>
      <c r="BP437" s="3">
        <f t="shared" si="265"/>
        <v>1003.8549683425124</v>
      </c>
      <c r="BQ437" s="216"/>
      <c r="BR437" s="3"/>
      <c r="BU437" s="3">
        <f>U437*保育人数!$T$3/保育人数!$T$34</f>
        <v>103546.35605342846</v>
      </c>
      <c r="BV437" s="3">
        <f>V437*保育人数!$T$3/保育人数!$T$34</f>
        <v>104741.90492113917</v>
      </c>
      <c r="BW437" s="3">
        <f>W437*保育人数!$T$3/保育人数!$T$34</f>
        <v>105628.71314718833</v>
      </c>
      <c r="BX437" s="3">
        <f>X437*保育人数!$T$3/保育人数!$T$34</f>
        <v>106686.31406862474</v>
      </c>
      <c r="BY437" s="3">
        <f>Y437*保育人数!$T$3/保育人数!$T$34</f>
        <v>106850.53781418939</v>
      </c>
      <c r="BZ437" s="3">
        <f>Z437*保育人数!$T$3/保育人数!$T$34</f>
        <v>105576.16154860763</v>
      </c>
      <c r="CA437" s="3">
        <f>AA437*保育人数!$T$3/保育人数!$T$34</f>
        <v>106817.69306507646</v>
      </c>
      <c r="CB437" s="3">
        <f>AB437*保育人数!$T$3/保育人数!$T$34</f>
        <v>108019.81088260976</v>
      </c>
      <c r="CC437" s="3">
        <f>AC437*保育人数!$T$3/保育人数!$T$34</f>
        <v>112887.40270114623</v>
      </c>
      <c r="CD437" s="3">
        <f>AD437*保育人数!$T$3/保育人数!$T$34</f>
        <v>123522.53246391352</v>
      </c>
      <c r="CE437" s="3">
        <f>AE437*保育人数!$T$3/保育人数!$T$34</f>
        <v>0</v>
      </c>
      <c r="CF437" s="3">
        <f t="shared" si="266"/>
        <v>98570.67515144762</v>
      </c>
      <c r="CG437" s="216"/>
      <c r="CH437" s="3"/>
      <c r="CI437" s="4"/>
    </row>
    <row r="438" spans="1:87" ht="18.75" customHeight="1">
      <c r="A438" s="53" t="s">
        <v>84</v>
      </c>
      <c r="B438" s="74" t="s">
        <v>158</v>
      </c>
      <c r="C438" s="239" t="s">
        <v>159</v>
      </c>
      <c r="D438" s="54" t="s">
        <v>105</v>
      </c>
      <c r="E438" s="58">
        <v>2030</v>
      </c>
      <c r="F438" s="56">
        <v>2080</v>
      </c>
      <c r="G438" s="56">
        <v>2100</v>
      </c>
      <c r="H438" s="56">
        <v>2120</v>
      </c>
      <c r="I438" s="56">
        <v>2140</v>
      </c>
      <c r="J438" s="56">
        <v>2140</v>
      </c>
      <c r="K438" s="56">
        <v>2120</v>
      </c>
      <c r="L438" s="56">
        <v>2140</v>
      </c>
      <c r="M438" s="59">
        <v>2160</v>
      </c>
      <c r="N438" s="59">
        <v>2250</v>
      </c>
      <c r="O438" s="60">
        <v>2450</v>
      </c>
      <c r="P438" s="111"/>
      <c r="Q438" s="111"/>
      <c r="R438" s="111"/>
      <c r="S438" s="111"/>
      <c r="T438" s="55">
        <v>210530</v>
      </c>
      <c r="U438" s="56">
        <v>215520</v>
      </c>
      <c r="V438" s="56">
        <v>217690</v>
      </c>
      <c r="W438" s="56">
        <v>219280</v>
      </c>
      <c r="X438" s="56">
        <v>221230</v>
      </c>
      <c r="Y438" s="56">
        <v>217030</v>
      </c>
      <c r="Z438" s="56">
        <v>214170</v>
      </c>
      <c r="AA438" s="56">
        <v>216630</v>
      </c>
      <c r="AB438" s="57">
        <v>218700</v>
      </c>
      <c r="AC438" s="57">
        <v>227240</v>
      </c>
      <c r="AD438" s="75">
        <v>246940</v>
      </c>
      <c r="AE438" s="111"/>
      <c r="AF438" s="4">
        <f>E438/E$510</f>
        <v>1.0201005025125629</v>
      </c>
      <c r="AG438" s="4">
        <f>F438/E$510</f>
        <v>1.0452261306532664</v>
      </c>
      <c r="AH438" s="4">
        <f>G438/E$510</f>
        <v>1.0552763819095476</v>
      </c>
      <c r="AI438" s="4">
        <f>H438/E$510</f>
        <v>1.0653266331658291</v>
      </c>
      <c r="AJ438" s="4">
        <f>I438/E$510</f>
        <v>1.0753768844221105</v>
      </c>
      <c r="AK438" s="4">
        <f>J438/E$510</f>
        <v>1.0753768844221105</v>
      </c>
      <c r="AL438" s="4">
        <f>K438/E$510</f>
        <v>1.0653266331658291</v>
      </c>
      <c r="AM438" s="4">
        <f>L438/E$510</f>
        <v>1.0753768844221105</v>
      </c>
      <c r="AN438" s="4">
        <f>M438/E$510</f>
        <v>1.085427135678392</v>
      </c>
      <c r="AO438" s="4">
        <f>N438/E$510</f>
        <v>1.1306532663316582</v>
      </c>
      <c r="AP438" s="4">
        <f>O438/E$510</f>
        <v>1.2311557788944723</v>
      </c>
      <c r="AQ438" s="255">
        <f>AVERAGE(AF438:AF509)</f>
        <v>1.0227675552826769</v>
      </c>
      <c r="AR438" s="255">
        <f t="shared" ref="AR438" si="267">AVERAGE(AG438:AG509)</f>
        <v>1.0454159958150051</v>
      </c>
      <c r="AS438" s="255">
        <f t="shared" ref="AS438" si="268">AVERAGE(AH438:AH509)</f>
        <v>1.0581999907352506</v>
      </c>
      <c r="AT438" s="255">
        <f t="shared" ref="AT438" si="269">AVERAGE(AI438:AI509)</f>
        <v>1.0688545806005316</v>
      </c>
      <c r="AU438" s="255">
        <f t="shared" ref="AU438" si="270">AVERAGE(AJ438:AJ509)</f>
        <v>1.0766831765051561</v>
      </c>
      <c r="AV438" s="255">
        <f t="shared" ref="AV438" si="271">AVERAGE(AK438:AK509)</f>
        <v>1.0781322097417736</v>
      </c>
      <c r="AW438" s="255">
        <f t="shared" ref="AW438" si="272">AVERAGE(AL438:AL509)</f>
        <v>1.0718481081674902</v>
      </c>
      <c r="AX438" s="255">
        <f t="shared" ref="AX438" si="273">AVERAGE(AM438:AM509)</f>
        <v>1.0876243524952809</v>
      </c>
      <c r="AY438" s="255">
        <f t="shared" ref="AY438" si="274">AVERAGE(AN438:AN509)</f>
        <v>1.0972171725300954</v>
      </c>
      <c r="AZ438" s="255">
        <f t="shared" ref="AZ438" si="275">AVERAGE(AO438:AO509)</f>
        <v>1.1477238771689811</v>
      </c>
      <c r="BA438" s="255">
        <f t="shared" ref="BA438" si="276">AVERAGE(AP438:AP509)</f>
        <v>1.2545089640331044</v>
      </c>
      <c r="BB438" s="87">
        <f>AVERAGE(AQ438:BA509)</f>
        <v>1.091725089370486</v>
      </c>
      <c r="BC438" s="3">
        <f>ROUNDDOWN($BC$510/$BB$510*BB438,-2)</f>
        <v>0</v>
      </c>
      <c r="BE438" s="3">
        <f>E438*(保育人数!$D$7+保育人数!$D$8)/保育人数!$D$34</f>
        <v>1221.8476452289663</v>
      </c>
      <c r="BF438" s="3">
        <f>F438*(保育人数!$D$7+保育人数!$D$8)/保育人数!$D$34</f>
        <v>1251.9424148158864</v>
      </c>
      <c r="BG438" s="3">
        <f>G438*(保育人数!$D$7+保育人数!$D$8)/保育人数!$D$34</f>
        <v>1263.9803226506547</v>
      </c>
      <c r="BH438" s="3">
        <f>H438*(保育人数!$D$7+保育人数!$D$8)/保育人数!$D$34</f>
        <v>1276.0182304854227</v>
      </c>
      <c r="BI438" s="3">
        <f>I438*(保育人数!$D$7+保育人数!$D$8)/保育人数!$D$34</f>
        <v>1288.0561383201909</v>
      </c>
      <c r="BJ438" s="3">
        <f>J438*(保育人数!$D$7+保育人数!$D$8)/保育人数!$D$34</f>
        <v>1288.0561383201909</v>
      </c>
      <c r="BK438" s="3">
        <f>K438*(保育人数!$D$7+保育人数!$D$8)/保育人数!$D$34</f>
        <v>1276.0182304854227</v>
      </c>
      <c r="BL438" s="3">
        <f>L438*(保育人数!$D$7+保育人数!$D$8)/保育人数!$D$34</f>
        <v>1288.0561383201909</v>
      </c>
      <c r="BM438" s="3">
        <f>M438*(保育人数!$D$7+保育人数!$D$8)/保育人数!$D$34</f>
        <v>1300.0940461549592</v>
      </c>
      <c r="BN438" s="3">
        <f>N438*(保育人数!$D$7+保育人数!$D$8)/保育人数!$D$34</f>
        <v>1354.2646314114156</v>
      </c>
      <c r="BO438" s="3">
        <f>O438*(保育人数!$D$7+保育人数!$D$8)/保育人数!$D$34</f>
        <v>1474.6437097590972</v>
      </c>
      <c r="BP438" s="3">
        <f>AVERAGE(BE438:BO438)</f>
        <v>1298.4525132683998</v>
      </c>
      <c r="BQ438" s="216">
        <f>SUM(BP438:BP441)</f>
        <v>3694.1329667944728</v>
      </c>
      <c r="BR438" s="3"/>
      <c r="BU438" s="3">
        <f>U438*(保育人数!$D$7+保育人数!$D$8)/保育人数!$D$34</f>
        <v>129720.49482746147</v>
      </c>
      <c r="BV438" s="3">
        <f>V438*(保育人数!$D$7+保育人数!$D$8)/保育人数!$D$34</f>
        <v>131026.60782753382</v>
      </c>
      <c r="BW438" s="3">
        <f>W438*(保育人数!$D$7+保育人数!$D$8)/保育人数!$D$34</f>
        <v>131983.62150039789</v>
      </c>
      <c r="BX438" s="3">
        <f>X438*(保育人数!$D$7+保育人数!$D$8)/保育人数!$D$34</f>
        <v>133157.31751428777</v>
      </c>
      <c r="BY438" s="3">
        <f>Y438*(保育人数!$D$7+保育人数!$D$8)/保育人数!$D$34</f>
        <v>130629.35686898646</v>
      </c>
      <c r="BZ438" s="3">
        <f>Z438*(保育人数!$D$7+保育人数!$D$8)/保育人数!$D$34</f>
        <v>128907.93604861462</v>
      </c>
      <c r="CA438" s="3">
        <f>AA438*(保育人数!$D$7+保育人数!$D$8)/保育人数!$D$34</f>
        <v>130388.5987122911</v>
      </c>
      <c r="CB438" s="3">
        <f>AB438*(保育人数!$D$7+保育人数!$D$8)/保育人数!$D$34</f>
        <v>131634.52217318962</v>
      </c>
      <c r="CC438" s="3">
        <f>AC438*(保育人数!$D$7+保育人数!$D$8)/保育人数!$D$34</f>
        <v>136774.70881863561</v>
      </c>
      <c r="CD438" s="3">
        <f>AD438*(保育人数!$D$7+保育人数!$D$8)/保育人数!$D$34</f>
        <v>148632.04803588221</v>
      </c>
      <c r="CE438" s="3">
        <f>AE438*(保育人数!$D$7+保育人数!$D$8)/保育人数!$D$34</f>
        <v>0</v>
      </c>
      <c r="CF438" s="3">
        <f>AVERAGE(BU438:CE438)</f>
        <v>121168.65566611641</v>
      </c>
      <c r="CG438" s="216">
        <f>ROUNDDOWN(SUM(CF438:CF441)*$CJ$2*12/16,-2)</f>
        <v>182600</v>
      </c>
      <c r="CH438" s="3"/>
      <c r="CI438" s="4"/>
    </row>
    <row r="439" spans="1:87" ht="19">
      <c r="A439" s="32" t="s">
        <v>84</v>
      </c>
      <c r="B439" s="76" t="s">
        <v>134</v>
      </c>
      <c r="C439" s="237"/>
      <c r="D439" s="34" t="s">
        <v>106</v>
      </c>
      <c r="E439" s="38">
        <v>2090</v>
      </c>
      <c r="F439" s="36">
        <v>2140</v>
      </c>
      <c r="G439" s="36">
        <v>2160</v>
      </c>
      <c r="H439" s="36">
        <v>2180</v>
      </c>
      <c r="I439" s="36">
        <v>2200</v>
      </c>
      <c r="J439" s="36">
        <v>2200</v>
      </c>
      <c r="K439" s="36">
        <v>2180</v>
      </c>
      <c r="L439" s="36">
        <v>2200</v>
      </c>
      <c r="M439" s="39">
        <v>2220</v>
      </c>
      <c r="N439" s="39">
        <v>2320</v>
      </c>
      <c r="O439" s="40">
        <v>2520</v>
      </c>
      <c r="P439" s="111"/>
      <c r="Q439" s="111"/>
      <c r="R439" s="111"/>
      <c r="S439" s="111"/>
      <c r="T439" s="35">
        <v>216950</v>
      </c>
      <c r="U439" s="36">
        <v>222120</v>
      </c>
      <c r="V439" s="36">
        <v>224360</v>
      </c>
      <c r="W439" s="36">
        <v>226010</v>
      </c>
      <c r="X439" s="36">
        <v>228030</v>
      </c>
      <c r="Y439" s="36">
        <v>223840</v>
      </c>
      <c r="Z439" s="36">
        <v>220890</v>
      </c>
      <c r="AA439" s="36">
        <v>223430</v>
      </c>
      <c r="AB439" s="37">
        <v>225580</v>
      </c>
      <c r="AC439" s="37">
        <v>234450</v>
      </c>
      <c r="AD439" s="77">
        <v>254860</v>
      </c>
      <c r="AE439" s="111"/>
      <c r="AF439" s="4">
        <f>E439/E$511</f>
        <v>1.0195121951219512</v>
      </c>
      <c r="AG439" s="4">
        <f>F439/E$511</f>
        <v>1.0439024390243903</v>
      </c>
      <c r="AH439" s="4">
        <f>G439/E$511</f>
        <v>1.0536585365853659</v>
      </c>
      <c r="AI439" s="4">
        <f>H439/E$511</f>
        <v>1.0634146341463415</v>
      </c>
      <c r="AJ439" s="4">
        <f>I439/E$511</f>
        <v>1.0731707317073171</v>
      </c>
      <c r="AK439" s="4">
        <f>J439/E$511</f>
        <v>1.0731707317073171</v>
      </c>
      <c r="AL439" s="4">
        <f>K439/E$511</f>
        <v>1.0634146341463415</v>
      </c>
      <c r="AM439" s="4">
        <f>L439/E$511</f>
        <v>1.0731707317073171</v>
      </c>
      <c r="AN439" s="4">
        <f>M439/E$511</f>
        <v>1.0829268292682928</v>
      </c>
      <c r="AO439" s="4">
        <f>N439/E$511</f>
        <v>1.1317073170731706</v>
      </c>
      <c r="AP439" s="4">
        <f>O439/E$511</f>
        <v>1.2292682926829268</v>
      </c>
      <c r="AQ439" s="256"/>
      <c r="AR439" s="256"/>
      <c r="AS439" s="256"/>
      <c r="AT439" s="256"/>
      <c r="AU439" s="256"/>
      <c r="AV439" s="256"/>
      <c r="AW439" s="256"/>
      <c r="AX439" s="256"/>
      <c r="AY439" s="256"/>
      <c r="AZ439" s="256"/>
      <c r="BA439" s="256"/>
      <c r="BC439" s="3"/>
      <c r="BE439" s="3">
        <f>E439*保育人数!$D$6/保育人数!$D$34</f>
        <v>628.98068436663527</v>
      </c>
      <c r="BF439" s="3">
        <f>F439*保育人数!$D$6/保育人数!$D$34</f>
        <v>644.02806916009547</v>
      </c>
      <c r="BG439" s="3">
        <f>G439*保育人数!$D$6/保育人数!$D$34</f>
        <v>650.04702307747959</v>
      </c>
      <c r="BH439" s="3">
        <f>H439*保育人数!$D$6/保育人数!$D$34</f>
        <v>656.0659769948636</v>
      </c>
      <c r="BI439" s="3">
        <f>I439*保育人数!$D$6/保育人数!$D$34</f>
        <v>662.08493091224773</v>
      </c>
      <c r="BJ439" s="3">
        <f>J439*保育人数!$D$6/保育人数!$D$34</f>
        <v>662.08493091224773</v>
      </c>
      <c r="BK439" s="3">
        <f>K439*保育人数!$D$6/保育人数!$D$34</f>
        <v>656.0659769948636</v>
      </c>
      <c r="BL439" s="3">
        <f>L439*保育人数!$D$6/保育人数!$D$34</f>
        <v>662.08493091224773</v>
      </c>
      <c r="BM439" s="3">
        <f>M439*保育人数!$D$6/保育人数!$D$34</f>
        <v>668.10388482963174</v>
      </c>
      <c r="BN439" s="3">
        <f>N439*保育人数!$D$6/保育人数!$D$34</f>
        <v>698.19865441655213</v>
      </c>
      <c r="BO439" s="3">
        <f>O439*保育人数!$D$6/保育人数!$D$34</f>
        <v>758.3881935903928</v>
      </c>
      <c r="BP439" s="3">
        <f t="shared" ref="BP439:BP441" si="277">AVERAGE(BE439:BO439)</f>
        <v>667.83029601520514</v>
      </c>
      <c r="BQ439" s="216"/>
      <c r="BR439" s="3"/>
      <c r="BU439" s="3">
        <f>U439*保育人数!$D$6/保育人数!$D$34</f>
        <v>66846.502206467485</v>
      </c>
      <c r="BV439" s="3">
        <f>V439*保育人数!$D$6/保育人数!$D$34</f>
        <v>67520.625045214489</v>
      </c>
      <c r="BW439" s="3">
        <f>W439*保育人数!$D$6/保育人数!$D$34</f>
        <v>68017.188743398685</v>
      </c>
      <c r="BX439" s="3">
        <f>X439*保育人数!$D$6/保育人数!$D$34</f>
        <v>68625.103089054479</v>
      </c>
      <c r="BY439" s="3">
        <f>Y439*保育人数!$D$6/保育人数!$D$34</f>
        <v>67364.132243362503</v>
      </c>
      <c r="BZ439" s="3">
        <f>Z439*保育人数!$D$6/保育人数!$D$34</f>
        <v>66476.336540548364</v>
      </c>
      <c r="CA439" s="3">
        <f>AA439*保育人数!$D$6/保育人数!$D$34</f>
        <v>67240.743688056129</v>
      </c>
      <c r="CB439" s="3">
        <f>AB439*保育人数!$D$6/保育人数!$D$34</f>
        <v>67887.781234174923</v>
      </c>
      <c r="CC439" s="3">
        <f>AC439*保育人数!$D$6/保育人数!$D$34</f>
        <v>70557.187296534757</v>
      </c>
      <c r="CD439" s="3">
        <f>AD439*保育人数!$D$6/保育人数!$D$34</f>
        <v>76699.529769225206</v>
      </c>
      <c r="CE439" s="3">
        <f>AE439*保育人数!$D$6/保育人数!$D$34</f>
        <v>0</v>
      </c>
      <c r="CF439" s="3">
        <f t="shared" ref="CF439:CF441" si="278">AVERAGE(BU439:CE439)</f>
        <v>62475.920896003365</v>
      </c>
      <c r="CG439" s="216"/>
      <c r="CH439" s="3"/>
      <c r="CI439" s="4"/>
    </row>
    <row r="440" spans="1:87" ht="19">
      <c r="A440" s="32" t="s">
        <v>84</v>
      </c>
      <c r="B440" s="76" t="s">
        <v>134</v>
      </c>
      <c r="C440" s="257" t="s">
        <v>160</v>
      </c>
      <c r="D440" s="34" t="s">
        <v>161</v>
      </c>
      <c r="E440" s="38">
        <v>2540</v>
      </c>
      <c r="F440" s="36">
        <v>2600</v>
      </c>
      <c r="G440" s="36">
        <v>2630</v>
      </c>
      <c r="H440" s="36">
        <v>2650</v>
      </c>
      <c r="I440" s="36">
        <v>2680</v>
      </c>
      <c r="J440" s="36">
        <v>2680</v>
      </c>
      <c r="K440" s="36">
        <v>2640</v>
      </c>
      <c r="L440" s="36">
        <v>2680</v>
      </c>
      <c r="M440" s="39">
        <v>2710</v>
      </c>
      <c r="N440" s="39">
        <v>2810</v>
      </c>
      <c r="O440" s="40">
        <v>3070</v>
      </c>
      <c r="P440" s="111"/>
      <c r="Q440" s="111"/>
      <c r="R440" s="111"/>
      <c r="S440" s="111"/>
      <c r="T440" s="35">
        <v>265130</v>
      </c>
      <c r="U440" s="36">
        <v>271550</v>
      </c>
      <c r="V440" s="36">
        <v>274370</v>
      </c>
      <c r="W440" s="36">
        <v>276450</v>
      </c>
      <c r="X440" s="36">
        <v>278980</v>
      </c>
      <c r="Y440" s="36">
        <v>279360</v>
      </c>
      <c r="Z440" s="36">
        <v>275890</v>
      </c>
      <c r="AA440" s="36">
        <v>279070</v>
      </c>
      <c r="AB440" s="37">
        <v>281830</v>
      </c>
      <c r="AC440" s="37">
        <v>293180</v>
      </c>
      <c r="AD440" s="77">
        <v>318910</v>
      </c>
      <c r="AE440" s="111"/>
      <c r="AF440" s="4">
        <f>E440/E$512</f>
        <v>1.0200803212851406</v>
      </c>
      <c r="AG440" s="4">
        <f>F440/E$512</f>
        <v>1.0441767068273093</v>
      </c>
      <c r="AH440" s="4">
        <f>G440/E$512</f>
        <v>1.0562248995983936</v>
      </c>
      <c r="AI440" s="4">
        <f>H440/E$512</f>
        <v>1.0642570281124497</v>
      </c>
      <c r="AJ440" s="4">
        <f>I440/E$512</f>
        <v>1.0763052208835342</v>
      </c>
      <c r="AK440" s="4">
        <f>J440/E$512</f>
        <v>1.0763052208835342</v>
      </c>
      <c r="AL440" s="4">
        <f>K440/E$512</f>
        <v>1.0602409638554218</v>
      </c>
      <c r="AM440" s="4">
        <f>L440/E$512</f>
        <v>1.0763052208835342</v>
      </c>
      <c r="AN440" s="4">
        <f>M440/E$512</f>
        <v>1.0883534136546185</v>
      </c>
      <c r="AO440" s="4">
        <f>N440/E$512</f>
        <v>1.1285140562248996</v>
      </c>
      <c r="AP440" s="4">
        <f>O440/E$512</f>
        <v>1.2329317269076305</v>
      </c>
      <c r="AQ440" s="256"/>
      <c r="AR440" s="256"/>
      <c r="AS440" s="256"/>
      <c r="AT440" s="256"/>
      <c r="AU440" s="256"/>
      <c r="AV440" s="256"/>
      <c r="AW440" s="256"/>
      <c r="AX440" s="256"/>
      <c r="AY440" s="256"/>
      <c r="AZ440" s="256"/>
      <c r="BA440" s="256"/>
      <c r="BC440" s="3"/>
      <c r="BE440" s="3">
        <f>E440*(保育人数!$D$4+保育人数!$D$5)/保育人数!$D$34</f>
        <v>1146.6107212616653</v>
      </c>
      <c r="BF440" s="3">
        <f>F440*(保育人数!$D$4+保育人数!$D$5)/保育人数!$D$34</f>
        <v>1173.6960138898937</v>
      </c>
      <c r="BG440" s="3">
        <f>G440*(保育人数!$D$4+保育人数!$D$5)/保育人数!$D$34</f>
        <v>1187.2386602040078</v>
      </c>
      <c r="BH440" s="3">
        <f>H440*(保育人数!$D$4+保育人数!$D$5)/保育人数!$D$34</f>
        <v>1196.2670910800839</v>
      </c>
      <c r="BI440" s="3">
        <f>I440*(保育人数!$D$4+保育人数!$D$5)/保育人数!$D$34</f>
        <v>1209.809737394198</v>
      </c>
      <c r="BJ440" s="3">
        <f>J440*(保育人数!$D$4+保育人数!$D$5)/保育人数!$D$34</f>
        <v>1209.809737394198</v>
      </c>
      <c r="BK440" s="3">
        <f>K440*(保育人数!$D$4+保育人数!$D$5)/保育人数!$D$34</f>
        <v>1191.7528756420459</v>
      </c>
      <c r="BL440" s="3">
        <f>L440*(保育人数!$D$4+保育人数!$D$5)/保育人数!$D$34</f>
        <v>1209.809737394198</v>
      </c>
      <c r="BM440" s="3">
        <f>M440*(保育人数!$D$4+保育人数!$D$5)/保育人数!$D$34</f>
        <v>1223.3523837083121</v>
      </c>
      <c r="BN440" s="3">
        <f>N440*(保育人数!$D$4+保育人数!$D$5)/保育人数!$D$34</f>
        <v>1268.4945380886927</v>
      </c>
      <c r="BO440" s="3">
        <f>O440*(保育人数!$D$4+保育人数!$D$5)/保育人数!$D$34</f>
        <v>1385.8641394776821</v>
      </c>
      <c r="BP440" s="3">
        <f t="shared" si="277"/>
        <v>1218.4277850486344</v>
      </c>
      <c r="BQ440" s="216"/>
      <c r="BR440" s="3"/>
      <c r="BU440" s="3">
        <f>U440*(保育人数!$D$4+保育人数!$D$5)/保育人数!$D$34</f>
        <v>122583.52021992332</v>
      </c>
      <c r="BV440" s="3">
        <f>V440*(保育人数!$D$4+保育人数!$D$5)/保育人数!$D$34</f>
        <v>123856.52897345004</v>
      </c>
      <c r="BW440" s="3">
        <f>W440*(保育人数!$D$4+保育人数!$D$5)/保育人数!$D$34</f>
        <v>124795.48578456196</v>
      </c>
      <c r="BX440" s="3">
        <f>X440*(保育人数!$D$4+保育人数!$D$5)/保育人数!$D$34</f>
        <v>125937.58229038559</v>
      </c>
      <c r="BY440" s="3">
        <f>Y440*(保育人数!$D$4+保育人数!$D$5)/保育人数!$D$34</f>
        <v>126109.12247703104</v>
      </c>
      <c r="BZ440" s="3">
        <f>Z440*(保育人数!$D$4+保育人数!$D$5)/保育人数!$D$34</f>
        <v>124542.68972003182</v>
      </c>
      <c r="CA440" s="3">
        <f>AA440*(保育人数!$D$4+保育人数!$D$5)/保育人数!$D$34</f>
        <v>125978.21022932793</v>
      </c>
      <c r="CB440" s="3">
        <f>AB440*(保育人数!$D$4+保育人数!$D$5)/保育人数!$D$34</f>
        <v>127224.13369022643</v>
      </c>
      <c r="CC440" s="3">
        <f>AC440*(保育人数!$D$4+保育人数!$D$5)/保育人数!$D$34</f>
        <v>132347.76821239962</v>
      </c>
      <c r="CD440" s="3">
        <f>AD440*(保育人数!$D$4+保育人数!$D$5)/保育人数!$D$34</f>
        <v>143962.84453447151</v>
      </c>
      <c r="CE440" s="3">
        <f>AE440*(保育人数!$D$4+保育人数!$D$5)/保育人数!$D$34</f>
        <v>0</v>
      </c>
      <c r="CF440" s="3">
        <f t="shared" si="278"/>
        <v>116121.62601198265</v>
      </c>
      <c r="CG440" s="216"/>
      <c r="CH440" s="3"/>
      <c r="CI440" s="4"/>
    </row>
    <row r="441" spans="1:87" ht="19">
      <c r="A441" s="32" t="s">
        <v>84</v>
      </c>
      <c r="B441" s="76" t="s">
        <v>134</v>
      </c>
      <c r="C441" s="257"/>
      <c r="D441" s="34" t="s">
        <v>162</v>
      </c>
      <c r="E441" s="38">
        <v>3180</v>
      </c>
      <c r="F441" s="36">
        <v>3260</v>
      </c>
      <c r="G441" s="36">
        <v>3300</v>
      </c>
      <c r="H441" s="36">
        <v>3330</v>
      </c>
      <c r="I441" s="36">
        <v>3360</v>
      </c>
      <c r="J441" s="36">
        <v>3360</v>
      </c>
      <c r="K441" s="36">
        <v>3310</v>
      </c>
      <c r="L441" s="36">
        <v>3360</v>
      </c>
      <c r="M441" s="39">
        <v>3390</v>
      </c>
      <c r="N441" s="39">
        <v>3530</v>
      </c>
      <c r="O441" s="40">
        <v>3860</v>
      </c>
      <c r="P441" s="111"/>
      <c r="Q441" s="111"/>
      <c r="R441" s="111"/>
      <c r="S441" s="111"/>
      <c r="T441" s="35">
        <v>329420</v>
      </c>
      <c r="U441" s="36">
        <v>337640</v>
      </c>
      <c r="V441" s="36">
        <v>341140</v>
      </c>
      <c r="W441" s="36">
        <v>343810</v>
      </c>
      <c r="X441" s="36">
        <v>347050</v>
      </c>
      <c r="Y441" s="36">
        <v>347530</v>
      </c>
      <c r="Z441" s="36">
        <v>343110</v>
      </c>
      <c r="AA441" s="36">
        <v>347090</v>
      </c>
      <c r="AB441" s="37">
        <v>350660</v>
      </c>
      <c r="AC441" s="37">
        <v>365270</v>
      </c>
      <c r="AD441" s="77">
        <v>398170</v>
      </c>
      <c r="AE441" s="111"/>
      <c r="AF441" s="4">
        <f>E441/E$513</f>
        <v>1.022508038585209</v>
      </c>
      <c r="AG441" s="4">
        <f>F441/E$513</f>
        <v>1.0482315112540193</v>
      </c>
      <c r="AH441" s="4">
        <f>G441/E$513</f>
        <v>1.0610932475884245</v>
      </c>
      <c r="AI441" s="4">
        <f>H441/E$513</f>
        <v>1.0707395498392283</v>
      </c>
      <c r="AJ441" s="4">
        <f>I441/E$513</f>
        <v>1.0803858520900322</v>
      </c>
      <c r="AK441" s="4">
        <f>J441/E$513</f>
        <v>1.0803858520900322</v>
      </c>
      <c r="AL441" s="4">
        <f>K441/E$513</f>
        <v>1.0643086816720257</v>
      </c>
      <c r="AM441" s="4">
        <f>L441/E$513</f>
        <v>1.0803858520900322</v>
      </c>
      <c r="AN441" s="4">
        <f>M441/E$513</f>
        <v>1.090032154340836</v>
      </c>
      <c r="AO441" s="4">
        <f>N441/E$513</f>
        <v>1.135048231511254</v>
      </c>
      <c r="AP441" s="4">
        <f>O441/E$513</f>
        <v>1.2411575562700965</v>
      </c>
      <c r="AQ441" s="256"/>
      <c r="AR441" s="256"/>
      <c r="AS441" s="256"/>
      <c r="AT441" s="256"/>
      <c r="AU441" s="256"/>
      <c r="AV441" s="256"/>
      <c r="AW441" s="256"/>
      <c r="AX441" s="256"/>
      <c r="AY441" s="256"/>
      <c r="AZ441" s="256"/>
      <c r="BA441" s="256"/>
      <c r="BC441" s="3"/>
      <c r="BE441" s="3">
        <f>E441*保育人数!$D$3/保育人数!$D$34</f>
        <v>478.50683643203354</v>
      </c>
      <c r="BF441" s="3">
        <f>F441*保育人数!$D$3/保育人数!$D$34</f>
        <v>490.54474426680167</v>
      </c>
      <c r="BG441" s="3">
        <f>G441*保育人数!$D$3/保育人数!$D$34</f>
        <v>496.56369818418574</v>
      </c>
      <c r="BH441" s="3">
        <f>H441*保育人数!$D$3/保育人数!$D$34</f>
        <v>501.07791362222383</v>
      </c>
      <c r="BI441" s="3">
        <f>I441*保育人数!$D$3/保育人数!$D$34</f>
        <v>505.59212906026187</v>
      </c>
      <c r="BJ441" s="3">
        <f>J441*保育人数!$D$3/保育人数!$D$34</f>
        <v>505.59212906026187</v>
      </c>
      <c r="BK441" s="3">
        <f>K441*保育人数!$D$3/保育人数!$D$34</f>
        <v>498.06843666353177</v>
      </c>
      <c r="BL441" s="3">
        <f>L441*保育人数!$D$3/保育人数!$D$34</f>
        <v>505.59212906026187</v>
      </c>
      <c r="BM441" s="3">
        <f>M441*保育人数!$D$3/保育人数!$D$34</f>
        <v>510.1063444982999</v>
      </c>
      <c r="BN441" s="3">
        <f>N441*保育人数!$D$3/保育人数!$D$34</f>
        <v>531.17268320914411</v>
      </c>
      <c r="BO441" s="3">
        <f>O441*保育人数!$D$3/保育人数!$D$34</f>
        <v>580.82905302756274</v>
      </c>
      <c r="BP441" s="3">
        <f t="shared" si="277"/>
        <v>509.42237246223357</v>
      </c>
      <c r="BQ441" s="216"/>
      <c r="BR441" s="3"/>
      <c r="BU441" s="3">
        <f>U441*保育人数!$D$3/保育人数!$D$34</f>
        <v>50805.990016638934</v>
      </c>
      <c r="BV441" s="3">
        <f>V441*保育人数!$D$3/保育人数!$D$34</f>
        <v>51332.648484410041</v>
      </c>
      <c r="BW441" s="3">
        <f>W441*保育人数!$D$3/保育人数!$D$34</f>
        <v>51734.413658395424</v>
      </c>
      <c r="BX441" s="3">
        <f>X441*保育人数!$D$3/保育人数!$D$34</f>
        <v>52221.948925703538</v>
      </c>
      <c r="BY441" s="3">
        <f>Y441*保育人数!$D$3/保育人数!$D$34</f>
        <v>52294.176372712143</v>
      </c>
      <c r="BZ441" s="3">
        <f>Z441*保育人数!$D$3/保育人数!$D$34</f>
        <v>51629.081964841207</v>
      </c>
      <c r="CA441" s="3">
        <f>AA441*保育人数!$D$3/保育人数!$D$34</f>
        <v>52227.967879620919</v>
      </c>
      <c r="CB441" s="3">
        <f>AB441*保育人数!$D$3/保育人数!$D$34</f>
        <v>52765.159516747444</v>
      </c>
      <c r="CC441" s="3">
        <f>AC441*保育人数!$D$3/保育人数!$D$34</f>
        <v>54963.582435071978</v>
      </c>
      <c r="CD441" s="3">
        <f>AD441*保育人数!$D$3/保育人数!$D$34</f>
        <v>59914.172032120376</v>
      </c>
      <c r="CE441" s="3">
        <f>AE441*保育人数!$D$3/保育人数!$D$34</f>
        <v>0</v>
      </c>
      <c r="CF441" s="3">
        <f t="shared" si="278"/>
        <v>48171.740116932917</v>
      </c>
      <c r="CG441" s="216"/>
      <c r="CH441" s="3"/>
      <c r="CI441" s="4"/>
    </row>
    <row r="442" spans="1:87" ht="21" customHeight="1">
      <c r="A442" s="32" t="s">
        <v>84</v>
      </c>
      <c r="B442" s="33" t="s">
        <v>163</v>
      </c>
      <c r="C442" s="237" t="s">
        <v>159</v>
      </c>
      <c r="D442" s="34" t="s">
        <v>105</v>
      </c>
      <c r="E442" s="38">
        <v>1090</v>
      </c>
      <c r="F442" s="36">
        <v>1120</v>
      </c>
      <c r="G442" s="36">
        <v>1130</v>
      </c>
      <c r="H442" s="36">
        <v>1140</v>
      </c>
      <c r="I442" s="36">
        <v>1150</v>
      </c>
      <c r="J442" s="36">
        <v>1150</v>
      </c>
      <c r="K442" s="36">
        <v>1140</v>
      </c>
      <c r="L442" s="36">
        <v>1150</v>
      </c>
      <c r="M442" s="39">
        <v>1160</v>
      </c>
      <c r="N442" s="39">
        <v>1210</v>
      </c>
      <c r="O442" s="40">
        <v>1310</v>
      </c>
      <c r="P442" s="111"/>
      <c r="Q442" s="111"/>
      <c r="R442" s="111"/>
      <c r="S442" s="111"/>
      <c r="T442" s="35">
        <v>116130</v>
      </c>
      <c r="U442" s="36">
        <v>118830</v>
      </c>
      <c r="V442" s="36">
        <v>120100</v>
      </c>
      <c r="W442" s="36">
        <v>120970</v>
      </c>
      <c r="X442" s="36">
        <v>122040</v>
      </c>
      <c r="Y442" s="36">
        <v>117710</v>
      </c>
      <c r="Z442" s="36">
        <v>116190</v>
      </c>
      <c r="AA442" s="36">
        <v>117520</v>
      </c>
      <c r="AB442" s="37">
        <v>118650</v>
      </c>
      <c r="AC442" s="37">
        <v>123230</v>
      </c>
      <c r="AD442" s="77">
        <v>133830</v>
      </c>
      <c r="AE442" s="111"/>
      <c r="AF442" s="4">
        <f>E442/E$514</f>
        <v>1.0186915887850467</v>
      </c>
      <c r="AG442" s="4">
        <f>F442/E$514</f>
        <v>1.0467289719626167</v>
      </c>
      <c r="AH442" s="4">
        <f>G442/E$514</f>
        <v>1.0560747663551402</v>
      </c>
      <c r="AI442" s="4">
        <f>H442/E$514</f>
        <v>1.0654205607476634</v>
      </c>
      <c r="AJ442" s="4">
        <f>I442/E$514</f>
        <v>1.0747663551401869</v>
      </c>
      <c r="AK442" s="4">
        <f>J442/E$514</f>
        <v>1.0747663551401869</v>
      </c>
      <c r="AL442" s="4">
        <f>K442/E$514</f>
        <v>1.0654205607476634</v>
      </c>
      <c r="AM442" s="4">
        <f>L442/E$514</f>
        <v>1.0747663551401869</v>
      </c>
      <c r="AN442" s="4">
        <f>M442/E$514</f>
        <v>1.0841121495327102</v>
      </c>
      <c r="AO442" s="4">
        <f>N442/E$514</f>
        <v>1.1308411214953271</v>
      </c>
      <c r="AP442" s="4">
        <f>O442/E$514</f>
        <v>1.2242990654205608</v>
      </c>
      <c r="AQ442" s="256"/>
      <c r="AR442" s="256"/>
      <c r="AS442" s="256"/>
      <c r="AT442" s="256"/>
      <c r="AU442" s="256"/>
      <c r="AV442" s="256"/>
      <c r="AW442" s="256"/>
      <c r="AX442" s="256"/>
      <c r="AY442" s="256"/>
      <c r="AZ442" s="256"/>
      <c r="BA442" s="256"/>
      <c r="BC442" s="3"/>
      <c r="BE442" s="3">
        <f>E442*(保育人数!$E$7+保育人数!$E$8)/保育人数!$E$34</f>
        <v>1129.1539562970802</v>
      </c>
      <c r="BF442" s="3">
        <f>F442*(保育人数!$E$7+保育人数!$E$8)/保育人数!$E$34</f>
        <v>1160.2315881217705</v>
      </c>
      <c r="BG442" s="3">
        <f>G442*(保育人数!$E$7+保育人数!$E$8)/保育人数!$E$34</f>
        <v>1170.5907987300006</v>
      </c>
      <c r="BH442" s="3">
        <f>H442*(保育人数!$E$7+保育人数!$E$8)/保育人数!$E$34</f>
        <v>1180.9500093382308</v>
      </c>
      <c r="BI442" s="3">
        <f>I442*(保育人数!$E$7+保育人数!$E$8)/保育人数!$E$34</f>
        <v>1191.3092199464609</v>
      </c>
      <c r="BJ442" s="3">
        <f>J442*(保育人数!$E$7+保育人数!$E$8)/保育人数!$E$34</f>
        <v>1191.3092199464609</v>
      </c>
      <c r="BK442" s="3">
        <f>K442*(保育人数!$E$7+保育人数!$E$8)/保育人数!$E$34</f>
        <v>1180.9500093382308</v>
      </c>
      <c r="BL442" s="3">
        <f>L442*(保育人数!$E$7+保育人数!$E$8)/保育人数!$E$34</f>
        <v>1191.3092199464609</v>
      </c>
      <c r="BM442" s="3">
        <f>M442*(保育人数!$E$7+保育人数!$E$8)/保育人数!$E$34</f>
        <v>1201.668430554691</v>
      </c>
      <c r="BN442" s="3">
        <f>N442*(保育人数!$E$7+保育人数!$E$8)/保育人数!$E$34</f>
        <v>1253.4644835958413</v>
      </c>
      <c r="BO442" s="3">
        <f>O442*(保育人数!$E$7+保育人数!$E$8)/保育人数!$E$34</f>
        <v>1357.0565896781422</v>
      </c>
      <c r="BP442" s="3">
        <f>AVERAGE(BE442:BO442)</f>
        <v>1200.7266841357609</v>
      </c>
      <c r="BQ442" s="216">
        <f>SUM(BP442:BP445)</f>
        <v>3773.813337257277</v>
      </c>
      <c r="BR442" s="3"/>
      <c r="BU442" s="3">
        <f>U442*(保育人数!$E$7+保育人数!$E$8)/保育人数!$E$34</f>
        <v>123098.49965759821</v>
      </c>
      <c r="BV442" s="3">
        <f>V442*(保育人数!$E$7+保育人数!$E$8)/保育人数!$E$34</f>
        <v>124414.11940484343</v>
      </c>
      <c r="BW442" s="3">
        <f>W442*(保育人数!$E$7+保育人数!$E$8)/保育人数!$E$34</f>
        <v>125315.37072775945</v>
      </c>
      <c r="BX442" s="3">
        <f>X442*(保育人数!$E$7+保育人数!$E$8)/保育人数!$E$34</f>
        <v>126423.80626284007</v>
      </c>
      <c r="BY442" s="3">
        <f>Y442*(保育人数!$E$7+保育人数!$E$8)/保育人数!$E$34</f>
        <v>121938.26806947644</v>
      </c>
      <c r="BZ442" s="3">
        <f>Z442*(保育人数!$E$7+保育人数!$E$8)/保育人数!$E$34</f>
        <v>120363.66805702547</v>
      </c>
      <c r="CA442" s="3">
        <f>AA442*(保育人数!$E$7+保育人数!$E$8)/保育人数!$E$34</f>
        <v>121741.44306792006</v>
      </c>
      <c r="CB442" s="3">
        <f>AB442*(保育人数!$E$7+保育人数!$E$8)/保育人数!$E$34</f>
        <v>122912.03386665006</v>
      </c>
      <c r="CC442" s="3">
        <f>AC442*(保育人数!$E$7+保育人数!$E$8)/保育人数!$E$34</f>
        <v>127656.55232521945</v>
      </c>
      <c r="CD442" s="3">
        <f>AD442*(保育人数!$E$7+保育人数!$E$8)/保育人数!$E$34</f>
        <v>138637.31556994334</v>
      </c>
      <c r="CE442" s="3">
        <f>AE442*(保育人数!$E$7+保育人数!$E$8)/保育人数!$E$34</f>
        <v>0</v>
      </c>
      <c r="CF442" s="3">
        <f>AVERAGE(BU442:CE442)</f>
        <v>113863.73427357053</v>
      </c>
      <c r="CG442" s="216">
        <f>ROUNDDOWN(SUM(CF442:CF445)*$CJ$2*12/16,-2)</f>
        <v>190100</v>
      </c>
      <c r="CH442" s="3"/>
      <c r="CI442" s="4"/>
    </row>
    <row r="443" spans="1:87" ht="19">
      <c r="A443" s="32" t="s">
        <v>84</v>
      </c>
      <c r="B443" s="76" t="s">
        <v>135</v>
      </c>
      <c r="C443" s="237"/>
      <c r="D443" s="34" t="s">
        <v>106</v>
      </c>
      <c r="E443" s="38">
        <v>1150</v>
      </c>
      <c r="F443" s="36">
        <v>1180</v>
      </c>
      <c r="G443" s="36">
        <v>1190</v>
      </c>
      <c r="H443" s="36">
        <v>1200</v>
      </c>
      <c r="I443" s="36">
        <v>1210</v>
      </c>
      <c r="J443" s="36">
        <v>1210</v>
      </c>
      <c r="K443" s="36">
        <v>1200</v>
      </c>
      <c r="L443" s="36">
        <v>1210</v>
      </c>
      <c r="M443" s="39">
        <v>1220</v>
      </c>
      <c r="N443" s="39">
        <v>1280</v>
      </c>
      <c r="O443" s="40">
        <v>1380</v>
      </c>
      <c r="P443" s="111"/>
      <c r="Q443" s="111"/>
      <c r="R443" s="111"/>
      <c r="S443" s="111"/>
      <c r="T443" s="35">
        <v>122550</v>
      </c>
      <c r="U443" s="36">
        <v>125430</v>
      </c>
      <c r="V443" s="36">
        <v>126770</v>
      </c>
      <c r="W443" s="36">
        <v>127700</v>
      </c>
      <c r="X443" s="36">
        <v>128840</v>
      </c>
      <c r="Y443" s="36">
        <v>124520</v>
      </c>
      <c r="Z443" s="36">
        <v>122910</v>
      </c>
      <c r="AA443" s="36">
        <v>124320</v>
      </c>
      <c r="AB443" s="37">
        <v>125530</v>
      </c>
      <c r="AC443" s="37">
        <v>130440</v>
      </c>
      <c r="AD443" s="77">
        <v>141750</v>
      </c>
      <c r="AE443" s="111"/>
      <c r="AF443" s="4">
        <f>E443/E$515</f>
        <v>1.0176991150442478</v>
      </c>
      <c r="AG443" s="4">
        <f>F443/E$515</f>
        <v>1.0442477876106195</v>
      </c>
      <c r="AH443" s="4">
        <f>G443/E$515</f>
        <v>1.0530973451327434</v>
      </c>
      <c r="AI443" s="4">
        <f>H443/E$515</f>
        <v>1.0619469026548674</v>
      </c>
      <c r="AJ443" s="4">
        <f>I443/E$515</f>
        <v>1.0707964601769913</v>
      </c>
      <c r="AK443" s="4">
        <f>J443/E$515</f>
        <v>1.0707964601769913</v>
      </c>
      <c r="AL443" s="4">
        <f>K443/E$515</f>
        <v>1.0619469026548674</v>
      </c>
      <c r="AM443" s="4">
        <f>L443/E$515</f>
        <v>1.0707964601769913</v>
      </c>
      <c r="AN443" s="4">
        <f>M443/E$515</f>
        <v>1.0796460176991149</v>
      </c>
      <c r="AO443" s="4">
        <f>N443/E$515</f>
        <v>1.1327433628318584</v>
      </c>
      <c r="AP443" s="4">
        <f>O443/E$515</f>
        <v>1.2212389380530972</v>
      </c>
      <c r="AQ443" s="256"/>
      <c r="AR443" s="256"/>
      <c r="AS443" s="256"/>
      <c r="AT443" s="256"/>
      <c r="AU443" s="256"/>
      <c r="AV443" s="256"/>
      <c r="AW443" s="256"/>
      <c r="AX443" s="256"/>
      <c r="AY443" s="256"/>
      <c r="AZ443" s="256"/>
      <c r="BA443" s="256"/>
      <c r="BC443" s="3"/>
      <c r="BE443" s="3">
        <f>E443*保育人数!$E$6/保育人数!$E$34</f>
        <v>595.65460997323044</v>
      </c>
      <c r="BF443" s="3">
        <f>F443*保育人数!$E$6/保育人数!$E$34</f>
        <v>611.19342588557549</v>
      </c>
      <c r="BG443" s="3">
        <f>G443*保育人数!$E$6/保育人数!$E$34</f>
        <v>616.37303118969055</v>
      </c>
      <c r="BH443" s="3">
        <f>H443*保育人数!$E$6/保育人数!$E$34</f>
        <v>621.55263649380561</v>
      </c>
      <c r="BI443" s="3">
        <f>I443*保育人数!$E$6/保育人数!$E$34</f>
        <v>626.73224179792066</v>
      </c>
      <c r="BJ443" s="3">
        <f>J443*保育人数!$E$6/保育人数!$E$34</f>
        <v>626.73224179792066</v>
      </c>
      <c r="BK443" s="3">
        <f>K443*保育人数!$E$6/保育人数!$E$34</f>
        <v>621.55263649380561</v>
      </c>
      <c r="BL443" s="3">
        <f>L443*保育人数!$E$6/保育人数!$E$34</f>
        <v>626.73224179792066</v>
      </c>
      <c r="BM443" s="3">
        <f>M443*保育人数!$E$6/保育人数!$E$34</f>
        <v>631.91184710203572</v>
      </c>
      <c r="BN443" s="3">
        <f>N443*保育人数!$E$6/保育人数!$E$34</f>
        <v>662.98947892672606</v>
      </c>
      <c r="BO443" s="3">
        <f>O443*保育人数!$E$6/保育人数!$E$34</f>
        <v>714.78553196787652</v>
      </c>
      <c r="BP443" s="3">
        <f t="shared" ref="BP443:BP445" si="279">AVERAGE(BE443:BO443)</f>
        <v>632.38272031150075</v>
      </c>
      <c r="BQ443" s="216"/>
      <c r="BR443" s="3"/>
      <c r="BU443" s="3">
        <f>U443*保育人数!$E$6/保育人数!$E$34</f>
        <v>64967.789329515035</v>
      </c>
      <c r="BV443" s="3">
        <f>V443*保育人数!$E$6/保育人数!$E$34</f>
        <v>65661.856440266449</v>
      </c>
      <c r="BW443" s="3">
        <f>W443*保育人数!$E$6/保育人数!$E$34</f>
        <v>66143.559733549147</v>
      </c>
      <c r="BX443" s="3">
        <f>X443*保育人数!$E$6/保育人数!$E$34</f>
        <v>66734.034738218266</v>
      </c>
      <c r="BY443" s="3">
        <f>Y443*保育人数!$E$6/保育人数!$E$34</f>
        <v>64496.445246840565</v>
      </c>
      <c r="BZ443" s="3">
        <f>Z443*保育人数!$E$6/保育人数!$E$34</f>
        <v>63662.528792878045</v>
      </c>
      <c r="CA443" s="3">
        <f>AA443*保育人数!$E$6/保育人数!$E$34</f>
        <v>64392.853140758263</v>
      </c>
      <c r="CB443" s="3">
        <f>AB443*保育人数!$E$6/保育人数!$E$34</f>
        <v>65019.585382556186</v>
      </c>
      <c r="CC443" s="3">
        <f>AC443*保育人数!$E$6/保育人数!$E$34</f>
        <v>67562.771586876668</v>
      </c>
      <c r="CD443" s="3">
        <f>AD443*保育人数!$E$6/保育人数!$E$34</f>
        <v>73420.905185830794</v>
      </c>
      <c r="CE443" s="3">
        <f>AE443*保育人数!$E$6/保育人数!$E$34</f>
        <v>0</v>
      </c>
      <c r="CF443" s="3">
        <f t="shared" ref="CF443:CF445" si="280">AVERAGE(BU443:CE443)</f>
        <v>60187.484507026311</v>
      </c>
      <c r="CG443" s="216"/>
      <c r="CH443" s="3"/>
      <c r="CI443" s="4"/>
    </row>
    <row r="444" spans="1:87" ht="19">
      <c r="A444" s="32" t="s">
        <v>84</v>
      </c>
      <c r="B444" s="76" t="s">
        <v>135</v>
      </c>
      <c r="C444" s="257" t="s">
        <v>160</v>
      </c>
      <c r="D444" s="34" t="s">
        <v>161</v>
      </c>
      <c r="E444" s="38">
        <v>1600</v>
      </c>
      <c r="F444" s="36">
        <v>1640</v>
      </c>
      <c r="G444" s="36">
        <v>1660</v>
      </c>
      <c r="H444" s="36">
        <v>1670</v>
      </c>
      <c r="I444" s="36">
        <v>1690</v>
      </c>
      <c r="J444" s="36">
        <v>1690</v>
      </c>
      <c r="K444" s="36">
        <v>1660</v>
      </c>
      <c r="L444" s="36">
        <v>1690</v>
      </c>
      <c r="M444" s="39">
        <v>1710</v>
      </c>
      <c r="N444" s="39">
        <v>1770</v>
      </c>
      <c r="O444" s="40">
        <v>1940</v>
      </c>
      <c r="P444" s="111"/>
      <c r="Q444" s="111"/>
      <c r="R444" s="111"/>
      <c r="S444" s="111"/>
      <c r="T444" s="35">
        <v>170730</v>
      </c>
      <c r="U444" s="36">
        <v>174860</v>
      </c>
      <c r="V444" s="36">
        <v>176780</v>
      </c>
      <c r="W444" s="36">
        <v>178140</v>
      </c>
      <c r="X444" s="36">
        <v>179790</v>
      </c>
      <c r="Y444" s="36">
        <v>180040</v>
      </c>
      <c r="Z444" s="36">
        <v>177910</v>
      </c>
      <c r="AA444" s="36">
        <v>179960</v>
      </c>
      <c r="AB444" s="37">
        <v>181780</v>
      </c>
      <c r="AC444" s="37">
        <v>189170</v>
      </c>
      <c r="AD444" s="77">
        <v>205800</v>
      </c>
      <c r="AE444" s="111"/>
      <c r="AF444" s="4">
        <f>E444/E$516</f>
        <v>1.0191082802547771</v>
      </c>
      <c r="AG444" s="4">
        <f>F444/E$516</f>
        <v>1.0445859872611465</v>
      </c>
      <c r="AH444" s="4">
        <f>G444/E$516</f>
        <v>1.0573248407643312</v>
      </c>
      <c r="AI444" s="4">
        <f>H444/E$516</f>
        <v>1.0636942675159236</v>
      </c>
      <c r="AJ444" s="4">
        <f>I444/E$516</f>
        <v>1.0764331210191083</v>
      </c>
      <c r="AK444" s="4">
        <f>J444/E$516</f>
        <v>1.0764331210191083</v>
      </c>
      <c r="AL444" s="4">
        <f>K444/E$516</f>
        <v>1.0573248407643312</v>
      </c>
      <c r="AM444" s="4">
        <f>L444/E$516</f>
        <v>1.0764331210191083</v>
      </c>
      <c r="AN444" s="4">
        <f>M444/E$516</f>
        <v>1.089171974522293</v>
      </c>
      <c r="AO444" s="4">
        <f>N444/E$516</f>
        <v>1.1273885350318471</v>
      </c>
      <c r="AP444" s="4">
        <f>O444/E$516</f>
        <v>1.2356687898089171</v>
      </c>
      <c r="AQ444" s="256"/>
      <c r="AR444" s="256"/>
      <c r="AS444" s="256"/>
      <c r="AT444" s="256"/>
      <c r="AU444" s="256"/>
      <c r="AV444" s="256"/>
      <c r="AW444" s="256"/>
      <c r="AX444" s="256"/>
      <c r="AY444" s="256"/>
      <c r="AZ444" s="256"/>
      <c r="BA444" s="256"/>
      <c r="BC444" s="3"/>
      <c r="BE444" s="3">
        <f>E444*(保育人数!$E$4+保育人数!$E$5)/保育人数!$E$34</f>
        <v>1243.1052729876112</v>
      </c>
      <c r="BF444" s="3">
        <f>F444*(保育人数!$E$4+保育人数!$E$5)/保育人数!$E$34</f>
        <v>1274.1829048123016</v>
      </c>
      <c r="BG444" s="3">
        <f>G444*(保育人数!$E$4+保育人数!$E$5)/保育人数!$E$34</f>
        <v>1289.7217207246467</v>
      </c>
      <c r="BH444" s="3">
        <f>H444*(保育人数!$E$4+保育人数!$E$5)/保育人数!$E$34</f>
        <v>1297.4911286808192</v>
      </c>
      <c r="BI444" s="3">
        <f>I444*(保育人数!$E$4+保育人数!$E$5)/保育人数!$E$34</f>
        <v>1313.0299445931644</v>
      </c>
      <c r="BJ444" s="3">
        <f>J444*(保育人数!$E$4+保育人数!$E$5)/保育人数!$E$34</f>
        <v>1313.0299445931644</v>
      </c>
      <c r="BK444" s="3">
        <f>K444*(保育人数!$E$4+保育人数!$E$5)/保育人数!$E$34</f>
        <v>1289.7217207246467</v>
      </c>
      <c r="BL444" s="3">
        <f>L444*(保育人数!$E$4+保育人数!$E$5)/保育人数!$E$34</f>
        <v>1313.0299445931644</v>
      </c>
      <c r="BM444" s="3">
        <f>M444*(保育人数!$E$4+保育人数!$E$5)/保育人数!$E$34</f>
        <v>1328.5687605055095</v>
      </c>
      <c r="BN444" s="3">
        <f>N444*(保育人数!$E$4+保育人数!$E$5)/保育人数!$E$34</f>
        <v>1375.1852082425451</v>
      </c>
      <c r="BO444" s="3">
        <f>O444*(保育人数!$E$4+保育人数!$E$5)/保育人数!$E$34</f>
        <v>1507.2651434974787</v>
      </c>
      <c r="BP444" s="3">
        <f t="shared" si="279"/>
        <v>1322.2119721777322</v>
      </c>
      <c r="BQ444" s="216"/>
      <c r="BR444" s="3"/>
      <c r="BU444" s="3">
        <f>U444*(保育人数!$E$4+保育人数!$E$5)/保育人数!$E$34</f>
        <v>135855.86752163357</v>
      </c>
      <c r="BV444" s="3">
        <f>V444*(保育人数!$E$4+保育人数!$E$5)/保育人数!$E$34</f>
        <v>137347.59384921871</v>
      </c>
      <c r="BW444" s="3">
        <f>W444*(保育人数!$E$4+保育人数!$E$5)/保育人数!$E$34</f>
        <v>138404.23333125818</v>
      </c>
      <c r="BX444" s="3">
        <f>X444*(保育人数!$E$4+保育人数!$E$5)/保育人数!$E$34</f>
        <v>139686.18564402664</v>
      </c>
      <c r="BY444" s="3">
        <f>Y444*(保育人数!$E$4+保育人数!$E$5)/保育人数!$E$34</f>
        <v>139880.42084293097</v>
      </c>
      <c r="BZ444" s="3">
        <f>Z444*(保育人数!$E$4+保育人数!$E$5)/保育人数!$E$34</f>
        <v>138225.53694826621</v>
      </c>
      <c r="CA444" s="3">
        <f>AA444*(保育人数!$E$4+保育人数!$E$5)/保育人数!$E$34</f>
        <v>139818.26557928158</v>
      </c>
      <c r="CB444" s="3">
        <f>AB444*(保育人数!$E$4+保育人数!$E$5)/保育人数!$E$34</f>
        <v>141232.29782730498</v>
      </c>
      <c r="CC444" s="3">
        <f>AC444*(保育人数!$E$4+保育人数!$E$5)/保育人数!$E$34</f>
        <v>146973.89030691652</v>
      </c>
      <c r="CD444" s="3">
        <f>AD444*(保育人数!$E$4+保育人数!$E$5)/保育人数!$E$34</f>
        <v>159894.4157380315</v>
      </c>
      <c r="CE444" s="3">
        <f>AE444*(保育人数!$E$4+保育人数!$E$5)/保育人数!$E$34</f>
        <v>0</v>
      </c>
      <c r="CF444" s="3">
        <f t="shared" si="280"/>
        <v>128847.15523535172</v>
      </c>
      <c r="CG444" s="216"/>
      <c r="CH444" s="3"/>
      <c r="CI444" s="4"/>
    </row>
    <row r="445" spans="1:87" ht="19">
      <c r="A445" s="32" t="s">
        <v>84</v>
      </c>
      <c r="B445" s="76" t="s">
        <v>135</v>
      </c>
      <c r="C445" s="257"/>
      <c r="D445" s="34" t="s">
        <v>162</v>
      </c>
      <c r="E445" s="38">
        <v>2240</v>
      </c>
      <c r="F445" s="36">
        <v>2300</v>
      </c>
      <c r="G445" s="36">
        <v>2330</v>
      </c>
      <c r="H445" s="36">
        <v>2350</v>
      </c>
      <c r="I445" s="36">
        <v>2370</v>
      </c>
      <c r="J445" s="36">
        <v>2370</v>
      </c>
      <c r="K445" s="36">
        <v>2330</v>
      </c>
      <c r="L445" s="36">
        <v>2370</v>
      </c>
      <c r="M445" s="39">
        <v>2390</v>
      </c>
      <c r="N445" s="39">
        <v>2490</v>
      </c>
      <c r="O445" s="40">
        <v>2730</v>
      </c>
      <c r="P445" s="111"/>
      <c r="Q445" s="111"/>
      <c r="R445" s="111"/>
      <c r="S445" s="111"/>
      <c r="T445" s="35">
        <v>235020</v>
      </c>
      <c r="U445" s="36">
        <v>240950</v>
      </c>
      <c r="V445" s="36">
        <v>243550</v>
      </c>
      <c r="W445" s="36">
        <v>245500</v>
      </c>
      <c r="X445" s="36">
        <v>247860</v>
      </c>
      <c r="Y445" s="36">
        <v>248210</v>
      </c>
      <c r="Z445" s="36">
        <v>245130</v>
      </c>
      <c r="AA445" s="36">
        <v>247980</v>
      </c>
      <c r="AB445" s="37">
        <v>250610</v>
      </c>
      <c r="AC445" s="37">
        <v>261260</v>
      </c>
      <c r="AD445" s="77">
        <v>285060</v>
      </c>
      <c r="AE445" s="111"/>
      <c r="AF445" s="4">
        <f>E445/E$517</f>
        <v>1.0228310502283104</v>
      </c>
      <c r="AG445" s="4">
        <f>F445/E$517</f>
        <v>1.0502283105022832</v>
      </c>
      <c r="AH445" s="4">
        <f>G445/E$517</f>
        <v>1.0639269406392695</v>
      </c>
      <c r="AI445" s="4">
        <f>H445/E$517</f>
        <v>1.0730593607305936</v>
      </c>
      <c r="AJ445" s="4">
        <f>I445/E$517</f>
        <v>1.0821917808219179</v>
      </c>
      <c r="AK445" s="4">
        <f>J445/E$517</f>
        <v>1.0821917808219179</v>
      </c>
      <c r="AL445" s="4">
        <f>K445/E$517</f>
        <v>1.0639269406392695</v>
      </c>
      <c r="AM445" s="4">
        <f>L445/E$517</f>
        <v>1.0821917808219179</v>
      </c>
      <c r="AN445" s="4">
        <f>M445/E$517</f>
        <v>1.091324200913242</v>
      </c>
      <c r="AO445" s="4">
        <f>N445/E$517</f>
        <v>1.1369863013698631</v>
      </c>
      <c r="AP445" s="4">
        <f>O445/E$517</f>
        <v>1.2465753424657535</v>
      </c>
      <c r="AQ445" s="256"/>
      <c r="AR445" s="256"/>
      <c r="AS445" s="256"/>
      <c r="AT445" s="256"/>
      <c r="AU445" s="256"/>
      <c r="AV445" s="256"/>
      <c r="AW445" s="256"/>
      <c r="AX445" s="256"/>
      <c r="AY445" s="256"/>
      <c r="AZ445" s="256"/>
      <c r="BA445" s="256"/>
      <c r="BC445" s="3"/>
      <c r="BE445" s="3">
        <f>E445*保育人数!$E$3/保育人数!$E$34</f>
        <v>580.11579406088526</v>
      </c>
      <c r="BF445" s="3">
        <f>F445*保育人数!$E$3/保育人数!$E$34</f>
        <v>595.65460997323044</v>
      </c>
      <c r="BG445" s="3">
        <f>G445*保育人数!$E$3/保育人数!$E$34</f>
        <v>603.42401792940302</v>
      </c>
      <c r="BH445" s="3">
        <f>H445*保育人数!$E$3/保育人数!$E$34</f>
        <v>608.60362323351808</v>
      </c>
      <c r="BI445" s="3">
        <f>I445*保育人数!$E$3/保育人数!$E$34</f>
        <v>613.78322853763302</v>
      </c>
      <c r="BJ445" s="3">
        <f>J445*保育人数!$E$3/保育人数!$E$34</f>
        <v>613.78322853763302</v>
      </c>
      <c r="BK445" s="3">
        <f>K445*保育人数!$E$3/保育人数!$E$34</f>
        <v>603.42401792940302</v>
      </c>
      <c r="BL445" s="3">
        <f>L445*保育人数!$E$3/保育人数!$E$34</f>
        <v>613.78322853763302</v>
      </c>
      <c r="BM445" s="3">
        <f>M445*保育人数!$E$3/保育人数!$E$34</f>
        <v>618.96283384174808</v>
      </c>
      <c r="BN445" s="3">
        <f>N445*保育人数!$E$3/保育人数!$E$34</f>
        <v>644.86086036232336</v>
      </c>
      <c r="BO445" s="3">
        <f>O445*保育人数!$E$3/保育人数!$E$34</f>
        <v>707.01612401170394</v>
      </c>
      <c r="BP445" s="3">
        <f t="shared" si="279"/>
        <v>618.49196063228317</v>
      </c>
      <c r="BQ445" s="216"/>
      <c r="BR445" s="3"/>
      <c r="BU445" s="3">
        <f>U445*保育人数!$E$3/保育人数!$E$34</f>
        <v>62401.29490132603</v>
      </c>
      <c r="BV445" s="3">
        <f>V445*保育人数!$E$3/保育人数!$E$34</f>
        <v>63074.643590860986</v>
      </c>
      <c r="BW445" s="3">
        <f>W445*保育人数!$E$3/保育人数!$E$34</f>
        <v>63579.655108012201</v>
      </c>
      <c r="BX445" s="3">
        <f>X445*保育人数!$E$3/保育人数!$E$34</f>
        <v>64190.848533897777</v>
      </c>
      <c r="BY445" s="3">
        <f>Y445*保育人数!$E$3/保育人数!$E$34</f>
        <v>64281.491626719791</v>
      </c>
      <c r="BZ445" s="3">
        <f>Z445*保育人数!$E$3/保育人数!$E$34</f>
        <v>63483.832409886076</v>
      </c>
      <c r="CA445" s="3">
        <f>AA445*保育人数!$E$3/保育人数!$E$34</f>
        <v>64221.926165722471</v>
      </c>
      <c r="CB445" s="3">
        <f>AB445*保育人数!$E$3/保育人数!$E$34</f>
        <v>64903.044263213596</v>
      </c>
      <c r="CC445" s="3">
        <f>AC445*保育人数!$E$3/保育人数!$E$34</f>
        <v>67661.184087654852</v>
      </c>
      <c r="CD445" s="3">
        <f>AD445*保育人数!$E$3/保育人数!$E$34</f>
        <v>73824.914399551766</v>
      </c>
      <c r="CE445" s="3">
        <f>AE445*保育人数!$E$3/保育人数!$E$34</f>
        <v>0</v>
      </c>
      <c r="CF445" s="3">
        <f t="shared" si="280"/>
        <v>59238.439553349599</v>
      </c>
      <c r="CG445" s="216"/>
      <c r="CH445" s="3"/>
      <c r="CI445" s="4"/>
    </row>
    <row r="446" spans="1:87" ht="21" customHeight="1">
      <c r="A446" s="32" t="s">
        <v>84</v>
      </c>
      <c r="B446" s="33" t="s">
        <v>164</v>
      </c>
      <c r="C446" s="237" t="s">
        <v>159</v>
      </c>
      <c r="D446" s="34" t="s">
        <v>105</v>
      </c>
      <c r="E446" s="38">
        <v>770</v>
      </c>
      <c r="F446" s="36">
        <v>790</v>
      </c>
      <c r="G446" s="36">
        <v>800</v>
      </c>
      <c r="H446" s="36">
        <v>810</v>
      </c>
      <c r="I446" s="36">
        <v>810</v>
      </c>
      <c r="J446" s="36">
        <v>820</v>
      </c>
      <c r="K446" s="36">
        <v>810</v>
      </c>
      <c r="L446" s="36">
        <v>820</v>
      </c>
      <c r="M446" s="39">
        <v>830</v>
      </c>
      <c r="N446" s="39">
        <v>860</v>
      </c>
      <c r="O446" s="40">
        <v>940</v>
      </c>
      <c r="P446" s="111"/>
      <c r="Q446" s="111"/>
      <c r="R446" s="111"/>
      <c r="S446" s="111"/>
      <c r="T446" s="35">
        <v>84570</v>
      </c>
      <c r="U446" s="36">
        <v>86500</v>
      </c>
      <c r="V446" s="36">
        <v>87480</v>
      </c>
      <c r="W446" s="36">
        <v>88110</v>
      </c>
      <c r="X446" s="36">
        <v>88880</v>
      </c>
      <c r="Y446" s="36">
        <v>84510</v>
      </c>
      <c r="Z446" s="36">
        <v>83430</v>
      </c>
      <c r="AA446" s="36">
        <v>84390</v>
      </c>
      <c r="AB446" s="37">
        <v>85190</v>
      </c>
      <c r="AC446" s="37">
        <v>88450</v>
      </c>
      <c r="AD446" s="77">
        <v>96010</v>
      </c>
      <c r="AE446" s="111"/>
      <c r="AF446" s="4">
        <f>E446/E$518</f>
        <v>1.013157894736842</v>
      </c>
      <c r="AG446" s="4">
        <f>F446/E$518</f>
        <v>1.0394736842105263</v>
      </c>
      <c r="AH446" s="4">
        <f>G446/E$518</f>
        <v>1.0526315789473684</v>
      </c>
      <c r="AI446" s="4">
        <f>H446/E$518</f>
        <v>1.0657894736842106</v>
      </c>
      <c r="AJ446" s="4">
        <f>I446/E$518</f>
        <v>1.0657894736842106</v>
      </c>
      <c r="AK446" s="4">
        <f>J446/E$518</f>
        <v>1.0789473684210527</v>
      </c>
      <c r="AL446" s="4">
        <f>K446/E$518</f>
        <v>1.0657894736842106</v>
      </c>
      <c r="AM446" s="4">
        <f>L446/E$518</f>
        <v>1.0789473684210527</v>
      </c>
      <c r="AN446" s="4">
        <f>M446/E$518</f>
        <v>1.0921052631578947</v>
      </c>
      <c r="AO446" s="4">
        <f>N446/E$518</f>
        <v>1.131578947368421</v>
      </c>
      <c r="AP446" s="4">
        <f>O446/E$518</f>
        <v>1.236842105263158</v>
      </c>
      <c r="AQ446" s="256"/>
      <c r="AR446" s="256"/>
      <c r="AS446" s="256"/>
      <c r="AT446" s="256"/>
      <c r="AU446" s="256"/>
      <c r="AV446" s="256"/>
      <c r="AW446" s="256"/>
      <c r="AX446" s="256"/>
      <c r="AY446" s="256"/>
      <c r="AZ446" s="256"/>
      <c r="BA446" s="256"/>
      <c r="BC446" s="3"/>
      <c r="BE446" s="3">
        <f>E446*(保育人数!$F$7+保育人数!$F$8)/保育人数!$F$34</f>
        <v>1046.3414634146343</v>
      </c>
      <c r="BF446" s="3">
        <f>F446*(保育人数!$F$7+保育人数!$F$8)/保育人数!$F$34</f>
        <v>1073.5191637630664</v>
      </c>
      <c r="BG446" s="3">
        <f>G446*(保育人数!$F$7+保育人数!$F$8)/保育人数!$F$34</f>
        <v>1087.1080139372823</v>
      </c>
      <c r="BH446" s="3">
        <f>H446*(保育人数!$F$7+保育人数!$F$8)/保育人数!$F$34</f>
        <v>1100.6968641114984</v>
      </c>
      <c r="BI446" s="3">
        <f>I446*(保育人数!$F$7+保育人数!$F$8)/保育人数!$F$34</f>
        <v>1100.6968641114984</v>
      </c>
      <c r="BJ446" s="3">
        <f>J446*(保育人数!$F$7+保育人数!$F$8)/保育人数!$F$34</f>
        <v>1114.2857142857144</v>
      </c>
      <c r="BK446" s="3">
        <f>K446*(保育人数!$F$7+保育人数!$F$8)/保育人数!$F$34</f>
        <v>1100.6968641114984</v>
      </c>
      <c r="BL446" s="3">
        <f>L446*(保育人数!$F$7+保育人数!$F$8)/保育人数!$F$34</f>
        <v>1114.2857142857144</v>
      </c>
      <c r="BM446" s="3">
        <f>M446*(保育人数!$F$7+保育人数!$F$8)/保育人数!$F$34</f>
        <v>1127.8745644599305</v>
      </c>
      <c r="BN446" s="3">
        <f>N446*(保育人数!$F$7+保育人数!$F$8)/保育人数!$F$34</f>
        <v>1168.6411149825785</v>
      </c>
      <c r="BO446" s="3">
        <f>O446*(保育人数!$F$7+保育人数!$F$8)/保育人数!$F$34</f>
        <v>1277.3519163763067</v>
      </c>
      <c r="BP446" s="3">
        <f>AVERAGE(BE446:BO446)</f>
        <v>1119.2271143490657</v>
      </c>
      <c r="BQ446" s="216">
        <f>SUM(BP446:BP449)</f>
        <v>3807.0399113082044</v>
      </c>
      <c r="BR446" s="3"/>
      <c r="BU446" s="3">
        <f>U446*(保育人数!$F$7+保育人数!$F$8)/保育人数!$F$34</f>
        <v>117543.55400696865</v>
      </c>
      <c r="BV446" s="3">
        <f>V446*(保育人数!$F$7+保育人数!$F$8)/保育人数!$F$34</f>
        <v>118875.26132404183</v>
      </c>
      <c r="BW446" s="3">
        <f>W446*(保育人数!$F$7+保育人数!$F$8)/保育人数!$F$34</f>
        <v>119731.35888501744</v>
      </c>
      <c r="BX446" s="3">
        <f>X446*(保育人数!$F$7+保育人数!$F$8)/保育人数!$F$34</f>
        <v>120777.70034843207</v>
      </c>
      <c r="BY446" s="3">
        <f>Y446*(保育人数!$F$7+保育人数!$F$8)/保育人数!$F$34</f>
        <v>114839.37282229967</v>
      </c>
      <c r="BZ446" s="3">
        <f>Z446*(保育人数!$F$7+保育人数!$F$8)/保育人数!$F$34</f>
        <v>113371.77700348434</v>
      </c>
      <c r="CA446" s="3">
        <f>AA446*(保育人数!$F$7+保育人数!$F$8)/保育人数!$F$34</f>
        <v>114676.30662020907</v>
      </c>
      <c r="CB446" s="3">
        <f>AB446*(保育人数!$F$7+保育人数!$F$8)/保育人数!$F$34</f>
        <v>115763.41463414636</v>
      </c>
      <c r="CC446" s="3">
        <f>AC446*(保育人数!$F$7+保育人数!$F$8)/保育人数!$F$34</f>
        <v>120193.37979094079</v>
      </c>
      <c r="CD446" s="3">
        <f>AD446*(保育人数!$F$7+保育人数!$F$8)/保育人数!$F$34</f>
        <v>130466.5505226481</v>
      </c>
      <c r="CE446" s="3">
        <f>AE446*(保育人数!$F$7+保育人数!$F$8)/保育人数!$F$34</f>
        <v>0</v>
      </c>
      <c r="CF446" s="3">
        <f>AVERAGE(BU446:CE446)</f>
        <v>107839.87963256259</v>
      </c>
      <c r="CG446" s="216">
        <f>ROUNDDOWN(SUM(CF446:CF449)*$CJ$2*12/16,-2)</f>
        <v>194800</v>
      </c>
      <c r="CH446" s="3"/>
      <c r="CI446" s="4"/>
    </row>
    <row r="447" spans="1:87" ht="19">
      <c r="A447" s="32" t="s">
        <v>84</v>
      </c>
      <c r="B447" s="76" t="s">
        <v>136</v>
      </c>
      <c r="C447" s="237"/>
      <c r="D447" s="34" t="s">
        <v>106</v>
      </c>
      <c r="E447" s="38">
        <v>830</v>
      </c>
      <c r="F447" s="36">
        <v>850</v>
      </c>
      <c r="G447" s="36">
        <v>860</v>
      </c>
      <c r="H447" s="36">
        <v>870</v>
      </c>
      <c r="I447" s="36">
        <v>870</v>
      </c>
      <c r="J447" s="36">
        <v>880</v>
      </c>
      <c r="K447" s="36">
        <v>870</v>
      </c>
      <c r="L447" s="36">
        <v>880</v>
      </c>
      <c r="M447" s="39">
        <v>890</v>
      </c>
      <c r="N447" s="39">
        <v>930</v>
      </c>
      <c r="O447" s="40">
        <v>1010</v>
      </c>
      <c r="P447" s="111"/>
      <c r="Q447" s="111"/>
      <c r="R447" s="111"/>
      <c r="S447" s="111"/>
      <c r="T447" s="35">
        <v>90990</v>
      </c>
      <c r="U447" s="36">
        <v>93100</v>
      </c>
      <c r="V447" s="36">
        <v>94150</v>
      </c>
      <c r="W447" s="36">
        <v>94840</v>
      </c>
      <c r="X447" s="36">
        <v>95680</v>
      </c>
      <c r="Y447" s="36">
        <v>91320</v>
      </c>
      <c r="Z447" s="36">
        <v>90150</v>
      </c>
      <c r="AA447" s="36">
        <v>91190</v>
      </c>
      <c r="AB447" s="37">
        <v>92070</v>
      </c>
      <c r="AC447" s="37">
        <v>95660</v>
      </c>
      <c r="AD447" s="77">
        <v>103930</v>
      </c>
      <c r="AE447" s="111"/>
      <c r="AF447" s="4">
        <f>E447/E$519</f>
        <v>1.0121951219512195</v>
      </c>
      <c r="AG447" s="4">
        <f>F447/E$519</f>
        <v>1.0365853658536586</v>
      </c>
      <c r="AH447" s="4">
        <f>G447/E$519</f>
        <v>1.0487804878048781</v>
      </c>
      <c r="AI447" s="4">
        <f>H447/E$519</f>
        <v>1.0609756097560976</v>
      </c>
      <c r="AJ447" s="4">
        <f>I447/E$519</f>
        <v>1.0609756097560976</v>
      </c>
      <c r="AK447" s="4">
        <f>J447/E$519</f>
        <v>1.0731707317073171</v>
      </c>
      <c r="AL447" s="4">
        <f>K447/E$519</f>
        <v>1.0609756097560976</v>
      </c>
      <c r="AM447" s="4">
        <f>L447/E$519</f>
        <v>1.0731707317073171</v>
      </c>
      <c r="AN447" s="4">
        <f>M447/E$519</f>
        <v>1.0853658536585367</v>
      </c>
      <c r="AO447" s="4">
        <f>N447/E$519</f>
        <v>1.1341463414634145</v>
      </c>
      <c r="AP447" s="4">
        <f>O447/E$519</f>
        <v>1.2317073170731707</v>
      </c>
      <c r="AQ447" s="256"/>
      <c r="AR447" s="256"/>
      <c r="AS447" s="256"/>
      <c r="AT447" s="256"/>
      <c r="AU447" s="256"/>
      <c r="AV447" s="256"/>
      <c r="AW447" s="256"/>
      <c r="AX447" s="256"/>
      <c r="AY447" s="256"/>
      <c r="AZ447" s="256"/>
      <c r="BA447" s="256"/>
      <c r="BC447" s="3"/>
      <c r="BE447" s="3">
        <f>E447*保育人数!$F$6/保育人数!$F$34</f>
        <v>563.93728222996526</v>
      </c>
      <c r="BF447" s="3">
        <f>F447*保育人数!$F$6/保育人数!$F$34</f>
        <v>577.52613240418123</v>
      </c>
      <c r="BG447" s="3">
        <f>G447*保育人数!$F$6/保育人数!$F$34</f>
        <v>584.32055749128926</v>
      </c>
      <c r="BH447" s="3">
        <f>H447*保育人数!$F$6/保育人数!$F$34</f>
        <v>591.1149825783973</v>
      </c>
      <c r="BI447" s="3">
        <f>I447*保育人数!$F$6/保育人数!$F$34</f>
        <v>591.1149825783973</v>
      </c>
      <c r="BJ447" s="3">
        <f>J447*保育人数!$F$6/保育人数!$F$34</f>
        <v>597.90940766550534</v>
      </c>
      <c r="BK447" s="3">
        <f>K447*保育人数!$F$6/保育人数!$F$34</f>
        <v>591.1149825783973</v>
      </c>
      <c r="BL447" s="3">
        <f>L447*保育人数!$F$6/保育人数!$F$34</f>
        <v>597.90940766550534</v>
      </c>
      <c r="BM447" s="3">
        <f>M447*保育人数!$F$6/保育人数!$F$34</f>
        <v>604.70383275261327</v>
      </c>
      <c r="BN447" s="3">
        <f>N447*保育人数!$F$6/保育人数!$F$34</f>
        <v>631.88153310104542</v>
      </c>
      <c r="BO447" s="3">
        <f>O447*保育人数!$F$6/保育人数!$F$34</f>
        <v>686.2369337979095</v>
      </c>
      <c r="BP447" s="3">
        <f t="shared" ref="BP447:BP449" si="281">AVERAGE(BE447:BO447)</f>
        <v>601.61545771301871</v>
      </c>
      <c r="BQ447" s="216"/>
      <c r="BR447" s="3"/>
      <c r="BU447" s="3">
        <f>U447*保育人数!$F$6/保育人数!$F$34</f>
        <v>63256.097560975621</v>
      </c>
      <c r="BV447" s="3">
        <f>V447*保育人数!$F$6/保育人数!$F$34</f>
        <v>63969.512195121963</v>
      </c>
      <c r="BW447" s="3">
        <f>W447*保育人数!$F$6/保育人数!$F$34</f>
        <v>64438.327526132416</v>
      </c>
      <c r="BX447" s="3">
        <f>X447*保育人数!$F$6/保育人数!$F$34</f>
        <v>65009.059233449487</v>
      </c>
      <c r="BY447" s="3">
        <f>Y447*保育人数!$F$6/保育人数!$F$34</f>
        <v>62046.689895470394</v>
      </c>
      <c r="BZ447" s="3">
        <f>Z447*保育人数!$F$6/保育人数!$F$34</f>
        <v>61251.742160278751</v>
      </c>
      <c r="CA447" s="3">
        <f>AA447*保育人数!$F$6/保育人数!$F$34</f>
        <v>61958.362369337985</v>
      </c>
      <c r="CB447" s="3">
        <f>AB447*保育人数!$F$6/保育人数!$F$34</f>
        <v>62556.271777003494</v>
      </c>
      <c r="CC447" s="3">
        <f>AC447*保育人数!$F$6/保育人数!$F$34</f>
        <v>64995.470383275271</v>
      </c>
      <c r="CD447" s="3">
        <f>AD447*保育人数!$F$6/保育人数!$F$34</f>
        <v>70614.459930313591</v>
      </c>
      <c r="CE447" s="3">
        <f>AE447*保育人数!$F$6/保育人数!$F$34</f>
        <v>0</v>
      </c>
      <c r="CF447" s="3">
        <f t="shared" ref="CF447:CF449" si="282">AVERAGE(BU447:CE447)</f>
        <v>58190.544821032643</v>
      </c>
      <c r="CG447" s="216"/>
      <c r="CH447" s="3"/>
      <c r="CI447" s="4"/>
    </row>
    <row r="448" spans="1:87" ht="19">
      <c r="A448" s="32" t="s">
        <v>84</v>
      </c>
      <c r="B448" s="76" t="s">
        <v>136</v>
      </c>
      <c r="C448" s="257" t="s">
        <v>160</v>
      </c>
      <c r="D448" s="34" t="s">
        <v>161</v>
      </c>
      <c r="E448" s="38">
        <v>1280</v>
      </c>
      <c r="F448" s="36">
        <v>1310</v>
      </c>
      <c r="G448" s="36">
        <v>1330</v>
      </c>
      <c r="H448" s="36">
        <v>1340</v>
      </c>
      <c r="I448" s="36">
        <v>1350</v>
      </c>
      <c r="J448" s="36">
        <v>1360</v>
      </c>
      <c r="K448" s="36">
        <v>1330</v>
      </c>
      <c r="L448" s="36">
        <v>1350</v>
      </c>
      <c r="M448" s="39">
        <v>1370</v>
      </c>
      <c r="N448" s="39">
        <v>1420</v>
      </c>
      <c r="O448" s="40">
        <v>1560</v>
      </c>
      <c r="P448" s="111"/>
      <c r="Q448" s="111"/>
      <c r="R448" s="111"/>
      <c r="S448" s="111"/>
      <c r="T448" s="35">
        <v>139170</v>
      </c>
      <c r="U448" s="36">
        <v>142530</v>
      </c>
      <c r="V448" s="36">
        <v>144160</v>
      </c>
      <c r="W448" s="36">
        <v>145280</v>
      </c>
      <c r="X448" s="36">
        <v>146630</v>
      </c>
      <c r="Y448" s="36">
        <v>146840</v>
      </c>
      <c r="Z448" s="36">
        <v>145150</v>
      </c>
      <c r="AA448" s="36">
        <v>146830</v>
      </c>
      <c r="AB448" s="37">
        <v>148320</v>
      </c>
      <c r="AC448" s="37">
        <v>154390</v>
      </c>
      <c r="AD448" s="77">
        <v>167980</v>
      </c>
      <c r="AE448" s="111"/>
      <c r="AF448" s="4">
        <f>E448/E$520</f>
        <v>1.0158730158730158</v>
      </c>
      <c r="AG448" s="4">
        <f>F448/E$520</f>
        <v>1.0396825396825398</v>
      </c>
      <c r="AH448" s="4">
        <f>G448/E$520</f>
        <v>1.0555555555555556</v>
      </c>
      <c r="AI448" s="4">
        <f>H448/E$520</f>
        <v>1.0634920634920635</v>
      </c>
      <c r="AJ448" s="4">
        <f>I448/E$520</f>
        <v>1.0714285714285714</v>
      </c>
      <c r="AK448" s="4">
        <f>J448/E$520</f>
        <v>1.0793650793650793</v>
      </c>
      <c r="AL448" s="4">
        <f>K448/E$520</f>
        <v>1.0555555555555556</v>
      </c>
      <c r="AM448" s="4">
        <f>L448/E$520</f>
        <v>1.0714285714285714</v>
      </c>
      <c r="AN448" s="4">
        <f>M448/E$520</f>
        <v>1.0873015873015872</v>
      </c>
      <c r="AO448" s="4">
        <f>N448/E$520</f>
        <v>1.126984126984127</v>
      </c>
      <c r="AP448" s="4">
        <f>O448/E$520</f>
        <v>1.2380952380952381</v>
      </c>
      <c r="AQ448" s="256"/>
      <c r="AR448" s="256"/>
      <c r="AS448" s="256"/>
      <c r="AT448" s="256"/>
      <c r="AU448" s="256"/>
      <c r="AV448" s="256"/>
      <c r="AW448" s="256"/>
      <c r="AX448" s="256"/>
      <c r="AY448" s="256"/>
      <c r="AZ448" s="256"/>
      <c r="BA448" s="256"/>
      <c r="BC448" s="3"/>
      <c r="BE448" s="3">
        <f>E448*(保育人数!$F$4+保育人数!$F$5)/保育人数!$F$34</f>
        <v>1304.5296167247388</v>
      </c>
      <c r="BF448" s="3">
        <f>F448*(保育人数!$F$4+保育人数!$F$5)/保育人数!$F$34</f>
        <v>1335.1045296167249</v>
      </c>
      <c r="BG448" s="3">
        <f>G448*(保育人数!$F$4+保育人数!$F$5)/保育人数!$F$34</f>
        <v>1355.487804878049</v>
      </c>
      <c r="BH448" s="3">
        <f>H448*(保育人数!$F$4+保育人数!$F$5)/保育人数!$F$34</f>
        <v>1365.679442508711</v>
      </c>
      <c r="BI448" s="3">
        <f>I448*(保育人数!$F$4+保育人数!$F$5)/保育人数!$F$34</f>
        <v>1375.8710801393729</v>
      </c>
      <c r="BJ448" s="3">
        <f>J448*(保育人数!$F$4+保育人数!$F$5)/保育人数!$F$34</f>
        <v>1386.0627177700351</v>
      </c>
      <c r="BK448" s="3">
        <f>K448*(保育人数!$F$4+保育人数!$F$5)/保育人数!$F$34</f>
        <v>1355.487804878049</v>
      </c>
      <c r="BL448" s="3">
        <f>L448*(保育人数!$F$4+保育人数!$F$5)/保育人数!$F$34</f>
        <v>1375.8710801393729</v>
      </c>
      <c r="BM448" s="3">
        <f>M448*(保育人数!$F$4+保育人数!$F$5)/保育人数!$F$34</f>
        <v>1396.254355400697</v>
      </c>
      <c r="BN448" s="3">
        <f>N448*(保育人数!$F$4+保育人数!$F$5)/保育人数!$F$34</f>
        <v>1447.2125435540072</v>
      </c>
      <c r="BO448" s="3">
        <f>O448*(保育人数!$F$4+保育人数!$F$5)/保育人数!$F$34</f>
        <v>1589.8954703832756</v>
      </c>
      <c r="BP448" s="3">
        <f t="shared" si="281"/>
        <v>1389.7687678175485</v>
      </c>
      <c r="BQ448" s="216"/>
      <c r="BR448" s="3"/>
      <c r="BU448" s="3">
        <f>U448*(保育人数!$F$4+保育人数!$F$5)/保育人数!$F$34</f>
        <v>145261.41114982581</v>
      </c>
      <c r="BV448" s="3">
        <f>V448*(保育人数!$F$4+保育人数!$F$5)/保育人数!$F$34</f>
        <v>146922.6480836237</v>
      </c>
      <c r="BW448" s="3">
        <f>W448*(保育人数!$F$4+保育人数!$F$5)/保育人数!$F$34</f>
        <v>148064.11149825787</v>
      </c>
      <c r="BX448" s="3">
        <f>X448*(保育人数!$F$4+保育人数!$F$5)/保育人数!$F$34</f>
        <v>149439.98257839723</v>
      </c>
      <c r="BY448" s="3">
        <f>Y448*(保育人数!$F$4+保育人数!$F$5)/保育人数!$F$34</f>
        <v>149654.00696864113</v>
      </c>
      <c r="BZ448" s="3">
        <f>Z448*(保育人数!$F$4+保育人数!$F$5)/保育人数!$F$34</f>
        <v>147931.62020905924</v>
      </c>
      <c r="CA448" s="3">
        <f>AA448*(保育人数!$F$4+保育人数!$F$5)/保育人数!$F$34</f>
        <v>149643.81533101047</v>
      </c>
      <c r="CB448" s="3">
        <f>AB448*(保育人数!$F$4+保育人数!$F$5)/保育人数!$F$34</f>
        <v>151162.36933797912</v>
      </c>
      <c r="CC448" s="3">
        <f>AC448*(保育人数!$F$4+保育人数!$F$5)/保育人数!$F$34</f>
        <v>157348.69337979096</v>
      </c>
      <c r="CD448" s="3">
        <f>AD448*(保育人数!$F$4+保育人数!$F$5)/保育人数!$F$34</f>
        <v>171199.12891986064</v>
      </c>
      <c r="CE448" s="3">
        <f>AE448*(保育人数!$F$4+保育人数!$F$5)/保育人数!$F$34</f>
        <v>0</v>
      </c>
      <c r="CF448" s="3">
        <f t="shared" si="282"/>
        <v>137875.25340513146</v>
      </c>
      <c r="CG448" s="216"/>
      <c r="CH448" s="3"/>
      <c r="CI448" s="4"/>
    </row>
    <row r="449" spans="1:87" ht="19">
      <c r="A449" s="32" t="s">
        <v>84</v>
      </c>
      <c r="B449" s="76" t="s">
        <v>136</v>
      </c>
      <c r="C449" s="257"/>
      <c r="D449" s="34" t="s">
        <v>162</v>
      </c>
      <c r="E449" s="38">
        <v>1920</v>
      </c>
      <c r="F449" s="36">
        <v>1970</v>
      </c>
      <c r="G449" s="36">
        <v>2000</v>
      </c>
      <c r="H449" s="36">
        <v>2020</v>
      </c>
      <c r="I449" s="36">
        <v>2030</v>
      </c>
      <c r="J449" s="36">
        <v>2040</v>
      </c>
      <c r="K449" s="36">
        <v>2000</v>
      </c>
      <c r="L449" s="36">
        <v>2030</v>
      </c>
      <c r="M449" s="39">
        <v>2050</v>
      </c>
      <c r="N449" s="39">
        <v>2140</v>
      </c>
      <c r="O449" s="40">
        <v>2350</v>
      </c>
      <c r="P449" s="111"/>
      <c r="Q449" s="111"/>
      <c r="R449" s="111"/>
      <c r="S449" s="111"/>
      <c r="T449" s="35">
        <v>203460</v>
      </c>
      <c r="U449" s="36">
        <v>208620</v>
      </c>
      <c r="V449" s="36">
        <v>210930</v>
      </c>
      <c r="W449" s="36">
        <v>212640</v>
      </c>
      <c r="X449" s="36">
        <v>214700</v>
      </c>
      <c r="Y449" s="36">
        <v>215010</v>
      </c>
      <c r="Z449" s="36">
        <v>212370</v>
      </c>
      <c r="AA449" s="36">
        <v>214850</v>
      </c>
      <c r="AB449" s="37">
        <v>217150</v>
      </c>
      <c r="AC449" s="37">
        <v>226480</v>
      </c>
      <c r="AD449" s="77">
        <v>247240</v>
      </c>
      <c r="AE449" s="111"/>
      <c r="AF449" s="4">
        <f>E449/E$521</f>
        <v>1.0212765957446808</v>
      </c>
      <c r="AG449" s="4">
        <f>F449/E$521</f>
        <v>1.0478723404255319</v>
      </c>
      <c r="AH449" s="4">
        <f>G449/E$521</f>
        <v>1.0638297872340425</v>
      </c>
      <c r="AI449" s="4">
        <f>H449/E$521</f>
        <v>1.074468085106383</v>
      </c>
      <c r="AJ449" s="4">
        <f>I449/E$521</f>
        <v>1.0797872340425532</v>
      </c>
      <c r="AK449" s="4">
        <f>J449/E$521</f>
        <v>1.0851063829787233</v>
      </c>
      <c r="AL449" s="4">
        <f>K449/E$521</f>
        <v>1.0638297872340425</v>
      </c>
      <c r="AM449" s="4">
        <f>L449/E$521</f>
        <v>1.0797872340425532</v>
      </c>
      <c r="AN449" s="4">
        <f>M449/E$521</f>
        <v>1.0904255319148937</v>
      </c>
      <c r="AO449" s="4">
        <f>N449/E$521</f>
        <v>1.1382978723404256</v>
      </c>
      <c r="AP449" s="4">
        <f>O449/E$521</f>
        <v>1.25</v>
      </c>
      <c r="AQ449" s="256"/>
      <c r="AR449" s="256"/>
      <c r="AS449" s="256"/>
      <c r="AT449" s="256"/>
      <c r="AU449" s="256"/>
      <c r="AV449" s="256"/>
      <c r="AW449" s="256"/>
      <c r="AX449" s="256"/>
      <c r="AY449" s="256"/>
      <c r="AZ449" s="256"/>
      <c r="BA449" s="256"/>
      <c r="BC449" s="3"/>
      <c r="BE449" s="3">
        <f>E449*保育人数!$F$3/保育人数!$F$34</f>
        <v>652.26480836236942</v>
      </c>
      <c r="BF449" s="3">
        <f>F449*保育人数!$F$3/保育人数!$F$34</f>
        <v>669.25087108013952</v>
      </c>
      <c r="BG449" s="3">
        <f>G449*保育人数!$F$3/保育人数!$F$34</f>
        <v>679.44250871080146</v>
      </c>
      <c r="BH449" s="3">
        <f>H449*保育人数!$F$3/保育人数!$F$34</f>
        <v>686.2369337979095</v>
      </c>
      <c r="BI449" s="3">
        <f>I449*保育人数!$F$3/保育人数!$F$34</f>
        <v>689.63414634146352</v>
      </c>
      <c r="BJ449" s="3">
        <f>J449*保育人数!$F$3/保育人数!$F$34</f>
        <v>693.03135888501754</v>
      </c>
      <c r="BK449" s="3">
        <f>K449*保育人数!$F$3/保育人数!$F$34</f>
        <v>679.44250871080146</v>
      </c>
      <c r="BL449" s="3">
        <f>L449*保育人数!$F$3/保育人数!$F$34</f>
        <v>689.63414634146352</v>
      </c>
      <c r="BM449" s="3">
        <f>M449*保育人数!$F$3/保育人数!$F$34</f>
        <v>696.42857142857156</v>
      </c>
      <c r="BN449" s="3">
        <f>N449*保育人数!$F$3/保育人数!$F$34</f>
        <v>727.00348432055762</v>
      </c>
      <c r="BO449" s="3">
        <f>O449*保育人数!$F$3/保育人数!$F$34</f>
        <v>798.34494773519179</v>
      </c>
      <c r="BP449" s="3">
        <f t="shared" si="281"/>
        <v>696.42857142857144</v>
      </c>
      <c r="BQ449" s="216"/>
      <c r="BR449" s="3"/>
      <c r="BU449" s="3">
        <f>U449*保育人数!$F$3/保育人数!$F$34</f>
        <v>70872.648083623702</v>
      </c>
      <c r="BV449" s="3">
        <f>V449*保育人数!$F$3/保育人数!$F$34</f>
        <v>71657.404181184684</v>
      </c>
      <c r="BW449" s="3">
        <f>W449*保育人数!$F$3/保育人数!$F$34</f>
        <v>72238.327526132416</v>
      </c>
      <c r="BX449" s="3">
        <f>X449*保育人数!$F$3/保育人数!$F$34</f>
        <v>72938.153310104535</v>
      </c>
      <c r="BY449" s="3">
        <f>Y449*保育人数!$F$3/保育人数!$F$34</f>
        <v>73043.466898954721</v>
      </c>
      <c r="BZ449" s="3">
        <f>Z449*保育人数!$F$3/保育人数!$F$34</f>
        <v>72146.602787456461</v>
      </c>
      <c r="CA449" s="3">
        <f>AA449*保育人数!$F$3/保育人数!$F$34</f>
        <v>72989.111498257844</v>
      </c>
      <c r="CB449" s="3">
        <f>AB449*保育人数!$F$3/保育人数!$F$34</f>
        <v>73770.470383275271</v>
      </c>
      <c r="CC449" s="3">
        <f>AC449*保育人数!$F$3/保育人数!$F$34</f>
        <v>76940.069686411167</v>
      </c>
      <c r="CD449" s="3">
        <f>AD449*保育人数!$F$3/保育人数!$F$34</f>
        <v>83992.682926829279</v>
      </c>
      <c r="CE449" s="3">
        <f>AE449*保育人数!$F$3/保育人数!$F$34</f>
        <v>0</v>
      </c>
      <c r="CF449" s="3">
        <f t="shared" si="282"/>
        <v>67326.267025657289</v>
      </c>
      <c r="CG449" s="216"/>
      <c r="CH449" s="3"/>
      <c r="CI449" s="4"/>
    </row>
    <row r="450" spans="1:87" ht="21" customHeight="1">
      <c r="A450" s="32" t="s">
        <v>84</v>
      </c>
      <c r="B450" s="33" t="s">
        <v>165</v>
      </c>
      <c r="C450" s="237" t="s">
        <v>159</v>
      </c>
      <c r="D450" s="34" t="s">
        <v>105</v>
      </c>
      <c r="E450" s="38">
        <v>620</v>
      </c>
      <c r="F450" s="36">
        <v>630</v>
      </c>
      <c r="G450" s="36">
        <v>640</v>
      </c>
      <c r="H450" s="36">
        <v>640</v>
      </c>
      <c r="I450" s="36">
        <v>650</v>
      </c>
      <c r="J450" s="36">
        <v>650</v>
      </c>
      <c r="K450" s="36">
        <v>650</v>
      </c>
      <c r="L450" s="36">
        <v>660</v>
      </c>
      <c r="M450" s="39">
        <v>660</v>
      </c>
      <c r="N450" s="39">
        <v>690</v>
      </c>
      <c r="O450" s="40">
        <v>750</v>
      </c>
      <c r="P450" s="111"/>
      <c r="Q450" s="111"/>
      <c r="R450" s="111"/>
      <c r="S450" s="111"/>
      <c r="T450" s="35">
        <v>68820</v>
      </c>
      <c r="U450" s="36">
        <v>70410</v>
      </c>
      <c r="V450" s="36">
        <v>71250</v>
      </c>
      <c r="W450" s="36">
        <v>71770</v>
      </c>
      <c r="X450" s="36">
        <v>72410</v>
      </c>
      <c r="Y450" s="36">
        <v>68030</v>
      </c>
      <c r="Z450" s="36">
        <v>67150</v>
      </c>
      <c r="AA450" s="36">
        <v>67940</v>
      </c>
      <c r="AB450" s="37">
        <v>68610</v>
      </c>
      <c r="AC450" s="37">
        <v>71310</v>
      </c>
      <c r="AD450" s="77">
        <v>77490</v>
      </c>
      <c r="AE450" s="111"/>
      <c r="AF450" s="4">
        <f>E450/E$522</f>
        <v>1.0333333333333334</v>
      </c>
      <c r="AG450" s="4">
        <f>F450/E$522</f>
        <v>1.05</v>
      </c>
      <c r="AH450" s="4">
        <f>G450/E$522</f>
        <v>1.0666666666666667</v>
      </c>
      <c r="AI450" s="4">
        <f>H450/E$522</f>
        <v>1.0666666666666667</v>
      </c>
      <c r="AJ450" s="4">
        <f>I450/E$522</f>
        <v>1.0833333333333333</v>
      </c>
      <c r="AK450" s="4">
        <f>J450/E$522</f>
        <v>1.0833333333333333</v>
      </c>
      <c r="AL450" s="4">
        <f>K450/E$522</f>
        <v>1.0833333333333333</v>
      </c>
      <c r="AM450" s="4">
        <f>L450/E$522</f>
        <v>1.1000000000000001</v>
      </c>
      <c r="AN450" s="4">
        <f>M450/E$522</f>
        <v>1.1000000000000001</v>
      </c>
      <c r="AO450" s="4">
        <f>N450/E$522</f>
        <v>1.1499999999999999</v>
      </c>
      <c r="AP450" s="4">
        <f>O450/E$522</f>
        <v>1.25</v>
      </c>
      <c r="AQ450" s="256"/>
      <c r="AR450" s="256"/>
      <c r="AS450" s="256"/>
      <c r="AT450" s="256"/>
      <c r="AU450" s="256"/>
      <c r="AV450" s="256"/>
      <c r="AW450" s="256"/>
      <c r="AX450" s="256"/>
      <c r="AY450" s="256"/>
      <c r="AZ450" s="256"/>
      <c r="BA450" s="256"/>
      <c r="BC450" s="3"/>
      <c r="BE450" s="3">
        <f>E450*(保育人数!$G$7+保育人数!$G$8)/保育人数!$G$34</f>
        <v>1001.2422360248448</v>
      </c>
      <c r="BF450" s="3">
        <f>F450*(保育人数!$G$7+保育人数!$G$8)/保育人数!$G$34</f>
        <v>1017.3913043478262</v>
      </c>
      <c r="BG450" s="3">
        <f>G450*(保育人数!$G$7+保育人数!$G$8)/保育人数!$G$34</f>
        <v>1033.5403726708075</v>
      </c>
      <c r="BH450" s="3">
        <f>H450*(保育人数!$G$7+保育人数!$G$8)/保育人数!$G$34</f>
        <v>1033.5403726708075</v>
      </c>
      <c r="BI450" s="3">
        <f>I450*(保育人数!$G$7+保育人数!$G$8)/保育人数!$G$34</f>
        <v>1049.689440993789</v>
      </c>
      <c r="BJ450" s="3">
        <f>J450*(保育人数!$G$7+保育人数!$G$8)/保育人数!$G$34</f>
        <v>1049.689440993789</v>
      </c>
      <c r="BK450" s="3">
        <f>K450*(保育人数!$G$7+保育人数!$G$8)/保育人数!$G$34</f>
        <v>1049.689440993789</v>
      </c>
      <c r="BL450" s="3">
        <f>L450*(保育人数!$G$7+保育人数!$G$8)/保育人数!$G$34</f>
        <v>1065.8385093167703</v>
      </c>
      <c r="BM450" s="3">
        <f>M450*(保育人数!$G$7+保育人数!$G$8)/保育人数!$G$34</f>
        <v>1065.8385093167703</v>
      </c>
      <c r="BN450" s="3">
        <f>N450*(保育人数!$G$7+保育人数!$G$8)/保育人数!$G$34</f>
        <v>1114.2857142857144</v>
      </c>
      <c r="BO450" s="3">
        <f>O450*(保育人数!$G$7+保育人数!$G$8)/保育人数!$G$34</f>
        <v>1211.1801242236027</v>
      </c>
      <c r="BP450" s="3">
        <f>AVERAGE(BE450:BO450)</f>
        <v>1062.9023150762282</v>
      </c>
      <c r="BQ450" s="216">
        <f>SUM(BP450:BP453)</f>
        <v>3857.7922077922085</v>
      </c>
      <c r="BR450" s="3"/>
      <c r="BU450" s="3">
        <f>U450*(保育人数!$G$7+保育人数!$G$8)/保育人数!$G$34</f>
        <v>113705.59006211182</v>
      </c>
      <c r="BV450" s="3">
        <f>V450*(保育人数!$G$7+保育人数!$G$8)/保育人数!$G$34</f>
        <v>115062.11180124225</v>
      </c>
      <c r="BW450" s="3">
        <f>W450*(保育人数!$G$7+保育人数!$G$8)/保育人数!$G$34</f>
        <v>115901.86335403728</v>
      </c>
      <c r="BX450" s="3">
        <f>X450*(保育人数!$G$7+保育人数!$G$8)/保育人数!$G$34</f>
        <v>116935.40372670809</v>
      </c>
      <c r="BY450" s="3">
        <f>Y450*(保育人数!$G$7+保育人数!$G$8)/保育人数!$G$34</f>
        <v>109862.11180124225</v>
      </c>
      <c r="BZ450" s="3">
        <f>Z450*(保育人数!$G$7+保育人数!$G$8)/保育人数!$G$34</f>
        <v>108440.99378881989</v>
      </c>
      <c r="CA450" s="3">
        <f>AA450*(保育人数!$G$7+保育人数!$G$8)/保育人数!$G$34</f>
        <v>109716.77018633542</v>
      </c>
      <c r="CB450" s="3">
        <f>AB450*(保育人数!$G$7+保育人数!$G$8)/保育人数!$G$34</f>
        <v>110798.75776397517</v>
      </c>
      <c r="CC450" s="3">
        <f>AC450*(保育人数!$G$7+保育人数!$G$8)/保育人数!$G$34</f>
        <v>115159.00621118014</v>
      </c>
      <c r="CD450" s="3">
        <f>AD450*(保育人数!$G$7+保育人数!$G$8)/保育人数!$G$34</f>
        <v>125139.13043478262</v>
      </c>
      <c r="CE450" s="3">
        <f>AE450*(保育人数!$G$7+保育人数!$G$8)/保育人数!$G$34</f>
        <v>0</v>
      </c>
      <c r="CF450" s="3">
        <f>AVERAGE(BU450:CE450)</f>
        <v>103701.97628458501</v>
      </c>
      <c r="CG450" s="216">
        <f>ROUNDDOWN(SUM(CF450:CF453)*$CJ$2*12/16,-2)</f>
        <v>199500</v>
      </c>
      <c r="CH450" s="3"/>
      <c r="CI450" s="4"/>
    </row>
    <row r="451" spans="1:87" ht="19">
      <c r="A451" s="32" t="s">
        <v>84</v>
      </c>
      <c r="B451" s="76" t="s">
        <v>137</v>
      </c>
      <c r="C451" s="237"/>
      <c r="D451" s="34" t="s">
        <v>106</v>
      </c>
      <c r="E451" s="38">
        <v>680</v>
      </c>
      <c r="F451" s="36">
        <v>690</v>
      </c>
      <c r="G451" s="36">
        <v>700</v>
      </c>
      <c r="H451" s="36">
        <v>700</v>
      </c>
      <c r="I451" s="36">
        <v>710</v>
      </c>
      <c r="J451" s="36">
        <v>710</v>
      </c>
      <c r="K451" s="36">
        <v>710</v>
      </c>
      <c r="L451" s="36">
        <v>720</v>
      </c>
      <c r="M451" s="39">
        <v>720</v>
      </c>
      <c r="N451" s="39">
        <v>760</v>
      </c>
      <c r="O451" s="40">
        <v>820</v>
      </c>
      <c r="P451" s="111"/>
      <c r="Q451" s="111"/>
      <c r="R451" s="111"/>
      <c r="S451" s="111"/>
      <c r="T451" s="35">
        <v>75240</v>
      </c>
      <c r="U451" s="36">
        <v>77010</v>
      </c>
      <c r="V451" s="36">
        <v>77920</v>
      </c>
      <c r="W451" s="36">
        <v>78500</v>
      </c>
      <c r="X451" s="36">
        <v>79210</v>
      </c>
      <c r="Y451" s="36">
        <v>74840</v>
      </c>
      <c r="Z451" s="36">
        <v>73870</v>
      </c>
      <c r="AA451" s="36">
        <v>74740</v>
      </c>
      <c r="AB451" s="37">
        <v>75490</v>
      </c>
      <c r="AC451" s="37">
        <v>78520</v>
      </c>
      <c r="AD451" s="77">
        <v>85410</v>
      </c>
      <c r="AE451" s="111"/>
      <c r="AF451" s="4">
        <f>E451/E$523</f>
        <v>1.0303030303030303</v>
      </c>
      <c r="AG451" s="4">
        <f>F451/E$523</f>
        <v>1.0454545454545454</v>
      </c>
      <c r="AH451" s="4">
        <f>G451/E$523</f>
        <v>1.0606060606060606</v>
      </c>
      <c r="AI451" s="4">
        <f>H451/E$523</f>
        <v>1.0606060606060606</v>
      </c>
      <c r="AJ451" s="4">
        <f>I451/E$523</f>
        <v>1.0757575757575757</v>
      </c>
      <c r="AK451" s="4">
        <f>J451/E$523</f>
        <v>1.0757575757575757</v>
      </c>
      <c r="AL451" s="4">
        <f>K451/E$523</f>
        <v>1.0757575757575757</v>
      </c>
      <c r="AM451" s="4">
        <f>L451/E$523</f>
        <v>1.0909090909090908</v>
      </c>
      <c r="AN451" s="4">
        <f>M451/E$523</f>
        <v>1.0909090909090908</v>
      </c>
      <c r="AO451" s="4">
        <f>N451/E$523</f>
        <v>1.1515151515151516</v>
      </c>
      <c r="AP451" s="4">
        <f>O451/E$523</f>
        <v>1.2424242424242424</v>
      </c>
      <c r="AQ451" s="256"/>
      <c r="AR451" s="256"/>
      <c r="AS451" s="256"/>
      <c r="AT451" s="256"/>
      <c r="AU451" s="256"/>
      <c r="AV451" s="256"/>
      <c r="AW451" s="256"/>
      <c r="AX451" s="256"/>
      <c r="AY451" s="256"/>
      <c r="AZ451" s="256"/>
      <c r="BA451" s="256"/>
      <c r="BC451" s="3"/>
      <c r="BE451" s="3">
        <f>E451*保育人数!$G$6/保育人数!$G$34</f>
        <v>549.06832298136658</v>
      </c>
      <c r="BF451" s="3">
        <f>F451*保育人数!$G$6/保育人数!$G$34</f>
        <v>557.14285714285722</v>
      </c>
      <c r="BG451" s="3">
        <f>G451*保育人数!$G$6/保育人数!$G$34</f>
        <v>565.21739130434787</v>
      </c>
      <c r="BH451" s="3">
        <f>H451*保育人数!$G$6/保育人数!$G$34</f>
        <v>565.21739130434787</v>
      </c>
      <c r="BI451" s="3">
        <f>I451*保育人数!$G$6/保育人数!$G$34</f>
        <v>573.29192546583863</v>
      </c>
      <c r="BJ451" s="3">
        <f>J451*保育人数!$G$6/保育人数!$G$34</f>
        <v>573.29192546583863</v>
      </c>
      <c r="BK451" s="3">
        <f>K451*保育人数!$G$6/保育人数!$G$34</f>
        <v>573.29192546583863</v>
      </c>
      <c r="BL451" s="3">
        <f>L451*保育人数!$G$6/保育人数!$G$34</f>
        <v>581.36645962732928</v>
      </c>
      <c r="BM451" s="3">
        <f>M451*保育人数!$G$6/保育人数!$G$34</f>
        <v>581.36645962732928</v>
      </c>
      <c r="BN451" s="3">
        <f>N451*保育人数!$G$6/保育人数!$G$34</f>
        <v>613.66459627329198</v>
      </c>
      <c r="BO451" s="3">
        <f>O451*保育人数!$G$6/保育人数!$G$34</f>
        <v>662.11180124223608</v>
      </c>
      <c r="BP451" s="3">
        <f t="shared" ref="BP451:BP453" si="283">AVERAGE(BE451:BO451)</f>
        <v>581.36645962732916</v>
      </c>
      <c r="BQ451" s="216"/>
      <c r="BR451" s="3"/>
      <c r="BU451" s="3">
        <f>U451*保育人数!$G$6/保育人数!$G$34</f>
        <v>62181.98757763976</v>
      </c>
      <c r="BV451" s="3">
        <f>V451*保育人数!$G$6/保育人数!$G$34</f>
        <v>62916.770186335416</v>
      </c>
      <c r="BW451" s="3">
        <f>W451*保育人数!$G$6/保育人数!$G$34</f>
        <v>63385.093167701874</v>
      </c>
      <c r="BX451" s="3">
        <f>X451*保育人数!$G$6/保育人数!$G$34</f>
        <v>63958.385093167708</v>
      </c>
      <c r="BY451" s="3">
        <f>Y451*保育人数!$G$6/保育人数!$G$34</f>
        <v>60429.81366459628</v>
      </c>
      <c r="BZ451" s="3">
        <f>Z451*保育人数!$G$6/保育人数!$G$34</f>
        <v>59646.583850931689</v>
      </c>
      <c r="CA451" s="3">
        <f>AA451*保育人数!$G$6/保育人数!$G$34</f>
        <v>60349.068322981373</v>
      </c>
      <c r="CB451" s="3">
        <f>AB451*保育人数!$G$6/保育人数!$G$34</f>
        <v>60954.658385093178</v>
      </c>
      <c r="CC451" s="3">
        <f>AC451*保育人数!$G$6/保育人数!$G$34</f>
        <v>63401.242236024853</v>
      </c>
      <c r="CD451" s="3">
        <f>AD451*保育人数!$G$6/保育人数!$G$34</f>
        <v>68964.596273291929</v>
      </c>
      <c r="CE451" s="3">
        <f>AE451*保育人数!$G$6/保育人数!$G$34</f>
        <v>0</v>
      </c>
      <c r="CF451" s="3">
        <f t="shared" ref="CF451:CF453" si="284">AVERAGE(BU451:CE451)</f>
        <v>56926.199887069459</v>
      </c>
      <c r="CG451" s="216"/>
      <c r="CH451" s="3"/>
      <c r="CI451" s="4"/>
    </row>
    <row r="452" spans="1:87" ht="19">
      <c r="A452" s="32" t="s">
        <v>84</v>
      </c>
      <c r="B452" s="76" t="s">
        <v>137</v>
      </c>
      <c r="C452" s="257" t="s">
        <v>160</v>
      </c>
      <c r="D452" s="34" t="s">
        <v>161</v>
      </c>
      <c r="E452" s="38">
        <v>1130</v>
      </c>
      <c r="F452" s="36">
        <v>1150</v>
      </c>
      <c r="G452" s="36">
        <v>1170</v>
      </c>
      <c r="H452" s="36">
        <v>1170</v>
      </c>
      <c r="I452" s="36">
        <v>1190</v>
      </c>
      <c r="J452" s="36">
        <v>1190</v>
      </c>
      <c r="K452" s="36">
        <v>1170</v>
      </c>
      <c r="L452" s="36">
        <v>1190</v>
      </c>
      <c r="M452" s="39">
        <v>1210</v>
      </c>
      <c r="N452" s="39">
        <v>1250</v>
      </c>
      <c r="O452" s="40">
        <v>1370</v>
      </c>
      <c r="P452" s="111"/>
      <c r="Q452" s="111"/>
      <c r="R452" s="111"/>
      <c r="S452" s="111"/>
      <c r="T452" s="35">
        <v>123420</v>
      </c>
      <c r="U452" s="36">
        <v>126440</v>
      </c>
      <c r="V452" s="36">
        <v>127930</v>
      </c>
      <c r="W452" s="36">
        <v>128940</v>
      </c>
      <c r="X452" s="36">
        <v>130160</v>
      </c>
      <c r="Y452" s="36">
        <v>130360</v>
      </c>
      <c r="Z452" s="36">
        <v>128870</v>
      </c>
      <c r="AA452" s="36">
        <v>130380</v>
      </c>
      <c r="AB452" s="37">
        <v>131740</v>
      </c>
      <c r="AC452" s="37">
        <v>137250</v>
      </c>
      <c r="AD452" s="77">
        <v>149460</v>
      </c>
      <c r="AE452" s="111"/>
      <c r="AF452" s="4">
        <f>E452/E$524</f>
        <v>1.0272727272727273</v>
      </c>
      <c r="AG452" s="4">
        <f>F452/E$524</f>
        <v>1.0454545454545454</v>
      </c>
      <c r="AH452" s="4">
        <f>G452/E$524</f>
        <v>1.0636363636363637</v>
      </c>
      <c r="AI452" s="4">
        <f>H452/E$524</f>
        <v>1.0636363636363637</v>
      </c>
      <c r="AJ452" s="4">
        <f>I452/E$524</f>
        <v>1.0818181818181818</v>
      </c>
      <c r="AK452" s="4">
        <f>J452/E$524</f>
        <v>1.0818181818181818</v>
      </c>
      <c r="AL452" s="4">
        <f>K452/E$524</f>
        <v>1.0636363636363637</v>
      </c>
      <c r="AM452" s="4">
        <f>L452/E$524</f>
        <v>1.0818181818181818</v>
      </c>
      <c r="AN452" s="4">
        <f>M452/E$524</f>
        <v>1.1000000000000001</v>
      </c>
      <c r="AO452" s="4">
        <f>N452/E$524</f>
        <v>1.1363636363636365</v>
      </c>
      <c r="AP452" s="4">
        <f>O452/E$524</f>
        <v>1.2454545454545454</v>
      </c>
      <c r="AQ452" s="256"/>
      <c r="AR452" s="256"/>
      <c r="AS452" s="256"/>
      <c r="AT452" s="256"/>
      <c r="AU452" s="256"/>
      <c r="AV452" s="256"/>
      <c r="AW452" s="256"/>
      <c r="AX452" s="256"/>
      <c r="AY452" s="256"/>
      <c r="AZ452" s="256"/>
      <c r="BA452" s="256"/>
      <c r="BC452" s="3"/>
      <c r="BE452" s="3">
        <f>E452*(保育人数!$G$4+保育人数!$G$5)/保育人数!$G$34</f>
        <v>1368.633540372671</v>
      </c>
      <c r="BF452" s="3">
        <f>F452*(保育人数!$G$4+保育人数!$G$5)/保育人数!$G$34</f>
        <v>1392.8571428571431</v>
      </c>
      <c r="BG452" s="3">
        <f>G452*(保育人数!$G$4+保育人数!$G$5)/保育人数!$G$34</f>
        <v>1417.0807453416151</v>
      </c>
      <c r="BH452" s="3">
        <f>H452*(保育人数!$G$4+保育人数!$G$5)/保育人数!$G$34</f>
        <v>1417.0807453416151</v>
      </c>
      <c r="BI452" s="3">
        <f>I452*(保育人数!$G$4+保育人数!$G$5)/保育人数!$G$34</f>
        <v>1441.3043478260872</v>
      </c>
      <c r="BJ452" s="3">
        <f>J452*(保育人数!$G$4+保育人数!$G$5)/保育人数!$G$34</f>
        <v>1441.3043478260872</v>
      </c>
      <c r="BK452" s="3">
        <f>K452*(保育人数!$G$4+保育人数!$G$5)/保育人数!$G$34</f>
        <v>1417.0807453416151</v>
      </c>
      <c r="BL452" s="3">
        <f>L452*(保育人数!$G$4+保育人数!$G$5)/保育人数!$G$34</f>
        <v>1441.3043478260872</v>
      </c>
      <c r="BM452" s="3">
        <f>M452*(保育人数!$G$4+保育人数!$G$5)/保育人数!$G$34</f>
        <v>1465.5279503105592</v>
      </c>
      <c r="BN452" s="3">
        <f>N452*(保育人数!$G$4+保育人数!$G$5)/保育人数!$G$34</f>
        <v>1513.9751552795033</v>
      </c>
      <c r="BO452" s="3">
        <f>O452*(保育人数!$G$4+保育人数!$G$5)/保育人数!$G$34</f>
        <v>1659.3167701863356</v>
      </c>
      <c r="BP452" s="3">
        <f t="shared" si="283"/>
        <v>1452.3150762281198</v>
      </c>
      <c r="BQ452" s="216"/>
      <c r="BR452" s="3"/>
      <c r="BU452" s="3">
        <f>U452*(保育人数!$G$4+保育人数!$G$5)/保育人数!$G$34</f>
        <v>153141.61490683231</v>
      </c>
      <c r="BV452" s="3">
        <f>V452*(保育人数!$G$4+保育人数!$G$5)/保育人数!$G$34</f>
        <v>154946.27329192549</v>
      </c>
      <c r="BW452" s="3">
        <f>W452*(保育人数!$G$4+保育人数!$G$5)/保育人数!$G$34</f>
        <v>156169.56521739133</v>
      </c>
      <c r="BX452" s="3">
        <f>X452*(保育人数!$G$4+保育人数!$G$5)/保育人数!$G$34</f>
        <v>157647.20496894413</v>
      </c>
      <c r="BY452" s="3">
        <f>Y452*(保育人数!$G$4+保育人数!$G$5)/保育人数!$G$34</f>
        <v>157889.44099378886</v>
      </c>
      <c r="BZ452" s="3">
        <f>Z452*(保育人数!$G$4+保育人数!$G$5)/保育人数!$G$34</f>
        <v>156084.78260869568</v>
      </c>
      <c r="CA452" s="3">
        <f>AA452*(保育人数!$G$4+保育人数!$G$5)/保育人数!$G$34</f>
        <v>157913.6645962733</v>
      </c>
      <c r="CB452" s="3">
        <f>AB452*(保育人数!$G$4+保育人数!$G$5)/保育人数!$G$34</f>
        <v>159560.86956521741</v>
      </c>
      <c r="CC452" s="3">
        <f>AC452*(保育人数!$G$4+保育人数!$G$5)/保育人数!$G$34</f>
        <v>166234.47204968947</v>
      </c>
      <c r="CD452" s="3">
        <f>AD452*(保育人数!$G$4+保育人数!$G$5)/保育人数!$G$34</f>
        <v>181022.98136645966</v>
      </c>
      <c r="CE452" s="3">
        <f>AE452*(保育人数!$G$4+保育人数!$G$5)/保育人数!$G$34</f>
        <v>0</v>
      </c>
      <c r="CF452" s="3">
        <f t="shared" si="284"/>
        <v>145510.07905138342</v>
      </c>
      <c r="CG452" s="216"/>
      <c r="CH452" s="3"/>
      <c r="CI452" s="4"/>
    </row>
    <row r="453" spans="1:87" ht="19">
      <c r="A453" s="32" t="s">
        <v>84</v>
      </c>
      <c r="B453" s="76" t="s">
        <v>137</v>
      </c>
      <c r="C453" s="257"/>
      <c r="D453" s="34" t="s">
        <v>162</v>
      </c>
      <c r="E453" s="38">
        <v>1770</v>
      </c>
      <c r="F453" s="36">
        <v>1810</v>
      </c>
      <c r="G453" s="36">
        <v>1840</v>
      </c>
      <c r="H453" s="36">
        <v>1850</v>
      </c>
      <c r="I453" s="36">
        <v>1870</v>
      </c>
      <c r="J453" s="36">
        <v>1870</v>
      </c>
      <c r="K453" s="36">
        <v>1840</v>
      </c>
      <c r="L453" s="36">
        <v>1870</v>
      </c>
      <c r="M453" s="39">
        <v>1890</v>
      </c>
      <c r="N453" s="39">
        <v>1970</v>
      </c>
      <c r="O453" s="40">
        <v>2160</v>
      </c>
      <c r="P453" s="111"/>
      <c r="Q453" s="111"/>
      <c r="R453" s="111"/>
      <c r="S453" s="111"/>
      <c r="T453" s="35">
        <v>187710</v>
      </c>
      <c r="U453" s="36">
        <v>192530</v>
      </c>
      <c r="V453" s="36">
        <v>194700</v>
      </c>
      <c r="W453" s="36">
        <v>196300</v>
      </c>
      <c r="X453" s="36">
        <v>198230</v>
      </c>
      <c r="Y453" s="36">
        <v>198530</v>
      </c>
      <c r="Z453" s="36">
        <v>196090</v>
      </c>
      <c r="AA453" s="36">
        <v>198400</v>
      </c>
      <c r="AB453" s="37">
        <v>200570</v>
      </c>
      <c r="AC453" s="37">
        <v>209340</v>
      </c>
      <c r="AD453" s="77">
        <v>228720</v>
      </c>
      <c r="AE453" s="111"/>
      <c r="AF453" s="4">
        <f>E453/E$525</f>
        <v>1.0290697674418605</v>
      </c>
      <c r="AG453" s="4">
        <f>F453/E$525</f>
        <v>1.0523255813953489</v>
      </c>
      <c r="AH453" s="4">
        <f>G453/E$525</f>
        <v>1.069767441860465</v>
      </c>
      <c r="AI453" s="4">
        <f>H453/E$525</f>
        <v>1.0755813953488371</v>
      </c>
      <c r="AJ453" s="4">
        <f>I453/E$525</f>
        <v>1.0872093023255813</v>
      </c>
      <c r="AK453" s="4">
        <f>J453/E$525</f>
        <v>1.0872093023255813</v>
      </c>
      <c r="AL453" s="4">
        <f>K453/E$525</f>
        <v>1.069767441860465</v>
      </c>
      <c r="AM453" s="4">
        <f>L453/E$525</f>
        <v>1.0872093023255813</v>
      </c>
      <c r="AN453" s="4">
        <f>M453/E$525</f>
        <v>1.0988372093023255</v>
      </c>
      <c r="AO453" s="4">
        <f>N453/E$525</f>
        <v>1.1453488372093024</v>
      </c>
      <c r="AP453" s="4">
        <f>O453/E$525</f>
        <v>1.2558139534883721</v>
      </c>
      <c r="AQ453" s="256"/>
      <c r="AR453" s="256"/>
      <c r="AS453" s="256"/>
      <c r="AT453" s="256"/>
      <c r="AU453" s="256"/>
      <c r="AV453" s="256"/>
      <c r="AW453" s="256"/>
      <c r="AX453" s="256"/>
      <c r="AY453" s="256"/>
      <c r="AZ453" s="256"/>
      <c r="BA453" s="256"/>
      <c r="BC453" s="3"/>
      <c r="BE453" s="3">
        <f>E453*保育人数!$G$3/保育人数!$G$34</f>
        <v>714.59627329192563</v>
      </c>
      <c r="BF453" s="3">
        <f>F453*保育人数!$G$3/保育人数!$G$34</f>
        <v>730.74534161490692</v>
      </c>
      <c r="BG453" s="3">
        <f>G453*保育人数!$G$3/保育人数!$G$34</f>
        <v>742.857142857143</v>
      </c>
      <c r="BH453" s="3">
        <f>H453*保育人数!$G$3/保育人数!$G$34</f>
        <v>746.89440993788833</v>
      </c>
      <c r="BI453" s="3">
        <f>I453*保育人数!$G$3/保育人数!$G$34</f>
        <v>754.96894409937897</v>
      </c>
      <c r="BJ453" s="3">
        <f>J453*保育人数!$G$3/保育人数!$G$34</f>
        <v>754.96894409937897</v>
      </c>
      <c r="BK453" s="3">
        <f>K453*保育人数!$G$3/保育人数!$G$34</f>
        <v>742.857142857143</v>
      </c>
      <c r="BL453" s="3">
        <f>L453*保育人数!$G$3/保育人数!$G$34</f>
        <v>754.96894409937897</v>
      </c>
      <c r="BM453" s="3">
        <f>M453*保育人数!$G$3/保育人数!$G$34</f>
        <v>763.04347826086973</v>
      </c>
      <c r="BN453" s="3">
        <f>N453*保育人数!$G$3/保育人数!$G$34</f>
        <v>795.34161490683243</v>
      </c>
      <c r="BO453" s="3">
        <f>O453*保育人数!$G$3/保育人数!$G$34</f>
        <v>872.04968944099392</v>
      </c>
      <c r="BP453" s="3">
        <f t="shared" si="283"/>
        <v>761.20835686053101</v>
      </c>
      <c r="BQ453" s="216"/>
      <c r="BR453" s="3"/>
      <c r="BU453" s="3">
        <f>U453*保育人数!$G$3/保育人数!$G$34</f>
        <v>77729.503105590076</v>
      </c>
      <c r="BV453" s="3">
        <f>V453*保育人数!$G$3/保育人数!$G$34</f>
        <v>78605.59006211182</v>
      </c>
      <c r="BW453" s="3">
        <f>W453*保育人数!$G$3/保育人数!$G$34</f>
        <v>79251.552795031064</v>
      </c>
      <c r="BX453" s="3">
        <f>X453*保育人数!$G$3/保育人数!$G$34</f>
        <v>80030.745341614922</v>
      </c>
      <c r="BY453" s="3">
        <f>Y453*保育人数!$G$3/保育人数!$G$34</f>
        <v>80151.863354037283</v>
      </c>
      <c r="BZ453" s="3">
        <f>Z453*保育人数!$G$3/保育人数!$G$34</f>
        <v>79166.770186335416</v>
      </c>
      <c r="CA453" s="3">
        <f>AA453*保育人数!$G$3/保育人数!$G$34</f>
        <v>80099.378881987592</v>
      </c>
      <c r="CB453" s="3">
        <f>AB453*保育人数!$G$3/保育人数!$G$34</f>
        <v>80975.465838509335</v>
      </c>
      <c r="CC453" s="3">
        <f>AC453*保育人数!$G$3/保育人数!$G$34</f>
        <v>84516.149068322993</v>
      </c>
      <c r="CD453" s="3">
        <f>AD453*保育人数!$G$3/保育人数!$G$34</f>
        <v>92340.372670807468</v>
      </c>
      <c r="CE453" s="3">
        <f>AE453*保育人数!$G$3/保育人数!$G$34</f>
        <v>0</v>
      </c>
      <c r="CF453" s="3">
        <f t="shared" si="284"/>
        <v>73897.035573122543</v>
      </c>
      <c r="CG453" s="216"/>
      <c r="CH453" s="3"/>
      <c r="CI453" s="4"/>
    </row>
    <row r="454" spans="1:87" ht="21" customHeight="1">
      <c r="A454" s="32" t="s">
        <v>84</v>
      </c>
      <c r="B454" s="33" t="s">
        <v>166</v>
      </c>
      <c r="C454" s="237" t="s">
        <v>159</v>
      </c>
      <c r="D454" s="34" t="s">
        <v>105</v>
      </c>
      <c r="E454" s="38">
        <v>570</v>
      </c>
      <c r="F454" s="36">
        <v>580</v>
      </c>
      <c r="G454" s="36">
        <v>590</v>
      </c>
      <c r="H454" s="36">
        <v>600</v>
      </c>
      <c r="I454" s="36">
        <v>600</v>
      </c>
      <c r="J454" s="36">
        <v>600</v>
      </c>
      <c r="K454" s="36">
        <v>600</v>
      </c>
      <c r="L454" s="36">
        <v>610</v>
      </c>
      <c r="M454" s="39">
        <v>610</v>
      </c>
      <c r="N454" s="39">
        <v>640</v>
      </c>
      <c r="O454" s="40">
        <v>700</v>
      </c>
      <c r="P454" s="111"/>
      <c r="Q454" s="111"/>
      <c r="R454" s="111"/>
      <c r="S454" s="111"/>
      <c r="T454" s="35">
        <v>64120</v>
      </c>
      <c r="U454" s="36">
        <v>65630</v>
      </c>
      <c r="V454" s="36">
        <v>66430</v>
      </c>
      <c r="W454" s="36">
        <v>66930</v>
      </c>
      <c r="X454" s="36">
        <v>67540</v>
      </c>
      <c r="Y454" s="36">
        <v>63160</v>
      </c>
      <c r="Z454" s="36">
        <v>62350</v>
      </c>
      <c r="AA454" s="36">
        <v>63080</v>
      </c>
      <c r="AB454" s="37">
        <v>63740</v>
      </c>
      <c r="AC454" s="37">
        <v>66440</v>
      </c>
      <c r="AD454" s="77">
        <v>72430</v>
      </c>
      <c r="AE454" s="111"/>
      <c r="AF454" s="4">
        <f>E454/E$526</f>
        <v>1.0178571428571428</v>
      </c>
      <c r="AG454" s="4">
        <f>F454/E$526</f>
        <v>1.0357142857142858</v>
      </c>
      <c r="AH454" s="4">
        <f>G454/E$526</f>
        <v>1.0535714285714286</v>
      </c>
      <c r="AI454" s="4">
        <f>H454/E$526</f>
        <v>1.0714285714285714</v>
      </c>
      <c r="AJ454" s="4">
        <f>I454/E$526</f>
        <v>1.0714285714285714</v>
      </c>
      <c r="AK454" s="4">
        <f>J454/E$526</f>
        <v>1.0714285714285714</v>
      </c>
      <c r="AL454" s="4">
        <f>K454/E$526</f>
        <v>1.0714285714285714</v>
      </c>
      <c r="AM454" s="4">
        <f>L454/E$526</f>
        <v>1.0892857142857142</v>
      </c>
      <c r="AN454" s="4">
        <f>M454/E$526</f>
        <v>1.0892857142857142</v>
      </c>
      <c r="AO454" s="4">
        <f>N454/E$526</f>
        <v>1.1428571428571428</v>
      </c>
      <c r="AP454" s="4">
        <f>O454/E$526</f>
        <v>1.25</v>
      </c>
      <c r="AQ454" s="256"/>
      <c r="AR454" s="256"/>
      <c r="AS454" s="256"/>
      <c r="AT454" s="256"/>
      <c r="AU454" s="256"/>
      <c r="AV454" s="256"/>
      <c r="AW454" s="256"/>
      <c r="AX454" s="256"/>
      <c r="AY454" s="256"/>
      <c r="AZ454" s="256"/>
      <c r="BA454" s="256"/>
      <c r="BC454" s="3"/>
      <c r="BE454" s="3">
        <f>E454*(保育人数!$H$7+保育人数!$H$8)/保育人数!$H$34</f>
        <v>947.60820045558103</v>
      </c>
      <c r="BF454" s="3">
        <f>F454*(保育人数!$H$7+保育人数!$H$8)/保育人数!$H$34</f>
        <v>964.23290572673159</v>
      </c>
      <c r="BG454" s="3">
        <f>G454*(保育人数!$H$7+保育人数!$H$8)/保育人数!$H$34</f>
        <v>980.85761099788215</v>
      </c>
      <c r="BH454" s="3">
        <f>H454*(保育人数!$H$7+保育人数!$H$8)/保育人数!$H$34</f>
        <v>997.48231626903271</v>
      </c>
      <c r="BI454" s="3">
        <f>I454*(保育人数!$H$7+保育人数!$H$8)/保育人数!$H$34</f>
        <v>997.48231626903271</v>
      </c>
      <c r="BJ454" s="3">
        <f>J454*(保育人数!$H$7+保育人数!$H$8)/保育人数!$H$34</f>
        <v>997.48231626903271</v>
      </c>
      <c r="BK454" s="3">
        <f>K454*(保育人数!$H$7+保育人数!$H$8)/保育人数!$H$34</f>
        <v>997.48231626903271</v>
      </c>
      <c r="BL454" s="3">
        <f>L454*(保育人数!$H$7+保育人数!$H$8)/保育人数!$H$34</f>
        <v>1014.1070215401832</v>
      </c>
      <c r="BM454" s="3">
        <f>M454*(保育人数!$H$7+保育人数!$H$8)/保育人数!$H$34</f>
        <v>1014.1070215401832</v>
      </c>
      <c r="BN454" s="3">
        <f>N454*(保育人数!$H$7+保育人数!$H$8)/保育人数!$H$34</f>
        <v>1063.9811373536347</v>
      </c>
      <c r="BO454" s="3">
        <f>O454*(保育人数!$H$7+保育人数!$H$8)/保育人数!$H$34</f>
        <v>1163.7293689805381</v>
      </c>
      <c r="BP454" s="3">
        <f>AVERAGE(BE454:BO454)</f>
        <v>1012.5956846973512</v>
      </c>
      <c r="BQ454" s="216">
        <f>SUM(BP454:BP457)</f>
        <v>3767.3849149691382</v>
      </c>
      <c r="BR454" s="3"/>
      <c r="BU454" s="3">
        <f>U454*(保育人数!$H$7+保育人数!$H$8)/保育人数!$H$34</f>
        <v>109107.94069456102</v>
      </c>
      <c r="BV454" s="3">
        <f>V454*(保育人数!$H$7+保育人数!$H$8)/保育人数!$H$34</f>
        <v>110437.91711625307</v>
      </c>
      <c r="BW454" s="3">
        <f>W454*(保育人数!$H$7+保育人数!$H$8)/保育人数!$H$34</f>
        <v>111269.15237981059</v>
      </c>
      <c r="BX454" s="3">
        <f>X454*(保育人数!$H$7+保育人数!$H$8)/保育人数!$H$34</f>
        <v>112283.25940135078</v>
      </c>
      <c r="BY454" s="3">
        <f>Y454*(保育人数!$H$7+保育人数!$H$8)/保育人数!$H$34</f>
        <v>105001.63849258683</v>
      </c>
      <c r="BZ454" s="3">
        <f>Z454*(保育人数!$H$7+保育人数!$H$8)/保育人数!$H$34</f>
        <v>103655.03736562365</v>
      </c>
      <c r="CA454" s="3">
        <f>AA454*(保育人数!$H$7+保育人数!$H$8)/保育人数!$H$34</f>
        <v>104868.64085041764</v>
      </c>
      <c r="CB454" s="3">
        <f>AB454*(保育人数!$H$7+保育人数!$H$8)/保育人数!$H$34</f>
        <v>105965.87139831357</v>
      </c>
      <c r="CC454" s="3">
        <f>AC454*(保育人数!$H$7+保育人数!$H$8)/保育人数!$H$34</f>
        <v>110454.54182152421</v>
      </c>
      <c r="CD454" s="3">
        <f>AD454*(保育人数!$H$7+保育人数!$H$8)/保育人数!$H$34</f>
        <v>120412.7402789434</v>
      </c>
      <c r="CE454" s="3">
        <f>AE454*(保育人数!$H$7+保育人数!$H$8)/保育人数!$H$34</f>
        <v>0</v>
      </c>
      <c r="CF454" s="3">
        <f>AVERAGE(BU454:CE454)</f>
        <v>99405.158163580432</v>
      </c>
      <c r="CG454" s="216">
        <f>ROUNDDOWN(SUM(CF454:CF457)*$CJ$2*12/16,-2)</f>
        <v>195700</v>
      </c>
      <c r="CH454" s="3"/>
      <c r="CI454" s="4"/>
    </row>
    <row r="455" spans="1:87" ht="19">
      <c r="A455" s="32" t="s">
        <v>84</v>
      </c>
      <c r="B455" s="76" t="s">
        <v>138</v>
      </c>
      <c r="C455" s="237"/>
      <c r="D455" s="34" t="s">
        <v>106</v>
      </c>
      <c r="E455" s="38">
        <v>630</v>
      </c>
      <c r="F455" s="36">
        <v>640</v>
      </c>
      <c r="G455" s="36">
        <v>650</v>
      </c>
      <c r="H455" s="36">
        <v>660</v>
      </c>
      <c r="I455" s="36">
        <v>660</v>
      </c>
      <c r="J455" s="36">
        <v>660</v>
      </c>
      <c r="K455" s="36">
        <v>660</v>
      </c>
      <c r="L455" s="36">
        <v>670</v>
      </c>
      <c r="M455" s="39">
        <v>670</v>
      </c>
      <c r="N455" s="39">
        <v>710</v>
      </c>
      <c r="O455" s="40">
        <v>770</v>
      </c>
      <c r="P455" s="111"/>
      <c r="Q455" s="111"/>
      <c r="R455" s="111"/>
      <c r="S455" s="111"/>
      <c r="T455" s="35">
        <v>70540</v>
      </c>
      <c r="U455" s="36">
        <v>72230</v>
      </c>
      <c r="V455" s="36">
        <v>73100</v>
      </c>
      <c r="W455" s="36">
        <v>73660</v>
      </c>
      <c r="X455" s="36">
        <v>74340</v>
      </c>
      <c r="Y455" s="36">
        <v>69970</v>
      </c>
      <c r="Z455" s="36">
        <v>69070</v>
      </c>
      <c r="AA455" s="36">
        <v>69880</v>
      </c>
      <c r="AB455" s="37">
        <v>70620</v>
      </c>
      <c r="AC455" s="37">
        <v>73650</v>
      </c>
      <c r="AD455" s="77">
        <v>80350</v>
      </c>
      <c r="AE455" s="111"/>
      <c r="AF455" s="4">
        <f>E455/E$527</f>
        <v>1.0161290322580645</v>
      </c>
      <c r="AG455" s="4">
        <f>F455/E$527</f>
        <v>1.032258064516129</v>
      </c>
      <c r="AH455" s="4">
        <f>G455/E$527</f>
        <v>1.0483870967741935</v>
      </c>
      <c r="AI455" s="4">
        <f>H455/E$527</f>
        <v>1.064516129032258</v>
      </c>
      <c r="AJ455" s="4">
        <f>I455/E$527</f>
        <v>1.064516129032258</v>
      </c>
      <c r="AK455" s="4">
        <f>J455/E$527</f>
        <v>1.064516129032258</v>
      </c>
      <c r="AL455" s="4">
        <f>K455/E$527</f>
        <v>1.064516129032258</v>
      </c>
      <c r="AM455" s="4">
        <f>L455/E$527</f>
        <v>1.0806451612903225</v>
      </c>
      <c r="AN455" s="4">
        <f>M455/E$527</f>
        <v>1.0806451612903225</v>
      </c>
      <c r="AO455" s="4">
        <f>N455/E$527</f>
        <v>1.1451612903225807</v>
      </c>
      <c r="AP455" s="4">
        <f>O455/E$527</f>
        <v>1.2419354838709677</v>
      </c>
      <c r="AQ455" s="256"/>
      <c r="AR455" s="256"/>
      <c r="AS455" s="256"/>
      <c r="AT455" s="256"/>
      <c r="AU455" s="256"/>
      <c r="AV455" s="256"/>
      <c r="AW455" s="256"/>
      <c r="AX455" s="256"/>
      <c r="AY455" s="256"/>
      <c r="AZ455" s="256"/>
      <c r="BA455" s="256"/>
      <c r="BC455" s="3"/>
      <c r="BE455" s="3">
        <f>E455*保育人数!$H$6/保育人数!$H$34</f>
        <v>523.67821604124219</v>
      </c>
      <c r="BF455" s="3">
        <f>F455*保育人数!$H$6/保育人数!$H$34</f>
        <v>531.99056867681736</v>
      </c>
      <c r="BG455" s="3">
        <f>G455*保育人数!$H$6/保育人数!$H$34</f>
        <v>540.30292131239264</v>
      </c>
      <c r="BH455" s="3">
        <f>H455*保育人数!$H$6/保育人数!$H$34</f>
        <v>548.61527394796792</v>
      </c>
      <c r="BI455" s="3">
        <f>I455*保育人数!$H$6/保育人数!$H$34</f>
        <v>548.61527394796792</v>
      </c>
      <c r="BJ455" s="3">
        <f>J455*保育人数!$H$6/保育人数!$H$34</f>
        <v>548.61527394796792</v>
      </c>
      <c r="BK455" s="3">
        <f>K455*保育人数!$H$6/保育人数!$H$34</f>
        <v>548.61527394796792</v>
      </c>
      <c r="BL455" s="3">
        <f>L455*保育人数!$H$6/保育人数!$H$34</f>
        <v>556.9276265835432</v>
      </c>
      <c r="BM455" s="3">
        <f>M455*保育人数!$H$6/保育人数!$H$34</f>
        <v>556.9276265835432</v>
      </c>
      <c r="BN455" s="3">
        <f>N455*保育人数!$H$6/保育人数!$H$34</f>
        <v>590.17703712584432</v>
      </c>
      <c r="BO455" s="3">
        <f>O455*保育人数!$H$6/保育人数!$H$34</f>
        <v>640.051152939296</v>
      </c>
      <c r="BP455" s="3">
        <f t="shared" ref="BP455:BP457" si="285">AVERAGE(BE455:BO455)</f>
        <v>557.68329500495918</v>
      </c>
      <c r="BQ455" s="216"/>
      <c r="BR455" s="3"/>
      <c r="BU455" s="3">
        <f>U455*保育人数!$H$6/保育人数!$H$34</f>
        <v>60040.123086760192</v>
      </c>
      <c r="BV455" s="3">
        <f>V455*保育人数!$H$6/保育人数!$H$34</f>
        <v>60763.297766055242</v>
      </c>
      <c r="BW455" s="3">
        <f>W455*保育人数!$H$6/保育人数!$H$34</f>
        <v>61228.789513647454</v>
      </c>
      <c r="BX455" s="3">
        <f>X455*保育人数!$H$6/保育人数!$H$34</f>
        <v>61794.029492866575</v>
      </c>
      <c r="BY455" s="3">
        <f>Y455*保育人数!$H$6/保育人数!$H$34</f>
        <v>58161.531391120181</v>
      </c>
      <c r="BZ455" s="3">
        <f>Z455*保育人数!$H$6/保育人数!$H$34</f>
        <v>57413.419653918405</v>
      </c>
      <c r="CA455" s="3">
        <f>AA455*保育人数!$H$6/保育人数!$H$34</f>
        <v>58086.720217400005</v>
      </c>
      <c r="CB455" s="3">
        <f>AB455*保育人数!$H$6/保育人数!$H$34</f>
        <v>58701.834312432569</v>
      </c>
      <c r="CC455" s="3">
        <f>AC455*保育人数!$H$6/保育人数!$H$34</f>
        <v>61220.477161011877</v>
      </c>
      <c r="CD455" s="3">
        <f>AD455*保育人数!$H$6/保育人数!$H$34</f>
        <v>66789.75342684731</v>
      </c>
      <c r="CE455" s="3">
        <f>AE455*保育人数!$H$6/保育人数!$H$34</f>
        <v>0</v>
      </c>
      <c r="CF455" s="3">
        <f t="shared" ref="CF455:CF457" si="286">AVERAGE(BU455:CE455)</f>
        <v>54927.270547459979</v>
      </c>
      <c r="CG455" s="216"/>
      <c r="CH455" s="3"/>
      <c r="CI455" s="4"/>
    </row>
    <row r="456" spans="1:87" ht="19">
      <c r="A456" s="32" t="s">
        <v>84</v>
      </c>
      <c r="B456" s="76" t="s">
        <v>138</v>
      </c>
      <c r="C456" s="257" t="s">
        <v>160</v>
      </c>
      <c r="D456" s="34" t="s">
        <v>161</v>
      </c>
      <c r="E456" s="38">
        <v>1080</v>
      </c>
      <c r="F456" s="36">
        <v>1100</v>
      </c>
      <c r="G456" s="36">
        <v>1120</v>
      </c>
      <c r="H456" s="36">
        <v>1130</v>
      </c>
      <c r="I456" s="36">
        <v>1140</v>
      </c>
      <c r="J456" s="36">
        <v>1140</v>
      </c>
      <c r="K456" s="36">
        <v>1120</v>
      </c>
      <c r="L456" s="36">
        <v>1140</v>
      </c>
      <c r="M456" s="39">
        <v>1160</v>
      </c>
      <c r="N456" s="39">
        <v>1200</v>
      </c>
      <c r="O456" s="40">
        <v>1320</v>
      </c>
      <c r="P456" s="111"/>
      <c r="Q456" s="111"/>
      <c r="R456" s="111"/>
      <c r="S456" s="111"/>
      <c r="T456" s="35">
        <v>118720</v>
      </c>
      <c r="U456" s="36">
        <v>121660</v>
      </c>
      <c r="V456" s="36">
        <v>123110</v>
      </c>
      <c r="W456" s="36">
        <v>124100</v>
      </c>
      <c r="X456" s="36">
        <v>125290</v>
      </c>
      <c r="Y456" s="36">
        <v>125490</v>
      </c>
      <c r="Z456" s="36">
        <v>124070</v>
      </c>
      <c r="AA456" s="36">
        <v>125520</v>
      </c>
      <c r="AB456" s="37">
        <v>126870</v>
      </c>
      <c r="AC456" s="37">
        <v>132380</v>
      </c>
      <c r="AD456" s="77">
        <v>144400</v>
      </c>
      <c r="AE456" s="111"/>
      <c r="AF456" s="4">
        <f>E456/E$528</f>
        <v>1.0188679245283019</v>
      </c>
      <c r="AG456" s="4">
        <f>F456/E$528</f>
        <v>1.0377358490566038</v>
      </c>
      <c r="AH456" s="4">
        <f>G456/E$528</f>
        <v>1.0566037735849056</v>
      </c>
      <c r="AI456" s="4">
        <f>H456/E$528</f>
        <v>1.0660377358490567</v>
      </c>
      <c r="AJ456" s="4">
        <f>I456/E$528</f>
        <v>1.0754716981132075</v>
      </c>
      <c r="AK456" s="4">
        <f>J456/E$528</f>
        <v>1.0754716981132075</v>
      </c>
      <c r="AL456" s="4">
        <f>K456/E$528</f>
        <v>1.0566037735849056</v>
      </c>
      <c r="AM456" s="4">
        <f>L456/E$528</f>
        <v>1.0754716981132075</v>
      </c>
      <c r="AN456" s="4">
        <f>M456/E$528</f>
        <v>1.0943396226415094</v>
      </c>
      <c r="AO456" s="4">
        <f>N456/E$528</f>
        <v>1.1320754716981132</v>
      </c>
      <c r="AP456" s="4">
        <f>O456/E$528</f>
        <v>1.2452830188679245</v>
      </c>
      <c r="AQ456" s="256"/>
      <c r="AR456" s="256"/>
      <c r="AS456" s="256"/>
      <c r="AT456" s="256"/>
      <c r="AU456" s="256"/>
      <c r="AV456" s="256"/>
      <c r="AW456" s="256"/>
      <c r="AX456" s="256"/>
      <c r="AY456" s="256"/>
      <c r="AZ456" s="256"/>
      <c r="BA456" s="256"/>
      <c r="BC456" s="3"/>
      <c r="BE456" s="3">
        <f>E456*(保育人数!$H$4+保育人数!$H$5)/保育人数!$H$34</f>
        <v>1346.601126963194</v>
      </c>
      <c r="BF456" s="3">
        <f>F456*(保育人数!$H$4+保育人数!$H$5)/保育人数!$H$34</f>
        <v>1371.5381848699199</v>
      </c>
      <c r="BG456" s="3">
        <f>G456*(保育人数!$H$4+保育人数!$H$5)/保育人数!$H$34</f>
        <v>1396.4752427766457</v>
      </c>
      <c r="BH456" s="3">
        <f>H456*(保育人数!$H$4+保育人数!$H$5)/保育人数!$H$34</f>
        <v>1408.9437717300086</v>
      </c>
      <c r="BI456" s="3">
        <f>I456*(保育人数!$H$4+保育人数!$H$5)/保育人数!$H$34</f>
        <v>1421.4123006833715</v>
      </c>
      <c r="BJ456" s="3">
        <f>J456*(保育人数!$H$4+保育人数!$H$5)/保育人数!$H$34</f>
        <v>1421.4123006833715</v>
      </c>
      <c r="BK456" s="3">
        <f>K456*(保育人数!$H$4+保育人数!$H$5)/保育人数!$H$34</f>
        <v>1396.4752427766457</v>
      </c>
      <c r="BL456" s="3">
        <f>L456*(保育人数!$H$4+保育人数!$H$5)/保育人数!$H$34</f>
        <v>1421.4123006833715</v>
      </c>
      <c r="BM456" s="3">
        <f>M456*(保育人数!$H$4+保育人数!$H$5)/保育人数!$H$34</f>
        <v>1446.3493585900974</v>
      </c>
      <c r="BN456" s="3">
        <f>N456*(保育人数!$H$4+保育人数!$H$5)/保育人数!$H$34</f>
        <v>1496.2234744035491</v>
      </c>
      <c r="BO456" s="3">
        <f>O456*(保育人数!$H$4+保育人数!$H$5)/保育人数!$H$34</f>
        <v>1645.8458218439039</v>
      </c>
      <c r="BP456" s="3">
        <f t="shared" si="285"/>
        <v>1433.8808296367345</v>
      </c>
      <c r="BQ456" s="216"/>
      <c r="BR456" s="3"/>
      <c r="BU456" s="3">
        <f>U456*(保育人数!$H$4+保育人数!$H$5)/保育人数!$H$34</f>
        <v>151692.12324661313</v>
      </c>
      <c r="BV456" s="3">
        <f>V456*(保育人数!$H$4+保育人数!$H$5)/保育人数!$H$34</f>
        <v>153500.05994485077</v>
      </c>
      <c r="BW456" s="3">
        <f>W456*(保育人数!$H$4+保育人数!$H$5)/保育人数!$H$34</f>
        <v>154734.4443112337</v>
      </c>
      <c r="BX456" s="3">
        <f>X456*(保育人数!$H$4+保育人数!$H$5)/保育人数!$H$34</f>
        <v>156218.19925668387</v>
      </c>
      <c r="BY456" s="3">
        <f>Y456*(保育人数!$H$4+保育人数!$H$5)/保育人数!$H$34</f>
        <v>156467.56983575114</v>
      </c>
      <c r="BZ456" s="3">
        <f>Z456*(保育人数!$H$4+保育人数!$H$5)/保育人数!$H$34</f>
        <v>154697.03872437359</v>
      </c>
      <c r="CA456" s="3">
        <f>AA456*(保育人数!$H$4+保育人数!$H$5)/保育人数!$H$34</f>
        <v>156504.97542261123</v>
      </c>
      <c r="CB456" s="3">
        <f>AB456*(保育人数!$H$4+保育人数!$H$5)/保育人数!$H$34</f>
        <v>158188.2268313152</v>
      </c>
      <c r="CC456" s="3">
        <f>AC456*(保育人数!$H$4+保育人数!$H$5)/保育人数!$H$34</f>
        <v>165058.38628461817</v>
      </c>
      <c r="CD456" s="3">
        <f>AD456*(保育人数!$H$4+保育人数!$H$5)/保育人数!$H$34</f>
        <v>180045.5580865604</v>
      </c>
      <c r="CE456" s="3">
        <f>AE456*(保育人数!$H$4+保育人数!$H$5)/保育人数!$H$34</f>
        <v>0</v>
      </c>
      <c r="CF456" s="3">
        <f t="shared" si="286"/>
        <v>144282.41654041919</v>
      </c>
      <c r="CG456" s="216"/>
      <c r="CH456" s="3"/>
      <c r="CI456" s="4"/>
    </row>
    <row r="457" spans="1:87" ht="19">
      <c r="A457" s="32" t="s">
        <v>84</v>
      </c>
      <c r="B457" s="76" t="s">
        <v>138</v>
      </c>
      <c r="C457" s="257"/>
      <c r="D457" s="34" t="s">
        <v>162</v>
      </c>
      <c r="E457" s="38">
        <v>1720</v>
      </c>
      <c r="F457" s="36">
        <v>1760</v>
      </c>
      <c r="G457" s="36">
        <v>1790</v>
      </c>
      <c r="H457" s="36">
        <v>1810</v>
      </c>
      <c r="I457" s="36">
        <v>1820</v>
      </c>
      <c r="J457" s="36">
        <v>1820</v>
      </c>
      <c r="K457" s="36">
        <v>1790</v>
      </c>
      <c r="L457" s="36">
        <v>1820</v>
      </c>
      <c r="M457" s="39">
        <v>1840</v>
      </c>
      <c r="N457" s="39">
        <v>1920</v>
      </c>
      <c r="O457" s="40">
        <v>2110</v>
      </c>
      <c r="P457" s="111"/>
      <c r="Q457" s="111"/>
      <c r="R457" s="111"/>
      <c r="S457" s="111"/>
      <c r="T457" s="35">
        <v>183010</v>
      </c>
      <c r="U457" s="36">
        <v>187750</v>
      </c>
      <c r="V457" s="36">
        <v>189880</v>
      </c>
      <c r="W457" s="36">
        <v>191460</v>
      </c>
      <c r="X457" s="36">
        <v>193360</v>
      </c>
      <c r="Y457" s="36">
        <v>193660</v>
      </c>
      <c r="Z457" s="36">
        <v>191290</v>
      </c>
      <c r="AA457" s="36">
        <v>193540</v>
      </c>
      <c r="AB457" s="37">
        <v>195700</v>
      </c>
      <c r="AC457" s="37">
        <v>204470</v>
      </c>
      <c r="AD457" s="77">
        <v>223660</v>
      </c>
      <c r="AE457" s="111"/>
      <c r="AF457" s="4">
        <f>E457/E$529</f>
        <v>1.0238095238095237</v>
      </c>
      <c r="AG457" s="4">
        <f>F457/E$529</f>
        <v>1.0476190476190477</v>
      </c>
      <c r="AH457" s="4">
        <f>G457/E$529</f>
        <v>1.0654761904761905</v>
      </c>
      <c r="AI457" s="4">
        <f>H457/E$529</f>
        <v>1.0773809523809523</v>
      </c>
      <c r="AJ457" s="4">
        <f>I457/E$529</f>
        <v>1.0833333333333333</v>
      </c>
      <c r="AK457" s="4">
        <f>J457/E$529</f>
        <v>1.0833333333333333</v>
      </c>
      <c r="AL457" s="4">
        <f>K457/E$529</f>
        <v>1.0654761904761905</v>
      </c>
      <c r="AM457" s="4">
        <f>L457/E$529</f>
        <v>1.0833333333333333</v>
      </c>
      <c r="AN457" s="4">
        <f>M457/E$529</f>
        <v>1.0952380952380953</v>
      </c>
      <c r="AO457" s="4">
        <f>N457/E$529</f>
        <v>1.1428571428571428</v>
      </c>
      <c r="AP457" s="4">
        <f>O457/E$529</f>
        <v>1.2559523809523809</v>
      </c>
      <c r="AQ457" s="256"/>
      <c r="AR457" s="256"/>
      <c r="AS457" s="256"/>
      <c r="AT457" s="256"/>
      <c r="AU457" s="256"/>
      <c r="AV457" s="256"/>
      <c r="AW457" s="256"/>
      <c r="AX457" s="256"/>
      <c r="AY457" s="256"/>
      <c r="AZ457" s="256"/>
      <c r="BA457" s="256"/>
      <c r="BC457" s="3"/>
      <c r="BE457" s="3">
        <f>E457*保育人数!$H$3/保育人数!$H$34</f>
        <v>714.86232665947341</v>
      </c>
      <c r="BF457" s="3">
        <f>F457*保育人数!$H$3/保育人数!$H$34</f>
        <v>731.48703193062397</v>
      </c>
      <c r="BG457" s="3">
        <f>G457*保育人数!$H$3/保育人数!$H$34</f>
        <v>743.95556088398689</v>
      </c>
      <c r="BH457" s="3">
        <f>H457*保育人数!$H$3/保育人数!$H$34</f>
        <v>752.26791351956217</v>
      </c>
      <c r="BI457" s="3">
        <f>I457*保育人数!$H$3/保育人数!$H$34</f>
        <v>756.42408983734981</v>
      </c>
      <c r="BJ457" s="3">
        <f>J457*保育人数!$H$3/保育人数!$H$34</f>
        <v>756.42408983734981</v>
      </c>
      <c r="BK457" s="3">
        <f>K457*保育人数!$H$3/保育人数!$H$34</f>
        <v>743.95556088398689</v>
      </c>
      <c r="BL457" s="3">
        <f>L457*保育人数!$H$3/保育人数!$H$34</f>
        <v>756.42408983734981</v>
      </c>
      <c r="BM457" s="3">
        <f>M457*保育人数!$H$3/保育人数!$H$34</f>
        <v>764.73644247292509</v>
      </c>
      <c r="BN457" s="3">
        <f>N457*保育人数!$H$3/保育人数!$H$34</f>
        <v>797.9858530152261</v>
      </c>
      <c r="BO457" s="3">
        <f>O457*保育人数!$H$3/保育人数!$H$34</f>
        <v>876.95320305319126</v>
      </c>
      <c r="BP457" s="3">
        <f t="shared" si="285"/>
        <v>763.22510563009337</v>
      </c>
      <c r="BQ457" s="216"/>
      <c r="BR457" s="3"/>
      <c r="BU457" s="3">
        <f>U457*保育人数!$H$3/保育人数!$H$34</f>
        <v>78032.210366462867</v>
      </c>
      <c r="BV457" s="3">
        <f>V457*保育人数!$H$3/保育人数!$H$34</f>
        <v>78917.475922151629</v>
      </c>
      <c r="BW457" s="3">
        <f>W457*保育人数!$H$3/保育人数!$H$34</f>
        <v>79574.151780362081</v>
      </c>
      <c r="BX457" s="3">
        <f>X457*保育人数!$H$3/保育人数!$H$34</f>
        <v>80363.82528074173</v>
      </c>
      <c r="BY457" s="3">
        <f>Y457*保育人数!$H$3/保育人数!$H$34</f>
        <v>80488.510570275364</v>
      </c>
      <c r="BZ457" s="3">
        <f>Z457*保育人数!$H$3/保育人数!$H$34</f>
        <v>79503.496782959686</v>
      </c>
      <c r="CA457" s="3">
        <f>AA457*保育人数!$H$3/保育人数!$H$34</f>
        <v>80438.636454461914</v>
      </c>
      <c r="CB457" s="3">
        <f>AB457*保育人数!$H$3/保育人数!$H$34</f>
        <v>81336.370539104042</v>
      </c>
      <c r="CC457" s="3">
        <f>AC457*保育人数!$H$3/保育人数!$H$34</f>
        <v>84981.337169803795</v>
      </c>
      <c r="CD457" s="3">
        <f>AD457*保育人数!$H$3/保育人数!$H$34</f>
        <v>92957.039523638261</v>
      </c>
      <c r="CE457" s="3">
        <f>AE457*保育人数!$H$3/保育人数!$H$34</f>
        <v>0</v>
      </c>
      <c r="CF457" s="3">
        <f t="shared" si="286"/>
        <v>74235.732217269207</v>
      </c>
      <c r="CG457" s="216"/>
      <c r="CH457" s="3"/>
      <c r="CI457" s="4"/>
    </row>
    <row r="458" spans="1:87" ht="21" customHeight="1">
      <c r="A458" s="32" t="s">
        <v>84</v>
      </c>
      <c r="B458" s="33" t="s">
        <v>167</v>
      </c>
      <c r="C458" s="237" t="s">
        <v>159</v>
      </c>
      <c r="D458" s="34" t="s">
        <v>105</v>
      </c>
      <c r="E458" s="38">
        <v>490</v>
      </c>
      <c r="F458" s="36">
        <v>510</v>
      </c>
      <c r="G458" s="36">
        <v>510</v>
      </c>
      <c r="H458" s="36">
        <v>520</v>
      </c>
      <c r="I458" s="36">
        <v>520</v>
      </c>
      <c r="J458" s="36">
        <v>520</v>
      </c>
      <c r="K458" s="36">
        <v>520</v>
      </c>
      <c r="L458" s="36">
        <v>530</v>
      </c>
      <c r="M458" s="39">
        <v>530</v>
      </c>
      <c r="N458" s="39">
        <v>560</v>
      </c>
      <c r="O458" s="40">
        <v>610</v>
      </c>
      <c r="P458" s="111"/>
      <c r="Q458" s="111"/>
      <c r="R458" s="111"/>
      <c r="S458" s="111"/>
      <c r="T458" s="35">
        <v>56600</v>
      </c>
      <c r="U458" s="36">
        <v>57920</v>
      </c>
      <c r="V458" s="36">
        <v>58640</v>
      </c>
      <c r="W458" s="36">
        <v>59090</v>
      </c>
      <c r="X458" s="36">
        <v>59620</v>
      </c>
      <c r="Y458" s="36">
        <v>55230</v>
      </c>
      <c r="Z458" s="36">
        <v>54530</v>
      </c>
      <c r="AA458" s="36">
        <v>55160</v>
      </c>
      <c r="AB458" s="37">
        <v>55750</v>
      </c>
      <c r="AC458" s="37">
        <v>58110</v>
      </c>
      <c r="AD458" s="77">
        <v>63340</v>
      </c>
      <c r="AE458" s="111"/>
      <c r="AF458" s="4">
        <f>E458/E$530</f>
        <v>1.0208333333333333</v>
      </c>
      <c r="AG458" s="4">
        <f>F458/E$530</f>
        <v>1.0625</v>
      </c>
      <c r="AH458" s="4">
        <f>G458/E$530</f>
        <v>1.0625</v>
      </c>
      <c r="AI458" s="4">
        <f>H458/E$530</f>
        <v>1.0833333333333333</v>
      </c>
      <c r="AJ458" s="4">
        <f>I458/E$530</f>
        <v>1.0833333333333333</v>
      </c>
      <c r="AK458" s="4">
        <f>J458/E$530</f>
        <v>1.0833333333333333</v>
      </c>
      <c r="AL458" s="4">
        <f>K458/E$530</f>
        <v>1.0833333333333333</v>
      </c>
      <c r="AM458" s="4">
        <f>L458/E$530</f>
        <v>1.1041666666666667</v>
      </c>
      <c r="AN458" s="4">
        <f>M458/E$530</f>
        <v>1.1041666666666667</v>
      </c>
      <c r="AO458" s="4">
        <f>N458/E$530</f>
        <v>1.1666666666666667</v>
      </c>
      <c r="AP458" s="4">
        <f>O458/E$530</f>
        <v>1.2708333333333333</v>
      </c>
      <c r="AQ458" s="256"/>
      <c r="AR458" s="256"/>
      <c r="AS458" s="256"/>
      <c r="AT458" s="256"/>
      <c r="AU458" s="256"/>
      <c r="AV458" s="256"/>
      <c r="AW458" s="256"/>
      <c r="AX458" s="256"/>
      <c r="AY458" s="256"/>
      <c r="AZ458" s="256"/>
      <c r="BA458" s="256"/>
      <c r="BC458" s="3"/>
      <c r="BE458" s="3">
        <f>E458*(保育人数!$I$7+保育人数!$I$8)/保育人数!$I$34</f>
        <v>897.21600704251193</v>
      </c>
      <c r="BF458" s="3">
        <f>F458*(保育人数!$I$7+保育人数!$I$8)/保育人数!$I$34</f>
        <v>933.83706855445121</v>
      </c>
      <c r="BG458" s="3">
        <f>G458*(保育人数!$I$7+保育人数!$I$8)/保育人数!$I$34</f>
        <v>933.83706855445121</v>
      </c>
      <c r="BH458" s="3">
        <f>H458*(保育人数!$I$7+保育人数!$I$8)/保育人数!$I$34</f>
        <v>952.1475993104209</v>
      </c>
      <c r="BI458" s="3">
        <f>I458*(保育人数!$I$7+保育人数!$I$8)/保育人数!$I$34</f>
        <v>952.1475993104209</v>
      </c>
      <c r="BJ458" s="3">
        <f>J458*(保育人数!$I$7+保育人数!$I$8)/保育人数!$I$34</f>
        <v>952.1475993104209</v>
      </c>
      <c r="BK458" s="3">
        <f>K458*(保育人数!$I$7+保育人数!$I$8)/保育人数!$I$34</f>
        <v>952.1475993104209</v>
      </c>
      <c r="BL458" s="3">
        <f>L458*(保育人数!$I$7+保育人数!$I$8)/保育人数!$I$34</f>
        <v>970.45813006639048</v>
      </c>
      <c r="BM458" s="3">
        <f>M458*(保育人数!$I$7+保育人数!$I$8)/保育人数!$I$34</f>
        <v>970.45813006639048</v>
      </c>
      <c r="BN458" s="3">
        <f>N458*(保育人数!$I$7+保育人数!$I$8)/保育人数!$I$34</f>
        <v>1025.3897223342994</v>
      </c>
      <c r="BO458" s="3">
        <f>O458*(保育人数!$I$7+保育人数!$I$8)/保育人数!$I$34</f>
        <v>1116.9423761141475</v>
      </c>
      <c r="BP458" s="3">
        <f>AVERAGE(BE458:BO458)</f>
        <v>968.79353636130247</v>
      </c>
      <c r="BQ458" s="216">
        <f>SUM(BP458:BP461)</f>
        <v>3784.8699369441779</v>
      </c>
      <c r="BR458" s="3"/>
      <c r="BU458" s="3">
        <f>U458*(保育人数!$I$7+保育人数!$I$8)/保育人数!$I$34</f>
        <v>106054.59413857611</v>
      </c>
      <c r="BV458" s="3">
        <f>V458*(保育人数!$I$7+保育人数!$I$8)/保育人数!$I$34</f>
        <v>107372.95235300592</v>
      </c>
      <c r="BW458" s="3">
        <f>W458*(保育人数!$I$7+保育人数!$I$8)/保育人数!$I$34</f>
        <v>108196.92623702456</v>
      </c>
      <c r="BX458" s="3">
        <f>X458*(保育人数!$I$7+保育人数!$I$8)/保育人数!$I$34</f>
        <v>109167.38436709094</v>
      </c>
      <c r="BY458" s="3">
        <f>Y458*(保育人数!$I$7+保育人数!$I$8)/保育人数!$I$34</f>
        <v>101129.06136522027</v>
      </c>
      <c r="BZ458" s="3">
        <f>Z458*(保育人数!$I$7+保育人数!$I$8)/保育人数!$I$34</f>
        <v>99847.32421230241</v>
      </c>
      <c r="CA458" s="3">
        <f>AA458*(保育人数!$I$7+保育人数!$I$8)/保育人数!$I$34</f>
        <v>101000.8876499285</v>
      </c>
      <c r="CB458" s="3">
        <f>AB458*(保育人数!$I$7+保育人数!$I$8)/保育人数!$I$34</f>
        <v>102081.2089645307</v>
      </c>
      <c r="CC458" s="3">
        <f>AC458*(保育人数!$I$7+保育人数!$I$8)/保育人数!$I$34</f>
        <v>106402.49422293954</v>
      </c>
      <c r="CD458" s="3">
        <f>AD458*(保育人数!$I$7+保育人数!$I$8)/保育人数!$I$34</f>
        <v>115978.90180831165</v>
      </c>
      <c r="CE458" s="3">
        <f>AE458*(保育人数!$I$7+保育人数!$I$8)/保育人数!$I$34</f>
        <v>0</v>
      </c>
      <c r="CF458" s="3">
        <f>AVERAGE(BU458:CE458)</f>
        <v>96111.975938084594</v>
      </c>
      <c r="CG458" s="216">
        <f>ROUNDDOWN(SUM(CF458:CF461)*$CJ$2*12/16,-2)</f>
        <v>198000</v>
      </c>
      <c r="CH458" s="3"/>
      <c r="CI458" s="4"/>
    </row>
    <row r="459" spans="1:87" ht="19">
      <c r="A459" s="32" t="s">
        <v>84</v>
      </c>
      <c r="B459" s="76" t="s">
        <v>139</v>
      </c>
      <c r="C459" s="237"/>
      <c r="D459" s="34" t="s">
        <v>106</v>
      </c>
      <c r="E459" s="38">
        <v>550</v>
      </c>
      <c r="F459" s="36">
        <v>570</v>
      </c>
      <c r="G459" s="36">
        <v>570</v>
      </c>
      <c r="H459" s="36">
        <v>580</v>
      </c>
      <c r="I459" s="36">
        <v>580</v>
      </c>
      <c r="J459" s="36">
        <v>580</v>
      </c>
      <c r="K459" s="36">
        <v>580</v>
      </c>
      <c r="L459" s="36">
        <v>590</v>
      </c>
      <c r="M459" s="39">
        <v>590</v>
      </c>
      <c r="N459" s="39">
        <v>630</v>
      </c>
      <c r="O459" s="40">
        <v>680</v>
      </c>
      <c r="P459" s="111"/>
      <c r="Q459" s="111"/>
      <c r="R459" s="111"/>
      <c r="S459" s="111"/>
      <c r="T459" s="35">
        <v>63020</v>
      </c>
      <c r="U459" s="36">
        <v>64520</v>
      </c>
      <c r="V459" s="36">
        <v>65310</v>
      </c>
      <c r="W459" s="36">
        <v>65820</v>
      </c>
      <c r="X459" s="36">
        <v>66420</v>
      </c>
      <c r="Y459" s="36">
        <v>62040</v>
      </c>
      <c r="Z459" s="36">
        <v>61250</v>
      </c>
      <c r="AA459" s="36">
        <v>61960</v>
      </c>
      <c r="AB459" s="37">
        <v>62630</v>
      </c>
      <c r="AC459" s="37">
        <v>65320</v>
      </c>
      <c r="AD459" s="77">
        <v>71260</v>
      </c>
      <c r="AE459" s="111"/>
      <c r="AF459" s="4">
        <f>E459/E$531</f>
        <v>1.0185185185185186</v>
      </c>
      <c r="AG459" s="4">
        <f>F459/E$531</f>
        <v>1.0555555555555556</v>
      </c>
      <c r="AH459" s="4">
        <f>G459/E$531</f>
        <v>1.0555555555555556</v>
      </c>
      <c r="AI459" s="4">
        <f>H459/E$531</f>
        <v>1.0740740740740742</v>
      </c>
      <c r="AJ459" s="4">
        <f>I459/E$531</f>
        <v>1.0740740740740742</v>
      </c>
      <c r="AK459" s="4">
        <f>J459/E$531</f>
        <v>1.0740740740740742</v>
      </c>
      <c r="AL459" s="4">
        <f>K459/E$531</f>
        <v>1.0740740740740742</v>
      </c>
      <c r="AM459" s="4">
        <f>L459/E$531</f>
        <v>1.0925925925925926</v>
      </c>
      <c r="AN459" s="4">
        <f>M459/E$531</f>
        <v>1.0925925925925926</v>
      </c>
      <c r="AO459" s="4">
        <f>N459/E$531</f>
        <v>1.1666666666666667</v>
      </c>
      <c r="AP459" s="4">
        <f>O459/E$531</f>
        <v>1.2592592592592593</v>
      </c>
      <c r="AQ459" s="256"/>
      <c r="AR459" s="256"/>
      <c r="AS459" s="256"/>
      <c r="AT459" s="256"/>
      <c r="AU459" s="256"/>
      <c r="AV459" s="256"/>
      <c r="AW459" s="256"/>
      <c r="AX459" s="256"/>
      <c r="AY459" s="256"/>
      <c r="AZ459" s="256"/>
      <c r="BA459" s="256"/>
      <c r="BC459" s="3"/>
      <c r="BE459" s="3">
        <f>E459*保育人数!$I$6/保育人数!$I$34</f>
        <v>503.53959578916488</v>
      </c>
      <c r="BF459" s="3">
        <f>F459*保育人数!$I$6/保育人数!$I$34</f>
        <v>521.85012654513457</v>
      </c>
      <c r="BG459" s="3">
        <f>G459*保育人数!$I$6/保育人数!$I$34</f>
        <v>521.85012654513457</v>
      </c>
      <c r="BH459" s="3">
        <f>H459*保育人数!$I$6/保育人数!$I$34</f>
        <v>531.0053919231193</v>
      </c>
      <c r="BI459" s="3">
        <f>I459*保育人数!$I$6/保育人数!$I$34</f>
        <v>531.0053919231193</v>
      </c>
      <c r="BJ459" s="3">
        <f>J459*保育人数!$I$6/保育人数!$I$34</f>
        <v>531.0053919231193</v>
      </c>
      <c r="BK459" s="3">
        <f>K459*保育人数!$I$6/保育人数!$I$34</f>
        <v>531.0053919231193</v>
      </c>
      <c r="BL459" s="3">
        <f>L459*保育人数!$I$6/保育人数!$I$34</f>
        <v>540.16065730110415</v>
      </c>
      <c r="BM459" s="3">
        <f>M459*保育人数!$I$6/保育人数!$I$34</f>
        <v>540.16065730110415</v>
      </c>
      <c r="BN459" s="3">
        <f>N459*保育人数!$I$6/保育人数!$I$34</f>
        <v>576.78171881304343</v>
      </c>
      <c r="BO459" s="3">
        <f>O459*保育人数!$I$6/保育人数!$I$34</f>
        <v>622.55804570296755</v>
      </c>
      <c r="BP459" s="3">
        <f t="shared" ref="BP459:BP461" si="287">AVERAGE(BE459:BO459)</f>
        <v>540.99295415364816</v>
      </c>
      <c r="BQ459" s="216"/>
      <c r="BR459" s="3"/>
      <c r="BU459" s="3">
        <f>U459*保育人数!$I$6/保育人数!$I$34</f>
        <v>59069.772218758037</v>
      </c>
      <c r="BV459" s="3">
        <f>V459*保育人数!$I$6/保育人数!$I$34</f>
        <v>59793.038183618832</v>
      </c>
      <c r="BW459" s="3">
        <f>W459*保育人数!$I$6/保育人数!$I$34</f>
        <v>60259.956717896057</v>
      </c>
      <c r="BX459" s="3">
        <f>X459*保育人数!$I$6/保育人数!$I$34</f>
        <v>60809.272640575145</v>
      </c>
      <c r="BY459" s="3">
        <f>Y459*保育人数!$I$6/保育人数!$I$34</f>
        <v>56799.266405017799</v>
      </c>
      <c r="BZ459" s="3">
        <f>Z459*保育人数!$I$6/保育人数!$I$34</f>
        <v>56076.000440156997</v>
      </c>
      <c r="CA459" s="3">
        <f>AA459*保育人数!$I$6/保育人数!$I$34</f>
        <v>56726.024281993923</v>
      </c>
      <c r="CB459" s="3">
        <f>AB459*保育人数!$I$6/保育人数!$I$34</f>
        <v>57339.4270623189</v>
      </c>
      <c r="CC459" s="3">
        <f>AC459*保育人数!$I$6/保育人数!$I$34</f>
        <v>59802.193448996819</v>
      </c>
      <c r="CD459" s="3">
        <f>AD459*保育人数!$I$6/保育人数!$I$34</f>
        <v>65240.421083519803</v>
      </c>
      <c r="CE459" s="3">
        <f>AE459*保育人数!$I$6/保育人数!$I$34</f>
        <v>0</v>
      </c>
      <c r="CF459" s="3">
        <f t="shared" ref="CF459:CF461" si="288">AVERAGE(BU459:CE459)</f>
        <v>53810.48840753203</v>
      </c>
      <c r="CG459" s="216"/>
      <c r="CH459" s="3"/>
      <c r="CI459" s="4"/>
    </row>
    <row r="460" spans="1:87" ht="19">
      <c r="A460" s="32" t="s">
        <v>84</v>
      </c>
      <c r="B460" s="76" t="s">
        <v>139</v>
      </c>
      <c r="C460" s="257" t="s">
        <v>160</v>
      </c>
      <c r="D460" s="34" t="s">
        <v>161</v>
      </c>
      <c r="E460" s="38">
        <v>1000</v>
      </c>
      <c r="F460" s="36">
        <v>1030</v>
      </c>
      <c r="G460" s="36">
        <v>1040</v>
      </c>
      <c r="H460" s="36">
        <v>1050</v>
      </c>
      <c r="I460" s="36">
        <v>1060</v>
      </c>
      <c r="J460" s="36">
        <v>1060</v>
      </c>
      <c r="K460" s="36">
        <v>1050</v>
      </c>
      <c r="L460" s="36">
        <v>1060</v>
      </c>
      <c r="M460" s="39">
        <v>1080</v>
      </c>
      <c r="N460" s="39">
        <v>1120</v>
      </c>
      <c r="O460" s="40">
        <v>1230</v>
      </c>
      <c r="P460" s="111"/>
      <c r="Q460" s="111"/>
      <c r="R460" s="111"/>
      <c r="S460" s="111"/>
      <c r="T460" s="35">
        <v>111200</v>
      </c>
      <c r="U460" s="36">
        <v>113950</v>
      </c>
      <c r="V460" s="36">
        <v>115320</v>
      </c>
      <c r="W460" s="36">
        <v>116260</v>
      </c>
      <c r="X460" s="36">
        <v>117370</v>
      </c>
      <c r="Y460" s="36">
        <v>117560</v>
      </c>
      <c r="Z460" s="36">
        <v>116250</v>
      </c>
      <c r="AA460" s="36">
        <v>117600</v>
      </c>
      <c r="AB460" s="37">
        <v>118880</v>
      </c>
      <c r="AC460" s="37">
        <v>124050</v>
      </c>
      <c r="AD460" s="77">
        <v>135310</v>
      </c>
      <c r="AE460" s="111"/>
      <c r="AF460" s="4">
        <f>E460/E$532</f>
        <v>1.0204081632653061</v>
      </c>
      <c r="AG460" s="4">
        <f>F460/E$532</f>
        <v>1.0510204081632653</v>
      </c>
      <c r="AH460" s="4">
        <f>G460/E$532</f>
        <v>1.0612244897959184</v>
      </c>
      <c r="AI460" s="4">
        <f>H460/E$532</f>
        <v>1.0714285714285714</v>
      </c>
      <c r="AJ460" s="4">
        <f>I460/E$532</f>
        <v>1.0816326530612246</v>
      </c>
      <c r="AK460" s="4">
        <f>J460/E$532</f>
        <v>1.0816326530612246</v>
      </c>
      <c r="AL460" s="4">
        <f>K460/E$532</f>
        <v>1.0714285714285714</v>
      </c>
      <c r="AM460" s="4">
        <f>L460/E$532</f>
        <v>1.0816326530612246</v>
      </c>
      <c r="AN460" s="4">
        <f>M460/E$532</f>
        <v>1.1020408163265305</v>
      </c>
      <c r="AO460" s="4">
        <f>N460/E$532</f>
        <v>1.1428571428571428</v>
      </c>
      <c r="AP460" s="4">
        <f>O460/E$532</f>
        <v>1.2551020408163265</v>
      </c>
      <c r="AQ460" s="256"/>
      <c r="AR460" s="256"/>
      <c r="AS460" s="256"/>
      <c r="AT460" s="256"/>
      <c r="AU460" s="256"/>
      <c r="AV460" s="256"/>
      <c r="AW460" s="256"/>
      <c r="AX460" s="256"/>
      <c r="AY460" s="256"/>
      <c r="AZ460" s="256"/>
      <c r="BA460" s="256"/>
      <c r="BC460" s="3"/>
      <c r="BE460" s="3">
        <f>E460*(保育人数!$I$4+保育人数!$I$5)/保育人数!$I$34</f>
        <v>1373.2898066977225</v>
      </c>
      <c r="BF460" s="3">
        <f>F460*(保育人数!$I$4+保育人数!$I$5)/保育人数!$I$34</f>
        <v>1414.4885008986541</v>
      </c>
      <c r="BG460" s="3">
        <f>G460*(保育人数!$I$4+保育人数!$I$5)/保育人数!$I$34</f>
        <v>1428.2213989656314</v>
      </c>
      <c r="BH460" s="3">
        <f>H460*(保育人数!$I$4+保育人数!$I$5)/保育人数!$I$34</f>
        <v>1441.9542970326086</v>
      </c>
      <c r="BI460" s="3">
        <f>I460*(保育人数!$I$4+保育人数!$I$5)/保育人数!$I$34</f>
        <v>1455.6871950995858</v>
      </c>
      <c r="BJ460" s="3">
        <f>J460*(保育人数!$I$4+保育人数!$I$5)/保育人数!$I$34</f>
        <v>1455.6871950995858</v>
      </c>
      <c r="BK460" s="3">
        <f>K460*(保育人数!$I$4+保育人数!$I$5)/保育人数!$I$34</f>
        <v>1441.9542970326086</v>
      </c>
      <c r="BL460" s="3">
        <f>L460*(保育人数!$I$4+保育人数!$I$5)/保育人数!$I$34</f>
        <v>1455.6871950995858</v>
      </c>
      <c r="BM460" s="3">
        <f>M460*(保育人数!$I$4+保育人数!$I$5)/保育人数!$I$34</f>
        <v>1483.1529912335402</v>
      </c>
      <c r="BN460" s="3">
        <f>N460*(保育人数!$I$4+保育人数!$I$5)/保育人数!$I$34</f>
        <v>1538.0845835014491</v>
      </c>
      <c r="BO460" s="3">
        <f>O460*(保育人数!$I$4+保育人数!$I$5)/保育人数!$I$34</f>
        <v>1689.1464622381986</v>
      </c>
      <c r="BP460" s="3">
        <f t="shared" si="287"/>
        <v>1470.6685384453795</v>
      </c>
      <c r="BQ460" s="216"/>
      <c r="BR460" s="3"/>
      <c r="BU460" s="3">
        <f>U460*(保育人数!$I$4+保育人数!$I$5)/保育人数!$I$34</f>
        <v>156486.37347320546</v>
      </c>
      <c r="BV460" s="3">
        <f>V460*(保育人数!$I$4+保育人数!$I$5)/保育人数!$I$34</f>
        <v>158367.78050838134</v>
      </c>
      <c r="BW460" s="3">
        <f>W460*(保育人数!$I$4+保育人数!$I$5)/保育人数!$I$34</f>
        <v>159658.67292667722</v>
      </c>
      <c r="BX460" s="3">
        <f>X460*(保育人数!$I$4+保育人数!$I$5)/保育人数!$I$34</f>
        <v>161183.02461211168</v>
      </c>
      <c r="BY460" s="3">
        <f>Y460*(保育人数!$I$4+保育人数!$I$5)/保育人数!$I$34</f>
        <v>161443.94967538424</v>
      </c>
      <c r="BZ460" s="3">
        <f>Z460*(保育人数!$I$4+保育人数!$I$5)/保育人数!$I$34</f>
        <v>159644.94002861023</v>
      </c>
      <c r="CA460" s="3">
        <f>AA460*(保育人数!$I$4+保育人数!$I$5)/保育人数!$I$34</f>
        <v>161498.88126765215</v>
      </c>
      <c r="CB460" s="3">
        <f>AB460*(保育人数!$I$4+保育人数!$I$5)/保育人数!$I$34</f>
        <v>163256.69222022523</v>
      </c>
      <c r="CC460" s="3">
        <f>AC460*(保育人数!$I$4+保育人数!$I$5)/保育人数!$I$34</f>
        <v>170356.60052085246</v>
      </c>
      <c r="CD460" s="3">
        <f>AD460*(保育人数!$I$4+保育人数!$I$5)/保育人数!$I$34</f>
        <v>185819.84374426882</v>
      </c>
      <c r="CE460" s="3">
        <f>AE460*(保育人数!$I$4+保育人数!$I$5)/保育人数!$I$34</f>
        <v>0</v>
      </c>
      <c r="CF460" s="3">
        <f t="shared" si="288"/>
        <v>148883.34172521534</v>
      </c>
      <c r="CG460" s="216"/>
      <c r="CH460" s="3"/>
      <c r="CI460" s="4"/>
    </row>
    <row r="461" spans="1:87" ht="19">
      <c r="A461" s="32" t="s">
        <v>84</v>
      </c>
      <c r="B461" s="76" t="s">
        <v>139</v>
      </c>
      <c r="C461" s="257"/>
      <c r="D461" s="34" t="s">
        <v>162</v>
      </c>
      <c r="E461" s="38">
        <v>1640</v>
      </c>
      <c r="F461" s="36">
        <v>1690</v>
      </c>
      <c r="G461" s="36">
        <v>1710</v>
      </c>
      <c r="H461" s="36">
        <v>1730</v>
      </c>
      <c r="I461" s="36">
        <v>1740</v>
      </c>
      <c r="J461" s="36">
        <v>1740</v>
      </c>
      <c r="K461" s="36">
        <v>1720</v>
      </c>
      <c r="L461" s="36">
        <v>1740</v>
      </c>
      <c r="M461" s="39">
        <v>1760</v>
      </c>
      <c r="N461" s="39">
        <v>1840</v>
      </c>
      <c r="O461" s="40">
        <v>2020</v>
      </c>
      <c r="P461" s="111"/>
      <c r="Q461" s="111"/>
      <c r="R461" s="111"/>
      <c r="S461" s="111"/>
      <c r="T461" s="35">
        <v>175490</v>
      </c>
      <c r="U461" s="36">
        <v>180040</v>
      </c>
      <c r="V461" s="36">
        <v>182090</v>
      </c>
      <c r="W461" s="36">
        <v>183620</v>
      </c>
      <c r="X461" s="36">
        <v>185440</v>
      </c>
      <c r="Y461" s="36">
        <v>185730</v>
      </c>
      <c r="Z461" s="36">
        <v>183470</v>
      </c>
      <c r="AA461" s="36">
        <v>185620</v>
      </c>
      <c r="AB461" s="37">
        <v>187710</v>
      </c>
      <c r="AC461" s="37">
        <v>196140</v>
      </c>
      <c r="AD461" s="77">
        <v>214570</v>
      </c>
      <c r="AE461" s="111"/>
      <c r="AF461" s="4">
        <f>E461/E$533</f>
        <v>1.0249999999999999</v>
      </c>
      <c r="AG461" s="4">
        <f>F461/E$533</f>
        <v>1.0562499999999999</v>
      </c>
      <c r="AH461" s="4">
        <f>G461/E$533</f>
        <v>1.0687500000000001</v>
      </c>
      <c r="AI461" s="4">
        <f>H461/E$533</f>
        <v>1.08125</v>
      </c>
      <c r="AJ461" s="4">
        <f>I461/E$533</f>
        <v>1.0874999999999999</v>
      </c>
      <c r="AK461" s="4">
        <f>J461/E$533</f>
        <v>1.0874999999999999</v>
      </c>
      <c r="AL461" s="4">
        <f>K461/E$533</f>
        <v>1.075</v>
      </c>
      <c r="AM461" s="4">
        <f>L461/E$533</f>
        <v>1.0874999999999999</v>
      </c>
      <c r="AN461" s="4">
        <f>M461/E$533</f>
        <v>1.1000000000000001</v>
      </c>
      <c r="AO461" s="4">
        <f>N461/E$533</f>
        <v>1.1499999999999999</v>
      </c>
      <c r="AP461" s="4">
        <f>O461/E$533</f>
        <v>1.2625</v>
      </c>
      <c r="AQ461" s="256"/>
      <c r="AR461" s="256"/>
      <c r="AS461" s="256"/>
      <c r="AT461" s="256"/>
      <c r="AU461" s="256"/>
      <c r="AV461" s="256"/>
      <c r="AW461" s="256"/>
      <c r="AX461" s="256"/>
      <c r="AY461" s="256"/>
      <c r="AZ461" s="256"/>
      <c r="BA461" s="256"/>
      <c r="BC461" s="3"/>
      <c r="BE461" s="3">
        <f>E461*保育人数!$I$3/保育人数!$I$34</f>
        <v>750.73176099475495</v>
      </c>
      <c r="BF461" s="3">
        <f>F461*保育人数!$I$3/保育人数!$I$34</f>
        <v>773.61992443971701</v>
      </c>
      <c r="BG461" s="3">
        <f>G461*保育人数!$I$3/保育人数!$I$34</f>
        <v>782.77518981770174</v>
      </c>
      <c r="BH461" s="3">
        <f>H461*保育人数!$I$3/保育人数!$I$34</f>
        <v>791.93045519568659</v>
      </c>
      <c r="BI461" s="3">
        <f>I461*保育人数!$I$3/保育人数!$I$34</f>
        <v>796.50808788467896</v>
      </c>
      <c r="BJ461" s="3">
        <f>J461*保育人数!$I$3/保育人数!$I$34</f>
        <v>796.50808788467896</v>
      </c>
      <c r="BK461" s="3">
        <f>K461*保育人数!$I$3/保育人数!$I$34</f>
        <v>787.35282250669422</v>
      </c>
      <c r="BL461" s="3">
        <f>L461*保育人数!$I$3/保育人数!$I$34</f>
        <v>796.50808788467896</v>
      </c>
      <c r="BM461" s="3">
        <f>M461*保育人数!$I$3/保育人数!$I$34</f>
        <v>805.6633532626638</v>
      </c>
      <c r="BN461" s="3">
        <f>N461*保育人数!$I$3/保育人数!$I$34</f>
        <v>842.28441477460308</v>
      </c>
      <c r="BO461" s="3">
        <f>O461*保育人数!$I$3/保育人数!$I$34</f>
        <v>924.68180317646647</v>
      </c>
      <c r="BP461" s="3">
        <f t="shared" si="287"/>
        <v>804.41490798384768</v>
      </c>
      <c r="BQ461" s="216"/>
      <c r="BR461" s="3"/>
      <c r="BU461" s="3">
        <f>U461*保育人数!$I$3/保育人数!$I$34</f>
        <v>82415.698932619314</v>
      </c>
      <c r="BV461" s="3">
        <f>V461*保育人数!$I$3/保育人数!$I$34</f>
        <v>83354.113633862755</v>
      </c>
      <c r="BW461" s="3">
        <f>W461*保育人数!$I$3/保育人数!$I$34</f>
        <v>84054.4914352786</v>
      </c>
      <c r="BX461" s="3">
        <f>X461*保育人数!$I$3/保育人数!$I$34</f>
        <v>84887.620584675213</v>
      </c>
      <c r="BY461" s="3">
        <f>Y461*保育人数!$I$3/保育人数!$I$34</f>
        <v>85020.371932655995</v>
      </c>
      <c r="BZ461" s="3">
        <f>Z461*保育人数!$I$3/保育人数!$I$34</f>
        <v>83985.826944943707</v>
      </c>
      <c r="CA461" s="3">
        <f>AA461*保育人数!$I$3/保育人数!$I$34</f>
        <v>84970.017973077076</v>
      </c>
      <c r="CB461" s="3">
        <f>AB461*保育人数!$I$3/保育人数!$I$34</f>
        <v>85926.743205076491</v>
      </c>
      <c r="CC461" s="3">
        <f>AC461*保育人数!$I$3/保育人数!$I$34</f>
        <v>89785.687561897095</v>
      </c>
      <c r="CD461" s="3">
        <f>AD461*保育人数!$I$3/保育人数!$I$34</f>
        <v>98222.264607710094</v>
      </c>
      <c r="CE461" s="3">
        <f>AE461*保育人数!$I$3/保育人数!$I$34</f>
        <v>0</v>
      </c>
      <c r="CF461" s="3">
        <f t="shared" si="288"/>
        <v>78420.257891981484</v>
      </c>
      <c r="CG461" s="216"/>
      <c r="CH461" s="3"/>
      <c r="CI461" s="4"/>
    </row>
    <row r="462" spans="1:87" ht="21" customHeight="1">
      <c r="A462" s="32" t="s">
        <v>84</v>
      </c>
      <c r="B462" s="33" t="s">
        <v>168</v>
      </c>
      <c r="C462" s="237" t="s">
        <v>159</v>
      </c>
      <c r="D462" s="34" t="s">
        <v>105</v>
      </c>
      <c r="E462" s="38">
        <v>440</v>
      </c>
      <c r="F462" s="36">
        <v>450</v>
      </c>
      <c r="G462" s="36">
        <v>460</v>
      </c>
      <c r="H462" s="36">
        <v>460</v>
      </c>
      <c r="I462" s="36">
        <v>470</v>
      </c>
      <c r="J462" s="36">
        <v>470</v>
      </c>
      <c r="K462" s="36">
        <v>470</v>
      </c>
      <c r="L462" s="36">
        <v>470</v>
      </c>
      <c r="M462" s="39">
        <v>480</v>
      </c>
      <c r="N462" s="39">
        <v>500</v>
      </c>
      <c r="O462" s="40">
        <v>550</v>
      </c>
      <c r="P462" s="111"/>
      <c r="Q462" s="111"/>
      <c r="R462" s="111"/>
      <c r="S462" s="111"/>
      <c r="T462" s="35">
        <v>51300</v>
      </c>
      <c r="U462" s="36">
        <v>52480</v>
      </c>
      <c r="V462" s="36">
        <v>53150</v>
      </c>
      <c r="W462" s="36">
        <v>53560</v>
      </c>
      <c r="X462" s="36">
        <v>54040</v>
      </c>
      <c r="Y462" s="36">
        <v>49640</v>
      </c>
      <c r="Z462" s="36">
        <v>49020</v>
      </c>
      <c r="AA462" s="36">
        <v>49590</v>
      </c>
      <c r="AB462" s="37">
        <v>50110</v>
      </c>
      <c r="AC462" s="37">
        <v>52230</v>
      </c>
      <c r="AD462" s="77">
        <v>56930</v>
      </c>
      <c r="AE462" s="111"/>
      <c r="AF462" s="4">
        <f>E462/E$534</f>
        <v>1.0232558139534884</v>
      </c>
      <c r="AG462" s="4">
        <f>F462/E$534</f>
        <v>1.0465116279069768</v>
      </c>
      <c r="AH462" s="4">
        <f>G462/E$534</f>
        <v>1.069767441860465</v>
      </c>
      <c r="AI462" s="4">
        <f>H462/E$534</f>
        <v>1.069767441860465</v>
      </c>
      <c r="AJ462" s="4">
        <f>I462/E$534</f>
        <v>1.0930232558139534</v>
      </c>
      <c r="AK462" s="4">
        <f>J462/E$534</f>
        <v>1.0930232558139534</v>
      </c>
      <c r="AL462" s="4">
        <f>K462/E$534</f>
        <v>1.0930232558139534</v>
      </c>
      <c r="AM462" s="4">
        <f>L462/E$534</f>
        <v>1.0930232558139534</v>
      </c>
      <c r="AN462" s="4">
        <f>M462/E$534</f>
        <v>1.1162790697674418</v>
      </c>
      <c r="AO462" s="4">
        <f>N462/E$534</f>
        <v>1.1627906976744187</v>
      </c>
      <c r="AP462" s="4">
        <f>O462/E$534</f>
        <v>1.2790697674418605</v>
      </c>
      <c r="AQ462" s="256"/>
      <c r="AR462" s="256"/>
      <c r="AS462" s="256"/>
      <c r="AT462" s="256"/>
      <c r="AU462" s="256"/>
      <c r="AV462" s="256"/>
      <c r="AW462" s="256"/>
      <c r="AX462" s="256"/>
      <c r="AY462" s="256"/>
      <c r="AZ462" s="256"/>
      <c r="BA462" s="256"/>
      <c r="BC462" s="3"/>
      <c r="BE462" s="3">
        <f>E462*(保育人数!$J$7+保育人数!$J$8)/保育人数!$J$34</f>
        <v>863.25080006737414</v>
      </c>
      <c r="BF462" s="3">
        <f>F462*(保育人数!$J$7+保育人数!$J$8)/保育人数!$J$34</f>
        <v>882.8701364325417</v>
      </c>
      <c r="BG462" s="3">
        <f>G462*(保育人数!$J$7+保育人数!$J$8)/保育人数!$J$34</f>
        <v>902.48947279770925</v>
      </c>
      <c r="BH462" s="3">
        <f>H462*(保育人数!$J$7+保育人数!$J$8)/保育人数!$J$34</f>
        <v>902.48947279770925</v>
      </c>
      <c r="BI462" s="3">
        <f>I462*(保育人数!$J$7+保育人数!$J$8)/保育人数!$J$34</f>
        <v>922.10880916287692</v>
      </c>
      <c r="BJ462" s="3">
        <f>J462*(保育人数!$J$7+保育人数!$J$8)/保育人数!$J$34</f>
        <v>922.10880916287692</v>
      </c>
      <c r="BK462" s="3">
        <f>K462*(保育人数!$J$7+保育人数!$J$8)/保育人数!$J$34</f>
        <v>922.10880916287692</v>
      </c>
      <c r="BL462" s="3">
        <f>L462*(保育人数!$J$7+保育人数!$J$8)/保育人数!$J$34</f>
        <v>922.10880916287692</v>
      </c>
      <c r="BM462" s="3">
        <f>M462*(保育人数!$J$7+保育人数!$J$8)/保育人数!$J$34</f>
        <v>941.72814552804448</v>
      </c>
      <c r="BN462" s="3">
        <f>N462*(保育人数!$J$7+保育人数!$J$8)/保育人数!$J$34</f>
        <v>980.9668182583797</v>
      </c>
      <c r="BO462" s="3">
        <f>O462*(保育人数!$J$7+保育人数!$J$8)/保育人数!$J$34</f>
        <v>1079.0635000842176</v>
      </c>
      <c r="BP462" s="3">
        <f>AVERAGE(BE462:BO462)</f>
        <v>931.02668932886229</v>
      </c>
      <c r="BQ462" s="216">
        <f>SUM(BP462:BP465)</f>
        <v>3786.0860244690466</v>
      </c>
      <c r="BR462" s="3"/>
      <c r="BU462" s="3">
        <f>U462*(保育人数!$J$7+保育人数!$J$8)/保育人数!$J$34</f>
        <v>102962.27724439953</v>
      </c>
      <c r="BV462" s="3">
        <f>V462*(保育人数!$J$7+保育人数!$J$8)/保育人数!$J$34</f>
        <v>104276.77278086577</v>
      </c>
      <c r="BW462" s="3">
        <f>W462*(保育人数!$J$7+保育人数!$J$8)/保育人数!$J$34</f>
        <v>105081.16557183763</v>
      </c>
      <c r="BX462" s="3">
        <f>X462*(保育人数!$J$7+保育人数!$J$8)/保育人数!$J$34</f>
        <v>106022.89371736567</v>
      </c>
      <c r="BY462" s="3">
        <f>Y462*(保育人数!$J$7+保育人数!$J$8)/保育人数!$J$34</f>
        <v>97390.385716691933</v>
      </c>
      <c r="BZ462" s="3">
        <f>Z462*(保育人数!$J$7+保育人数!$J$8)/保育人数!$J$34</f>
        <v>96173.986862051548</v>
      </c>
      <c r="CA462" s="3">
        <f>AA462*(保育人数!$J$7+保育人数!$J$8)/保育人数!$J$34</f>
        <v>97292.289034866102</v>
      </c>
      <c r="CB462" s="3">
        <f>AB462*(保育人数!$J$7+保育人数!$J$8)/保育人数!$J$34</f>
        <v>98312.49452585481</v>
      </c>
      <c r="CC462" s="3">
        <f>AC462*(保育人数!$J$7+保育人数!$J$8)/保育人数!$J$34</f>
        <v>102471.79383527033</v>
      </c>
      <c r="CD462" s="3">
        <f>AD462*(保育人数!$J$7+保育人数!$J$8)/保育人数!$J$34</f>
        <v>111692.88192689911</v>
      </c>
      <c r="CE462" s="3">
        <f>AE462*(保育人数!$J$7+保育人数!$J$8)/保育人数!$J$34</f>
        <v>0</v>
      </c>
      <c r="CF462" s="3">
        <f>AVERAGE(BU462:CE462)</f>
        <v>92879.721928736588</v>
      </c>
      <c r="CG462" s="216">
        <f>ROUNDDOWN(SUM(CF462:CF465)*$CJ$2*12/16,-2)</f>
        <v>198900</v>
      </c>
      <c r="CH462" s="3"/>
      <c r="CI462" s="4"/>
    </row>
    <row r="463" spans="1:87" ht="19">
      <c r="A463" s="32" t="s">
        <v>84</v>
      </c>
      <c r="B463" s="76" t="s">
        <v>140</v>
      </c>
      <c r="C463" s="237"/>
      <c r="D463" s="34" t="s">
        <v>106</v>
      </c>
      <c r="E463" s="38">
        <v>500</v>
      </c>
      <c r="F463" s="36">
        <v>510</v>
      </c>
      <c r="G463" s="36">
        <v>520</v>
      </c>
      <c r="H463" s="36">
        <v>520</v>
      </c>
      <c r="I463" s="36">
        <v>530</v>
      </c>
      <c r="J463" s="36">
        <v>530</v>
      </c>
      <c r="K463" s="36">
        <v>530</v>
      </c>
      <c r="L463" s="36">
        <v>530</v>
      </c>
      <c r="M463" s="39">
        <v>540</v>
      </c>
      <c r="N463" s="39">
        <v>570</v>
      </c>
      <c r="O463" s="40">
        <v>620</v>
      </c>
      <c r="P463" s="111"/>
      <c r="Q463" s="111"/>
      <c r="R463" s="111"/>
      <c r="S463" s="111"/>
      <c r="T463" s="35">
        <v>57720</v>
      </c>
      <c r="U463" s="36">
        <v>59080</v>
      </c>
      <c r="V463" s="36">
        <v>59820</v>
      </c>
      <c r="W463" s="36">
        <v>60290</v>
      </c>
      <c r="X463" s="36">
        <v>60840</v>
      </c>
      <c r="Y463" s="36">
        <v>56450</v>
      </c>
      <c r="Z463" s="36">
        <v>55740</v>
      </c>
      <c r="AA463" s="36">
        <v>56390</v>
      </c>
      <c r="AB463" s="37">
        <v>56990</v>
      </c>
      <c r="AC463" s="37">
        <v>59440</v>
      </c>
      <c r="AD463" s="77">
        <v>64850</v>
      </c>
      <c r="AE463" s="111"/>
      <c r="AF463" s="4">
        <f>E463/E$535</f>
        <v>1.0204081632653061</v>
      </c>
      <c r="AG463" s="4">
        <f>F463/E$535</f>
        <v>1.0408163265306123</v>
      </c>
      <c r="AH463" s="4">
        <f>G463/E$535</f>
        <v>1.0612244897959184</v>
      </c>
      <c r="AI463" s="4">
        <f>H463/E$535</f>
        <v>1.0612244897959184</v>
      </c>
      <c r="AJ463" s="4">
        <f>I463/E$535</f>
        <v>1.0816326530612246</v>
      </c>
      <c r="AK463" s="4">
        <f>J463/E$535</f>
        <v>1.0816326530612246</v>
      </c>
      <c r="AL463" s="4">
        <f>K463/E$535</f>
        <v>1.0816326530612246</v>
      </c>
      <c r="AM463" s="4">
        <f>L463/E$535</f>
        <v>1.0816326530612246</v>
      </c>
      <c r="AN463" s="4">
        <f>M463/E$535</f>
        <v>1.1020408163265305</v>
      </c>
      <c r="AO463" s="4">
        <f>N463/E$535</f>
        <v>1.1632653061224489</v>
      </c>
      <c r="AP463" s="4">
        <f>O463/E$535</f>
        <v>1.2653061224489797</v>
      </c>
      <c r="AQ463" s="256"/>
      <c r="AR463" s="256"/>
      <c r="AS463" s="256"/>
      <c r="AT463" s="256"/>
      <c r="AU463" s="256"/>
      <c r="AV463" s="256"/>
      <c r="AW463" s="256"/>
      <c r="AX463" s="256"/>
      <c r="AY463" s="256"/>
      <c r="AZ463" s="256"/>
      <c r="BA463" s="256"/>
      <c r="BC463" s="3"/>
      <c r="BE463" s="3">
        <f>E463*保育人数!$J$6/保育人数!$J$34</f>
        <v>490.48340912918985</v>
      </c>
      <c r="BF463" s="3">
        <f>F463*保育人数!$J$6/保育人数!$J$34</f>
        <v>500.29307731177363</v>
      </c>
      <c r="BG463" s="3">
        <f>G463*保育人数!$J$6/保育人数!$J$34</f>
        <v>510.10274549435741</v>
      </c>
      <c r="BH463" s="3">
        <f>H463*保育人数!$J$6/保育人数!$J$34</f>
        <v>510.10274549435741</v>
      </c>
      <c r="BI463" s="3">
        <f>I463*保育人数!$J$6/保育人数!$J$34</f>
        <v>519.91241367694124</v>
      </c>
      <c r="BJ463" s="3">
        <f>J463*保育人数!$J$6/保育人数!$J$34</f>
        <v>519.91241367694124</v>
      </c>
      <c r="BK463" s="3">
        <f>K463*保育人数!$J$6/保育人数!$J$34</f>
        <v>519.91241367694124</v>
      </c>
      <c r="BL463" s="3">
        <f>L463*保育人数!$J$6/保育人数!$J$34</f>
        <v>519.91241367694124</v>
      </c>
      <c r="BM463" s="3">
        <f>M463*保育人数!$J$6/保育人数!$J$34</f>
        <v>529.72208185952502</v>
      </c>
      <c r="BN463" s="3">
        <f>N463*保育人数!$J$6/保育人数!$J$34</f>
        <v>559.15108640727647</v>
      </c>
      <c r="BO463" s="3">
        <f>O463*保育人数!$J$6/保育人数!$J$34</f>
        <v>608.19942732019535</v>
      </c>
      <c r="BP463" s="3">
        <f t="shared" ref="BP463:BP465" si="289">AVERAGE(BE463:BO463)</f>
        <v>526.15492979313092</v>
      </c>
      <c r="BQ463" s="216"/>
      <c r="BR463" s="3"/>
      <c r="BU463" s="3">
        <f>U463*保育人数!$J$6/保育人数!$J$34</f>
        <v>57955.519622705069</v>
      </c>
      <c r="BV463" s="3">
        <f>V463*保育人数!$J$6/保育人数!$J$34</f>
        <v>58681.435068216269</v>
      </c>
      <c r="BW463" s="3">
        <f>W463*保育人数!$J$6/保育人数!$J$34</f>
        <v>59142.489472797708</v>
      </c>
      <c r="BX463" s="3">
        <f>X463*保育人数!$J$6/保育人数!$J$34</f>
        <v>59682.021222839823</v>
      </c>
      <c r="BY463" s="3">
        <f>Y463*保育人数!$J$6/保育人数!$J$34</f>
        <v>55375.57689068553</v>
      </c>
      <c r="BZ463" s="3">
        <f>Z463*保育人数!$J$6/保育人数!$J$34</f>
        <v>54679.090449722084</v>
      </c>
      <c r="CA463" s="3">
        <f>AA463*保育人数!$J$6/保育人数!$J$34</f>
        <v>55316.71888159003</v>
      </c>
      <c r="CB463" s="3">
        <f>AB463*保育人数!$J$6/保育人数!$J$34</f>
        <v>55905.298972545061</v>
      </c>
      <c r="CC463" s="3">
        <f>AC463*保育人数!$J$6/保育人数!$J$34</f>
        <v>58308.667677278085</v>
      </c>
      <c r="CD463" s="3">
        <f>AD463*保育人数!$J$6/保育人数!$J$34</f>
        <v>63615.698164055924</v>
      </c>
      <c r="CE463" s="3">
        <f>AE463*保育人数!$J$6/保育人数!$J$34</f>
        <v>0</v>
      </c>
      <c r="CF463" s="3">
        <f t="shared" ref="CF463:CF465" si="290">AVERAGE(BU463:CE463)</f>
        <v>52605.683311130502</v>
      </c>
      <c r="CG463" s="216"/>
      <c r="CH463" s="3"/>
      <c r="CI463" s="4"/>
    </row>
    <row r="464" spans="1:87" ht="19">
      <c r="A464" s="32" t="s">
        <v>84</v>
      </c>
      <c r="B464" s="76" t="s">
        <v>140</v>
      </c>
      <c r="C464" s="257" t="s">
        <v>160</v>
      </c>
      <c r="D464" s="34" t="s">
        <v>161</v>
      </c>
      <c r="E464" s="38">
        <v>950</v>
      </c>
      <c r="F464" s="36">
        <v>970</v>
      </c>
      <c r="G464" s="36">
        <v>990</v>
      </c>
      <c r="H464" s="36">
        <v>990</v>
      </c>
      <c r="I464" s="36">
        <v>1010</v>
      </c>
      <c r="J464" s="36">
        <v>1010</v>
      </c>
      <c r="K464" s="36">
        <v>990</v>
      </c>
      <c r="L464" s="36">
        <v>1010</v>
      </c>
      <c r="M464" s="39">
        <v>1020</v>
      </c>
      <c r="N464" s="39">
        <v>1060</v>
      </c>
      <c r="O464" s="40">
        <v>1170</v>
      </c>
      <c r="P464" s="111"/>
      <c r="Q464" s="111"/>
      <c r="R464" s="111"/>
      <c r="S464" s="111"/>
      <c r="T464" s="35">
        <v>105900</v>
      </c>
      <c r="U464" s="36">
        <v>108510</v>
      </c>
      <c r="V464" s="36">
        <v>109830</v>
      </c>
      <c r="W464" s="36">
        <v>110730</v>
      </c>
      <c r="X464" s="36">
        <v>111790</v>
      </c>
      <c r="Y464" s="36">
        <v>111970</v>
      </c>
      <c r="Z464" s="36">
        <v>110740</v>
      </c>
      <c r="AA464" s="36">
        <v>112030</v>
      </c>
      <c r="AB464" s="37">
        <v>113240</v>
      </c>
      <c r="AC464" s="37">
        <v>118170</v>
      </c>
      <c r="AD464" s="77">
        <v>128900</v>
      </c>
      <c r="AE464" s="111"/>
      <c r="AF464" s="4">
        <f>E464/E$536</f>
        <v>1.021505376344086</v>
      </c>
      <c r="AG464" s="4">
        <f>F464/E$536</f>
        <v>1.043010752688172</v>
      </c>
      <c r="AH464" s="4">
        <f>G464/E$536</f>
        <v>1.064516129032258</v>
      </c>
      <c r="AI464" s="4">
        <f>H464/E$536</f>
        <v>1.064516129032258</v>
      </c>
      <c r="AJ464" s="4">
        <f>I464/E$536</f>
        <v>1.086021505376344</v>
      </c>
      <c r="AK464" s="4">
        <f>J464/E$536</f>
        <v>1.086021505376344</v>
      </c>
      <c r="AL464" s="4">
        <f>K464/E$536</f>
        <v>1.064516129032258</v>
      </c>
      <c r="AM464" s="4">
        <f>L464/E$536</f>
        <v>1.086021505376344</v>
      </c>
      <c r="AN464" s="4">
        <f>M464/E$536</f>
        <v>1.096774193548387</v>
      </c>
      <c r="AO464" s="4">
        <f>N464/E$536</f>
        <v>1.1397849462365592</v>
      </c>
      <c r="AP464" s="4">
        <f>O464/E$536</f>
        <v>1.2580645161290323</v>
      </c>
      <c r="AQ464" s="256"/>
      <c r="AR464" s="256"/>
      <c r="AS464" s="256"/>
      <c r="AT464" s="256"/>
      <c r="AU464" s="256"/>
      <c r="AV464" s="256"/>
      <c r="AW464" s="256"/>
      <c r="AX464" s="256"/>
      <c r="AY464" s="256"/>
      <c r="AZ464" s="256"/>
      <c r="BA464" s="256"/>
      <c r="BC464" s="3"/>
      <c r="BE464" s="3">
        <f>E464*(保育人数!$J$4+保育人数!$J$5)/保育人数!$J$34</f>
        <v>1397.877716018191</v>
      </c>
      <c r="BF464" s="3">
        <f>F464*(保育人数!$J$4+保育人数!$J$5)/保育人数!$J$34</f>
        <v>1427.3067205659424</v>
      </c>
      <c r="BG464" s="3">
        <f>G464*(保育人数!$J$4+保育人数!$J$5)/保育人数!$J$34</f>
        <v>1456.7357251136939</v>
      </c>
      <c r="BH464" s="3">
        <f>H464*(保育人数!$J$4+保育人数!$J$5)/保育人数!$J$34</f>
        <v>1456.7357251136939</v>
      </c>
      <c r="BI464" s="3">
        <f>I464*(保育人数!$J$4+保育人数!$J$5)/保育人数!$J$34</f>
        <v>1486.1647296614451</v>
      </c>
      <c r="BJ464" s="3">
        <f>J464*(保育人数!$J$4+保育人数!$J$5)/保育人数!$J$34</f>
        <v>1486.1647296614451</v>
      </c>
      <c r="BK464" s="3">
        <f>K464*(保育人数!$J$4+保育人数!$J$5)/保育人数!$J$34</f>
        <v>1456.7357251136939</v>
      </c>
      <c r="BL464" s="3">
        <f>L464*(保育人数!$J$4+保育人数!$J$5)/保育人数!$J$34</f>
        <v>1486.1647296614451</v>
      </c>
      <c r="BM464" s="3">
        <f>M464*(保育人数!$J$4+保育人数!$J$5)/保育人数!$J$34</f>
        <v>1500.8792319353208</v>
      </c>
      <c r="BN464" s="3">
        <f>N464*(保育人数!$J$4+保育人数!$J$5)/保育人数!$J$34</f>
        <v>1559.7372410308237</v>
      </c>
      <c r="BO464" s="3">
        <f>O464*(保育人数!$J$4+保育人数!$J$5)/保育人数!$J$34</f>
        <v>1721.5967660434562</v>
      </c>
      <c r="BP464" s="3">
        <f t="shared" si="289"/>
        <v>1494.1908218108319</v>
      </c>
      <c r="BQ464" s="216"/>
      <c r="BR464" s="3"/>
      <c r="BU464" s="3">
        <f>U464*(保育人数!$J$4+保育人数!$J$5)/保育人数!$J$34</f>
        <v>159667.06417382517</v>
      </c>
      <c r="BV464" s="3">
        <f>V464*(保育人数!$J$4+保育人数!$J$5)/保育人数!$J$34</f>
        <v>161609.37847397677</v>
      </c>
      <c r="BW464" s="3">
        <f>W464*(保育人数!$J$4+保育人数!$J$5)/保育人数!$J$34</f>
        <v>162933.68367862556</v>
      </c>
      <c r="BX464" s="3">
        <f>X464*(保育人数!$J$4+保育人数!$J$5)/保育人数!$J$34</f>
        <v>164493.4209196564</v>
      </c>
      <c r="BY464" s="3">
        <f>Y464*(保育人数!$J$4+保育人数!$J$5)/保育人数!$J$34</f>
        <v>164758.28196058617</v>
      </c>
      <c r="BZ464" s="3">
        <f>Z464*(保育人数!$J$4+保育人数!$J$5)/保育人数!$J$34</f>
        <v>162948.39818089944</v>
      </c>
      <c r="CA464" s="3">
        <f>AA464*(保育人数!$J$4+保育人数!$J$5)/保育人数!$J$34</f>
        <v>164846.56897422942</v>
      </c>
      <c r="CB464" s="3">
        <f>AB464*(保育人数!$J$4+保育人数!$J$5)/保育人数!$J$34</f>
        <v>166627.02374936838</v>
      </c>
      <c r="CC464" s="3">
        <f>AC464*(保育人数!$J$4+保育人数!$J$5)/保育人数!$J$34</f>
        <v>173881.2733703891</v>
      </c>
      <c r="CD464" s="3">
        <f>AD464*(保育人数!$J$4+保育人数!$J$5)/保育人数!$J$34</f>
        <v>189669.93431025773</v>
      </c>
      <c r="CE464" s="3">
        <f>AE464*(保育人数!$J$4+保育人数!$J$5)/保育人数!$J$34</f>
        <v>0</v>
      </c>
      <c r="CF464" s="3">
        <f t="shared" si="290"/>
        <v>151948.6388901649</v>
      </c>
      <c r="CG464" s="216"/>
      <c r="CH464" s="3"/>
      <c r="CI464" s="4"/>
    </row>
    <row r="465" spans="1:87" ht="19">
      <c r="A465" s="32" t="s">
        <v>84</v>
      </c>
      <c r="B465" s="76" t="s">
        <v>140</v>
      </c>
      <c r="C465" s="257"/>
      <c r="D465" s="34" t="s">
        <v>162</v>
      </c>
      <c r="E465" s="38">
        <v>1590</v>
      </c>
      <c r="F465" s="36">
        <v>1630</v>
      </c>
      <c r="G465" s="36">
        <v>1660</v>
      </c>
      <c r="H465" s="36">
        <v>1670</v>
      </c>
      <c r="I465" s="36">
        <v>1690</v>
      </c>
      <c r="J465" s="36">
        <v>1690</v>
      </c>
      <c r="K465" s="36">
        <v>1660</v>
      </c>
      <c r="L465" s="36">
        <v>1690</v>
      </c>
      <c r="M465" s="39">
        <v>1700</v>
      </c>
      <c r="N465" s="39">
        <v>1780</v>
      </c>
      <c r="O465" s="40">
        <v>1960</v>
      </c>
      <c r="P465" s="111"/>
      <c r="Q465" s="111"/>
      <c r="R465" s="111"/>
      <c r="S465" s="111"/>
      <c r="T465" s="35">
        <v>170190</v>
      </c>
      <c r="U465" s="36">
        <v>174600</v>
      </c>
      <c r="V465" s="36">
        <v>176600</v>
      </c>
      <c r="W465" s="36">
        <v>178090</v>
      </c>
      <c r="X465" s="36">
        <v>179860</v>
      </c>
      <c r="Y465" s="36">
        <v>180140</v>
      </c>
      <c r="Z465" s="36">
        <v>177960</v>
      </c>
      <c r="AA465" s="36">
        <v>180050</v>
      </c>
      <c r="AB465" s="37">
        <v>182070</v>
      </c>
      <c r="AC465" s="37">
        <v>190260</v>
      </c>
      <c r="AD465" s="77">
        <v>208160</v>
      </c>
      <c r="AE465" s="111"/>
      <c r="AF465" s="4">
        <f>E465/E$537</f>
        <v>1.0258064516129033</v>
      </c>
      <c r="AG465" s="4">
        <f>F465/E$537</f>
        <v>1.0516129032258064</v>
      </c>
      <c r="AH465" s="4">
        <f>G465/E$537</f>
        <v>1.0709677419354839</v>
      </c>
      <c r="AI465" s="4">
        <f>H465/E$537</f>
        <v>1.0774193548387097</v>
      </c>
      <c r="AJ465" s="4">
        <f>I465/E$537</f>
        <v>1.0903225806451613</v>
      </c>
      <c r="AK465" s="4">
        <f>J465/E$537</f>
        <v>1.0903225806451613</v>
      </c>
      <c r="AL465" s="4">
        <f>K465/E$537</f>
        <v>1.0709677419354839</v>
      </c>
      <c r="AM465" s="4">
        <f>L465/E$537</f>
        <v>1.0903225806451613</v>
      </c>
      <c r="AN465" s="4">
        <f>M465/E$537</f>
        <v>1.096774193548387</v>
      </c>
      <c r="AO465" s="4">
        <f>N465/E$537</f>
        <v>1.1483870967741936</v>
      </c>
      <c r="AP465" s="4">
        <f>O465/E$537</f>
        <v>1.264516129032258</v>
      </c>
      <c r="AQ465" s="256"/>
      <c r="AR465" s="256"/>
      <c r="AS465" s="256"/>
      <c r="AT465" s="256"/>
      <c r="AU465" s="256"/>
      <c r="AV465" s="256"/>
      <c r="AW465" s="256"/>
      <c r="AX465" s="256"/>
      <c r="AY465" s="256"/>
      <c r="AZ465" s="256"/>
      <c r="BA465" s="256"/>
      <c r="BC465" s="3"/>
      <c r="BE465" s="3">
        <f>E465*保育人数!$J$3/保育人数!$J$34</f>
        <v>779.86862051541186</v>
      </c>
      <c r="BF465" s="3">
        <f>F465*保育人数!$J$3/保育人数!$J$34</f>
        <v>799.48795688057942</v>
      </c>
      <c r="BG465" s="3">
        <f>G465*保育人数!$J$3/保育人数!$J$34</f>
        <v>814.20245915445514</v>
      </c>
      <c r="BH465" s="3">
        <f>H465*保育人数!$J$3/保育人数!$J$34</f>
        <v>819.10729324574709</v>
      </c>
      <c r="BI465" s="3">
        <f>I465*保育人数!$J$3/保育人数!$J$34</f>
        <v>828.91696142833086</v>
      </c>
      <c r="BJ465" s="3">
        <f>J465*保育人数!$J$3/保育人数!$J$34</f>
        <v>828.91696142833086</v>
      </c>
      <c r="BK465" s="3">
        <f>K465*保育人数!$J$3/保育人数!$J$34</f>
        <v>814.20245915445514</v>
      </c>
      <c r="BL465" s="3">
        <f>L465*保育人数!$J$3/保育人数!$J$34</f>
        <v>828.91696142833086</v>
      </c>
      <c r="BM465" s="3">
        <f>M465*保育人数!$J$3/保育人数!$J$34</f>
        <v>833.8217955196227</v>
      </c>
      <c r="BN465" s="3">
        <f>N465*保育人数!$J$3/保育人数!$J$34</f>
        <v>873.06046824995792</v>
      </c>
      <c r="BO465" s="3">
        <f>O465*保育人数!$J$3/保育人数!$J$34</f>
        <v>961.34748189321203</v>
      </c>
      <c r="BP465" s="3">
        <f t="shared" si="289"/>
        <v>834.71358353622122</v>
      </c>
      <c r="BQ465" s="216"/>
      <c r="BR465" s="3"/>
      <c r="BU465" s="3">
        <f>U465*保育人数!$J$3/保育人数!$J$34</f>
        <v>85638.403233956546</v>
      </c>
      <c r="BV465" s="3">
        <f>V465*保育人数!$J$3/保育人数!$J$34</f>
        <v>86619.37005221493</v>
      </c>
      <c r="BW465" s="3">
        <f>W465*保育人数!$J$3/保育人数!$J$34</f>
        <v>87350.190331817415</v>
      </c>
      <c r="BX465" s="3">
        <f>X465*保育人数!$J$3/保育人数!$J$34</f>
        <v>88218.345965976085</v>
      </c>
      <c r="BY465" s="3">
        <f>Y465*保育人数!$J$3/保育人数!$J$34</f>
        <v>88355.681320532254</v>
      </c>
      <c r="BZ465" s="3">
        <f>Z465*保育人数!$J$3/保育人数!$J$34</f>
        <v>87286.427488630623</v>
      </c>
      <c r="CA465" s="3">
        <f>AA465*保育人数!$J$3/保育人数!$J$34</f>
        <v>88311.537813710631</v>
      </c>
      <c r="CB465" s="3">
        <f>AB465*保育人数!$J$3/保育人数!$J$34</f>
        <v>89302.3143001516</v>
      </c>
      <c r="CC465" s="3">
        <f>AC465*保育人数!$J$3/保育人数!$J$34</f>
        <v>93319.373420919655</v>
      </c>
      <c r="CD465" s="3">
        <f>AD465*保育人数!$J$3/保育人数!$J$34</f>
        <v>102099.02644433215</v>
      </c>
      <c r="CE465" s="3">
        <f>AE465*保育人数!$J$3/保育人数!$J$34</f>
        <v>0</v>
      </c>
      <c r="CF465" s="3">
        <f t="shared" si="290"/>
        <v>81500.060942931086</v>
      </c>
      <c r="CG465" s="216"/>
      <c r="CH465" s="3"/>
      <c r="CI465" s="4"/>
    </row>
    <row r="466" spans="1:87" ht="21" customHeight="1">
      <c r="A466" s="32" t="s">
        <v>84</v>
      </c>
      <c r="B466" s="33" t="s">
        <v>169</v>
      </c>
      <c r="C466" s="237" t="s">
        <v>159</v>
      </c>
      <c r="D466" s="34" t="s">
        <v>105</v>
      </c>
      <c r="E466" s="38">
        <v>400</v>
      </c>
      <c r="F466" s="36">
        <v>410</v>
      </c>
      <c r="G466" s="36">
        <v>420</v>
      </c>
      <c r="H466" s="36">
        <v>420</v>
      </c>
      <c r="I466" s="36">
        <v>420</v>
      </c>
      <c r="J466" s="36">
        <v>430</v>
      </c>
      <c r="K466" s="36">
        <v>430</v>
      </c>
      <c r="L466" s="36">
        <v>430</v>
      </c>
      <c r="M466" s="39">
        <v>440</v>
      </c>
      <c r="N466" s="39">
        <v>460</v>
      </c>
      <c r="O466" s="40">
        <v>500</v>
      </c>
      <c r="P466" s="111"/>
      <c r="Q466" s="111"/>
      <c r="R466" s="111"/>
      <c r="S466" s="111"/>
      <c r="T466" s="35">
        <v>47380</v>
      </c>
      <c r="U466" s="36">
        <v>48460</v>
      </c>
      <c r="V466" s="36">
        <v>49090</v>
      </c>
      <c r="W466" s="36">
        <v>49460</v>
      </c>
      <c r="X466" s="36">
        <v>49910</v>
      </c>
      <c r="Y466" s="36">
        <v>45500</v>
      </c>
      <c r="Z466" s="36">
        <v>44940</v>
      </c>
      <c r="AA466" s="36">
        <v>45460</v>
      </c>
      <c r="AB466" s="37">
        <v>45940</v>
      </c>
      <c r="AC466" s="37">
        <v>47880</v>
      </c>
      <c r="AD466" s="77">
        <v>52190</v>
      </c>
      <c r="AE466" s="111"/>
      <c r="AF466" s="4">
        <f>E466/E$538</f>
        <v>1.0256410256410255</v>
      </c>
      <c r="AG466" s="4">
        <f>F466/E$538</f>
        <v>1.0512820512820513</v>
      </c>
      <c r="AH466" s="4">
        <f>G466/E$538</f>
        <v>1.0769230769230769</v>
      </c>
      <c r="AI466" s="4">
        <f>H466/E$538</f>
        <v>1.0769230769230769</v>
      </c>
      <c r="AJ466" s="4">
        <f>I466/E$538</f>
        <v>1.0769230769230769</v>
      </c>
      <c r="AK466" s="4">
        <f>J466/E$538</f>
        <v>1.1025641025641026</v>
      </c>
      <c r="AL466" s="4">
        <f>K466/E$538</f>
        <v>1.1025641025641026</v>
      </c>
      <c r="AM466" s="4">
        <f>L466/E$538</f>
        <v>1.1025641025641026</v>
      </c>
      <c r="AN466" s="4">
        <f>M466/E$538</f>
        <v>1.1282051282051282</v>
      </c>
      <c r="AO466" s="4">
        <f>N466/E$538</f>
        <v>1.1794871794871795</v>
      </c>
      <c r="AP466" s="4">
        <f>O466/E$538</f>
        <v>1.2820512820512822</v>
      </c>
      <c r="AQ466" s="256"/>
      <c r="AR466" s="256"/>
      <c r="AS466" s="256"/>
      <c r="AT466" s="256"/>
      <c r="AU466" s="256"/>
      <c r="AV466" s="256"/>
      <c r="AW466" s="256"/>
      <c r="AX466" s="256"/>
      <c r="AY466" s="256"/>
      <c r="AZ466" s="256"/>
      <c r="BA466" s="256"/>
      <c r="BC466" s="3"/>
      <c r="BE466" s="3">
        <f>E466*(保育人数!$K$7+保育人数!$K$8)/保育人数!$K$34</f>
        <v>833.95458104933437</v>
      </c>
      <c r="BF466" s="3">
        <f>F466*(保育人数!$K$7+保育人数!$K$8)/保育人数!$K$34</f>
        <v>854.80344557556782</v>
      </c>
      <c r="BG466" s="3">
        <f>G466*(保育人数!$K$7+保育人数!$K$8)/保育人数!$K$34</f>
        <v>875.65231010180116</v>
      </c>
      <c r="BH466" s="3">
        <f>H466*(保育人数!$K$7+保育人数!$K$8)/保育人数!$K$34</f>
        <v>875.65231010180116</v>
      </c>
      <c r="BI466" s="3">
        <f>I466*(保育人数!$K$7+保育人数!$K$8)/保育人数!$K$34</f>
        <v>875.65231010180116</v>
      </c>
      <c r="BJ466" s="3">
        <f>J466*(保育人数!$K$7+保育人数!$K$8)/保育人数!$K$34</f>
        <v>896.50117462803451</v>
      </c>
      <c r="BK466" s="3">
        <f>K466*(保育人数!$K$7+保育人数!$K$8)/保育人数!$K$34</f>
        <v>896.50117462803451</v>
      </c>
      <c r="BL466" s="3">
        <f>L466*(保育人数!$K$7+保育人数!$K$8)/保育人数!$K$34</f>
        <v>896.50117462803451</v>
      </c>
      <c r="BM466" s="3">
        <f>M466*(保育人数!$K$7+保育人数!$K$8)/保育人数!$K$34</f>
        <v>917.35003915426785</v>
      </c>
      <c r="BN466" s="3">
        <f>N466*(保育人数!$K$7+保育人数!$K$8)/保育人数!$K$34</f>
        <v>959.04776820673453</v>
      </c>
      <c r="BO466" s="3">
        <f>O466*(保育人数!$K$7+保育人数!$K$8)/保育人数!$K$34</f>
        <v>1042.443226311668</v>
      </c>
      <c r="BP466" s="3">
        <f>AVERAGE(BE466:BO466)</f>
        <v>902.18722858973445</v>
      </c>
      <c r="BQ466" s="216">
        <f>SUM(BP466:BP469)</f>
        <v>3803.4962625471626</v>
      </c>
      <c r="BR466" s="3"/>
      <c r="BU466" s="3">
        <f>U466*(保育人数!$K$7+保育人数!$K$8)/保育人数!$K$34</f>
        <v>101033.59749412687</v>
      </c>
      <c r="BV466" s="3">
        <f>V466*(保育人数!$K$7+保育人数!$K$8)/保育人数!$K$34</f>
        <v>102347.07595927957</v>
      </c>
      <c r="BW466" s="3">
        <f>W466*(保育人数!$K$7+保育人数!$K$8)/保育人数!$K$34</f>
        <v>103118.4839467502</v>
      </c>
      <c r="BX466" s="3">
        <f>X466*(保育人数!$K$7+保育人数!$K$8)/保育人数!$K$34</f>
        <v>104056.68285043071</v>
      </c>
      <c r="BY466" s="3">
        <f>Y466*(保育人数!$K$7+保育人数!$K$8)/保育人数!$K$34</f>
        <v>94862.333594361786</v>
      </c>
      <c r="BZ466" s="3">
        <f>Z466*(保育人数!$K$7+保育人数!$K$8)/保育人数!$K$34</f>
        <v>93694.797180892725</v>
      </c>
      <c r="CA466" s="3">
        <f>AA466*(保育人数!$K$7+保育人数!$K$8)/保育人数!$K$34</f>
        <v>94778.938136256853</v>
      </c>
      <c r="CB466" s="3">
        <f>AB466*(保育人数!$K$7+保育人数!$K$8)/保育人数!$K$34</f>
        <v>95779.683633516062</v>
      </c>
      <c r="CC466" s="3">
        <f>AC466*(保育人数!$K$7+保育人数!$K$8)/保育人数!$K$34</f>
        <v>99824.363351605323</v>
      </c>
      <c r="CD466" s="3">
        <f>AD466*(保育人数!$K$7+保育人数!$K$8)/保育人数!$K$34</f>
        <v>108810.22396241191</v>
      </c>
      <c r="CE466" s="3">
        <f>AE466*(保育人数!$K$7+保育人数!$K$8)/保育人数!$K$34</f>
        <v>0</v>
      </c>
      <c r="CF466" s="3">
        <f>AVERAGE(BU466:CE466)</f>
        <v>90755.107282693818</v>
      </c>
      <c r="CG466" s="216">
        <f>ROUNDDOWN(SUM(CF466:CF469)*$CJ$2*12/16,-2)</f>
        <v>200900</v>
      </c>
      <c r="CH466" s="3"/>
      <c r="CI466" s="4"/>
    </row>
    <row r="467" spans="1:87" ht="19">
      <c r="A467" s="32" t="s">
        <v>84</v>
      </c>
      <c r="B467" s="76" t="s">
        <v>141</v>
      </c>
      <c r="C467" s="237"/>
      <c r="D467" s="34" t="s">
        <v>106</v>
      </c>
      <c r="E467" s="38">
        <v>460</v>
      </c>
      <c r="F467" s="36">
        <v>470</v>
      </c>
      <c r="G467" s="36">
        <v>480</v>
      </c>
      <c r="H467" s="36">
        <v>480</v>
      </c>
      <c r="I467" s="36">
        <v>480</v>
      </c>
      <c r="J467" s="36">
        <v>490</v>
      </c>
      <c r="K467" s="36">
        <v>490</v>
      </c>
      <c r="L467" s="36">
        <v>490</v>
      </c>
      <c r="M467" s="39">
        <v>500</v>
      </c>
      <c r="N467" s="39">
        <v>530</v>
      </c>
      <c r="O467" s="40">
        <v>570</v>
      </c>
      <c r="P467" s="111"/>
      <c r="Q467" s="111"/>
      <c r="R467" s="111"/>
      <c r="S467" s="111"/>
      <c r="T467" s="35">
        <v>53800</v>
      </c>
      <c r="U467" s="36">
        <v>55060</v>
      </c>
      <c r="V467" s="36">
        <v>55760</v>
      </c>
      <c r="W467" s="36">
        <v>56190</v>
      </c>
      <c r="X467" s="36">
        <v>56710</v>
      </c>
      <c r="Y467" s="36">
        <v>52310</v>
      </c>
      <c r="Z467" s="36">
        <v>51660</v>
      </c>
      <c r="AA467" s="36">
        <v>52260</v>
      </c>
      <c r="AB467" s="37">
        <v>52820</v>
      </c>
      <c r="AC467" s="37">
        <v>55090</v>
      </c>
      <c r="AD467" s="77">
        <v>60110</v>
      </c>
      <c r="AE467" s="111"/>
      <c r="AF467" s="4">
        <f>E467/E$539</f>
        <v>1.0222222222222221</v>
      </c>
      <c r="AG467" s="4">
        <f>F467/E$539</f>
        <v>1.0444444444444445</v>
      </c>
      <c r="AH467" s="4">
        <f>G467/E$539</f>
        <v>1.0666666666666667</v>
      </c>
      <c r="AI467" s="4">
        <f>H467/E$539</f>
        <v>1.0666666666666667</v>
      </c>
      <c r="AJ467" s="4">
        <f>I467/E$539</f>
        <v>1.0666666666666667</v>
      </c>
      <c r="AK467" s="4">
        <f>J467/E$539</f>
        <v>1.0888888888888888</v>
      </c>
      <c r="AL467" s="4">
        <f>K467/E$539</f>
        <v>1.0888888888888888</v>
      </c>
      <c r="AM467" s="4">
        <f>L467/E$539</f>
        <v>1.0888888888888888</v>
      </c>
      <c r="AN467" s="4">
        <f>M467/E$539</f>
        <v>1.1111111111111112</v>
      </c>
      <c r="AO467" s="4">
        <f>N467/E$539</f>
        <v>1.1777777777777778</v>
      </c>
      <c r="AP467" s="4">
        <f>O467/E$539</f>
        <v>1.2666666666666666</v>
      </c>
      <c r="AQ467" s="256"/>
      <c r="AR467" s="256"/>
      <c r="AS467" s="256"/>
      <c r="AT467" s="256"/>
      <c r="AU467" s="256"/>
      <c r="AV467" s="256"/>
      <c r="AW467" s="256"/>
      <c r="AX467" s="256"/>
      <c r="AY467" s="256"/>
      <c r="AZ467" s="256"/>
      <c r="BA467" s="256"/>
      <c r="BC467" s="3"/>
      <c r="BE467" s="3">
        <f>E467*保育人数!$K$6/保育人数!$K$34</f>
        <v>479.52388410336727</v>
      </c>
      <c r="BF467" s="3">
        <f>F467*保育人数!$K$6/保育人数!$K$34</f>
        <v>489.94831636648399</v>
      </c>
      <c r="BG467" s="3">
        <f>G467*保育人数!$K$6/保育人数!$K$34</f>
        <v>500.37274862960066</v>
      </c>
      <c r="BH467" s="3">
        <f>H467*保育人数!$K$6/保育人数!$K$34</f>
        <v>500.37274862960066</v>
      </c>
      <c r="BI467" s="3">
        <f>I467*保育人数!$K$6/保育人数!$K$34</f>
        <v>500.37274862960066</v>
      </c>
      <c r="BJ467" s="3">
        <f>J467*保育人数!$K$6/保育人数!$K$34</f>
        <v>510.79718089271734</v>
      </c>
      <c r="BK467" s="3">
        <f>K467*保育人数!$K$6/保育人数!$K$34</f>
        <v>510.79718089271734</v>
      </c>
      <c r="BL467" s="3">
        <f>L467*保育人数!$K$6/保育人数!$K$34</f>
        <v>510.79718089271734</v>
      </c>
      <c r="BM467" s="3">
        <f>M467*保育人数!$K$6/保育人数!$K$34</f>
        <v>521.22161315583401</v>
      </c>
      <c r="BN467" s="3">
        <f>N467*保育人数!$K$6/保育人数!$K$34</f>
        <v>552.49490994518408</v>
      </c>
      <c r="BO467" s="3">
        <f>O467*保育人数!$K$6/保育人数!$K$34</f>
        <v>594.19263899765076</v>
      </c>
      <c r="BP467" s="3">
        <f t="shared" ref="BP467:BP469" si="291">AVERAGE(BE467:BO467)</f>
        <v>515.53555919413395</v>
      </c>
      <c r="BQ467" s="216"/>
      <c r="BR467" s="3"/>
      <c r="BU467" s="3">
        <f>U467*保育人数!$K$6/保育人数!$K$34</f>
        <v>57396.924040720442</v>
      </c>
      <c r="BV467" s="3">
        <f>V467*保育人数!$K$6/保育人数!$K$34</f>
        <v>58126.634299138612</v>
      </c>
      <c r="BW467" s="3">
        <f>W467*保育人数!$K$6/保育人数!$K$34</f>
        <v>58574.884886452623</v>
      </c>
      <c r="BX467" s="3">
        <f>X467*保育人数!$K$6/保育人数!$K$34</f>
        <v>59116.955364134694</v>
      </c>
      <c r="BY467" s="3">
        <f>Y467*保育人数!$K$6/保育人数!$K$34</f>
        <v>54530.205168363354</v>
      </c>
      <c r="BZ467" s="3">
        <f>Z467*保育人数!$K$6/保育人数!$K$34</f>
        <v>53852.617071260771</v>
      </c>
      <c r="CA467" s="3">
        <f>AA467*保育人数!$K$6/保育人数!$K$34</f>
        <v>54478.083007047768</v>
      </c>
      <c r="CB467" s="3">
        <f>AB467*保育人数!$K$6/保育人数!$K$34</f>
        <v>55061.851213782305</v>
      </c>
      <c r="CC467" s="3">
        <f>AC467*保育人数!$K$6/保育人数!$K$34</f>
        <v>57428.197337509788</v>
      </c>
      <c r="CD467" s="3">
        <f>AD467*保育人数!$K$6/保育人数!$K$34</f>
        <v>62661.262333594364</v>
      </c>
      <c r="CE467" s="3">
        <f>AE467*保育人数!$K$6/保育人数!$K$34</f>
        <v>0</v>
      </c>
      <c r="CF467" s="3">
        <f t="shared" ref="CF467:CF469" si="292">AVERAGE(BU467:CE467)</f>
        <v>51929.783156545884</v>
      </c>
      <c r="CG467" s="216"/>
      <c r="CH467" s="3"/>
      <c r="CI467" s="4"/>
    </row>
    <row r="468" spans="1:87" ht="19">
      <c r="A468" s="32" t="s">
        <v>84</v>
      </c>
      <c r="B468" s="76" t="s">
        <v>141</v>
      </c>
      <c r="C468" s="257" t="s">
        <v>160</v>
      </c>
      <c r="D468" s="34" t="s">
        <v>161</v>
      </c>
      <c r="E468" s="38">
        <v>910</v>
      </c>
      <c r="F468" s="36">
        <v>930</v>
      </c>
      <c r="G468" s="36">
        <v>950</v>
      </c>
      <c r="H468" s="36">
        <v>950</v>
      </c>
      <c r="I468" s="36">
        <v>960</v>
      </c>
      <c r="J468" s="36">
        <v>970</v>
      </c>
      <c r="K468" s="36">
        <v>950</v>
      </c>
      <c r="L468" s="36">
        <v>960</v>
      </c>
      <c r="M468" s="39">
        <v>980</v>
      </c>
      <c r="N468" s="39">
        <v>1020</v>
      </c>
      <c r="O468" s="40">
        <v>1120</v>
      </c>
      <c r="P468" s="111"/>
      <c r="Q468" s="111"/>
      <c r="R468" s="111"/>
      <c r="S468" s="111"/>
      <c r="T468" s="35">
        <v>101980</v>
      </c>
      <c r="U468" s="36">
        <v>104490</v>
      </c>
      <c r="V468" s="36">
        <v>105770</v>
      </c>
      <c r="W468" s="36">
        <v>106630</v>
      </c>
      <c r="X468" s="36">
        <v>107660</v>
      </c>
      <c r="Y468" s="36">
        <v>107830</v>
      </c>
      <c r="Z468" s="36">
        <v>106660</v>
      </c>
      <c r="AA468" s="36">
        <v>107900</v>
      </c>
      <c r="AB468" s="37">
        <v>109070</v>
      </c>
      <c r="AC468" s="37">
        <v>113820</v>
      </c>
      <c r="AD468" s="77">
        <v>124160</v>
      </c>
      <c r="AE468" s="111"/>
      <c r="AF468" s="4">
        <f>E468/E$540</f>
        <v>1.0224719101123596</v>
      </c>
      <c r="AG468" s="4">
        <f>F468/E$540</f>
        <v>1.0449438202247192</v>
      </c>
      <c r="AH468" s="4">
        <f>G468/E$540</f>
        <v>1.0674157303370786</v>
      </c>
      <c r="AI468" s="4">
        <f>H468/E$540</f>
        <v>1.0674157303370786</v>
      </c>
      <c r="AJ468" s="4">
        <f>I468/E$540</f>
        <v>1.0786516853932584</v>
      </c>
      <c r="AK468" s="4">
        <f>J468/E$540</f>
        <v>1.0898876404494382</v>
      </c>
      <c r="AL468" s="4">
        <f>K468/E$540</f>
        <v>1.0674157303370786</v>
      </c>
      <c r="AM468" s="4">
        <f>L468/E$540</f>
        <v>1.0786516853932584</v>
      </c>
      <c r="AN468" s="4">
        <f>M468/E$540</f>
        <v>1.101123595505618</v>
      </c>
      <c r="AO468" s="4">
        <f>N468/E$540</f>
        <v>1.146067415730337</v>
      </c>
      <c r="AP468" s="4">
        <f>O468/E$540</f>
        <v>1.2584269662921348</v>
      </c>
      <c r="AQ468" s="256"/>
      <c r="AR468" s="256"/>
      <c r="AS468" s="256"/>
      <c r="AT468" s="256"/>
      <c r="AU468" s="256"/>
      <c r="AV468" s="256"/>
      <c r="AW468" s="256"/>
      <c r="AX468" s="256"/>
      <c r="AY468" s="256"/>
      <c r="AZ468" s="256"/>
      <c r="BA468" s="256"/>
      <c r="BC468" s="3"/>
      <c r="BE468" s="3">
        <f>E468*(保育人数!$K$4+保育人数!$K$5)/保育人数!$K$34</f>
        <v>1422.9350039154269</v>
      </c>
      <c r="BF468" s="3">
        <f>F468*(保育人数!$K$4+保育人数!$K$5)/保育人数!$K$34</f>
        <v>1454.2083007047768</v>
      </c>
      <c r="BG468" s="3">
        <f>G468*(保育人数!$K$4+保育人数!$K$5)/保育人数!$K$34</f>
        <v>1485.4815974941268</v>
      </c>
      <c r="BH468" s="3">
        <f>H468*(保育人数!$K$4+保育人数!$K$5)/保育人数!$K$34</f>
        <v>1485.4815974941268</v>
      </c>
      <c r="BI468" s="3">
        <f>I468*(保育人数!$K$4+保育人数!$K$5)/保育人数!$K$34</f>
        <v>1501.118245888802</v>
      </c>
      <c r="BJ468" s="3">
        <f>J468*(保育人数!$K$4+保育人数!$K$5)/保育人数!$K$34</f>
        <v>1516.7548942834769</v>
      </c>
      <c r="BK468" s="3">
        <f>K468*(保育人数!$K$4+保育人数!$K$5)/保育人数!$K$34</f>
        <v>1485.4815974941268</v>
      </c>
      <c r="BL468" s="3">
        <f>L468*(保育人数!$K$4+保育人数!$K$5)/保育人数!$K$34</f>
        <v>1501.118245888802</v>
      </c>
      <c r="BM468" s="3">
        <f>M468*(保育人数!$K$4+保育人数!$K$5)/保育人数!$K$34</f>
        <v>1532.3915426781521</v>
      </c>
      <c r="BN468" s="3">
        <f>N468*(保育人数!$K$4+保育人数!$K$5)/保育人数!$K$34</f>
        <v>1594.938136256852</v>
      </c>
      <c r="BO468" s="3">
        <f>O468*(保育人数!$K$4+保育人数!$K$5)/保育人数!$K$34</f>
        <v>1751.3046202036023</v>
      </c>
      <c r="BP468" s="3">
        <f t="shared" si="291"/>
        <v>1521.0194347547515</v>
      </c>
      <c r="BQ468" s="216"/>
      <c r="BR468" s="3"/>
      <c r="BU468" s="3">
        <f>U468*(保育人数!$K$4+保育人数!$K$5)/保育人数!$K$34</f>
        <v>163387.33907595929</v>
      </c>
      <c r="BV468" s="3">
        <f>V468*(保育人数!$K$4+保育人数!$K$5)/保育人数!$K$34</f>
        <v>165388.83007047768</v>
      </c>
      <c r="BW468" s="3">
        <f>W468*(保育人数!$K$4+保育人数!$K$5)/保育人数!$K$34</f>
        <v>166733.58183241973</v>
      </c>
      <c r="BX468" s="3">
        <f>X468*(保育人数!$K$4+保育人数!$K$5)/保育人数!$K$34</f>
        <v>168344.15661707128</v>
      </c>
      <c r="BY468" s="3">
        <f>Y468*(保育人数!$K$4+保育人数!$K$5)/保育人数!$K$34</f>
        <v>168609.97963978074</v>
      </c>
      <c r="BZ468" s="3">
        <f>Z468*(保育人数!$K$4+保育人数!$K$5)/保育人数!$K$34</f>
        <v>166780.49177760378</v>
      </c>
      <c r="CA468" s="3">
        <f>AA468*(保育人数!$K$4+保育人数!$K$5)/保育人数!$K$34</f>
        <v>168719.43617854346</v>
      </c>
      <c r="CB468" s="3">
        <f>AB468*(保育人数!$K$4+保育人数!$K$5)/保育人数!$K$34</f>
        <v>170548.92404072045</v>
      </c>
      <c r="CC468" s="3">
        <f>AC468*(保育人数!$K$4+保育人数!$K$5)/保育人数!$K$34</f>
        <v>177976.33202819107</v>
      </c>
      <c r="CD468" s="3">
        <f>AD468*(保育人数!$K$4+保育人数!$K$5)/保育人数!$K$34</f>
        <v>194144.62646828505</v>
      </c>
      <c r="CE468" s="3">
        <f>AE468*(保育人数!$K$4+保育人数!$K$5)/保育人数!$K$34</f>
        <v>0</v>
      </c>
      <c r="CF468" s="3">
        <f t="shared" si="292"/>
        <v>155512.15433900477</v>
      </c>
      <c r="CG468" s="216"/>
      <c r="CH468" s="3"/>
      <c r="CI468" s="4"/>
    </row>
    <row r="469" spans="1:87" ht="19">
      <c r="A469" s="32" t="s">
        <v>84</v>
      </c>
      <c r="B469" s="76" t="s">
        <v>141</v>
      </c>
      <c r="C469" s="257"/>
      <c r="D469" s="34" t="s">
        <v>162</v>
      </c>
      <c r="E469" s="38">
        <v>1550</v>
      </c>
      <c r="F469" s="36">
        <v>1590</v>
      </c>
      <c r="G469" s="36">
        <v>1620</v>
      </c>
      <c r="H469" s="36">
        <v>1630</v>
      </c>
      <c r="I469" s="36">
        <v>1640</v>
      </c>
      <c r="J469" s="36">
        <v>1650</v>
      </c>
      <c r="K469" s="36">
        <v>1620</v>
      </c>
      <c r="L469" s="36">
        <v>1640</v>
      </c>
      <c r="M469" s="39">
        <v>1660</v>
      </c>
      <c r="N469" s="39">
        <v>1740</v>
      </c>
      <c r="O469" s="40">
        <v>1910</v>
      </c>
      <c r="P469" s="111"/>
      <c r="Q469" s="111"/>
      <c r="R469" s="111"/>
      <c r="S469" s="111"/>
      <c r="T469" s="35">
        <v>166270</v>
      </c>
      <c r="U469" s="36">
        <v>170580</v>
      </c>
      <c r="V469" s="36">
        <v>172540</v>
      </c>
      <c r="W469" s="36">
        <v>173990</v>
      </c>
      <c r="X469" s="36">
        <v>175730</v>
      </c>
      <c r="Y469" s="36">
        <v>176000</v>
      </c>
      <c r="Z469" s="36">
        <v>173880</v>
      </c>
      <c r="AA469" s="36">
        <v>175920</v>
      </c>
      <c r="AB469" s="37">
        <v>177900</v>
      </c>
      <c r="AC469" s="37">
        <v>185910</v>
      </c>
      <c r="AD469" s="77">
        <v>203420</v>
      </c>
      <c r="AE469" s="111"/>
      <c r="AF469" s="4">
        <f>E469/E$541</f>
        <v>1.0264900662251655</v>
      </c>
      <c r="AG469" s="4">
        <f>F469/E$541</f>
        <v>1.0529801324503312</v>
      </c>
      <c r="AH469" s="4">
        <f>G469/E$541</f>
        <v>1.0728476821192052</v>
      </c>
      <c r="AI469" s="4">
        <f>H469/E$541</f>
        <v>1.0794701986754967</v>
      </c>
      <c r="AJ469" s="4">
        <f>I469/E$541</f>
        <v>1.0860927152317881</v>
      </c>
      <c r="AK469" s="4">
        <f>J469/E$541</f>
        <v>1.0927152317880795</v>
      </c>
      <c r="AL469" s="4">
        <f>K469/E$541</f>
        <v>1.0728476821192052</v>
      </c>
      <c r="AM469" s="4">
        <f>L469/E$541</f>
        <v>1.0860927152317881</v>
      </c>
      <c r="AN469" s="4">
        <f>M469/E$541</f>
        <v>1.0993377483443709</v>
      </c>
      <c r="AO469" s="4">
        <f>N469/E$541</f>
        <v>1.1523178807947019</v>
      </c>
      <c r="AP469" s="4">
        <f>O469/E$541</f>
        <v>1.2649006622516556</v>
      </c>
      <c r="AQ469" s="256"/>
      <c r="AR469" s="256"/>
      <c r="AS469" s="256"/>
      <c r="AT469" s="256"/>
      <c r="AU469" s="256"/>
      <c r="AV469" s="256"/>
      <c r="AW469" s="256"/>
      <c r="AX469" s="256"/>
      <c r="AY469" s="256"/>
      <c r="AZ469" s="256"/>
      <c r="BA469" s="256"/>
      <c r="BC469" s="3"/>
      <c r="BE469" s="3">
        <f>E469*保育人数!$K$3/保育人数!$K$34</f>
        <v>807.89350039154272</v>
      </c>
      <c r="BF469" s="3">
        <f>F469*保育人数!$K$3/保育人数!$K$34</f>
        <v>828.74236491777606</v>
      </c>
      <c r="BG469" s="3">
        <f>G469*保育人数!$K$3/保育人数!$K$34</f>
        <v>844.37901331245109</v>
      </c>
      <c r="BH469" s="3">
        <f>H469*保育人数!$K$3/保育人数!$K$34</f>
        <v>849.5912294440094</v>
      </c>
      <c r="BI469" s="3">
        <f>I469*保育人数!$K$3/保育人数!$K$34</f>
        <v>854.80344557556782</v>
      </c>
      <c r="BJ469" s="3">
        <f>J469*保育人数!$K$3/保育人数!$K$34</f>
        <v>860.01566170712613</v>
      </c>
      <c r="BK469" s="3">
        <f>K469*保育人数!$K$3/保育人数!$K$34</f>
        <v>844.37901331245109</v>
      </c>
      <c r="BL469" s="3">
        <f>L469*保育人数!$K$3/保育人数!$K$34</f>
        <v>854.80344557556782</v>
      </c>
      <c r="BM469" s="3">
        <f>M469*保育人数!$K$3/保育人数!$K$34</f>
        <v>865.22787783868444</v>
      </c>
      <c r="BN469" s="3">
        <f>N469*保育人数!$K$3/保育人数!$K$34</f>
        <v>906.92560689115112</v>
      </c>
      <c r="BO469" s="3">
        <f>O469*保育人数!$K$3/保育人数!$K$34</f>
        <v>995.53328112764291</v>
      </c>
      <c r="BP469" s="3">
        <f t="shared" si="291"/>
        <v>864.7540400085428</v>
      </c>
      <c r="BQ469" s="216"/>
      <c r="BR469" s="3"/>
      <c r="BU469" s="3">
        <f>U469*保育人数!$K$3/保育人数!$K$34</f>
        <v>88909.982772122166</v>
      </c>
      <c r="BV469" s="3">
        <f>V469*保育人数!$K$3/保育人数!$K$34</f>
        <v>89931.577133907602</v>
      </c>
      <c r="BW469" s="3">
        <f>W469*保育人数!$K$3/保育人数!$K$34</f>
        <v>90687.348472983562</v>
      </c>
      <c r="BX469" s="3">
        <f>X469*保育人数!$K$3/保育人数!$K$34</f>
        <v>91594.274079874711</v>
      </c>
      <c r="BY469" s="3">
        <f>Y469*保育人数!$K$3/保育人数!$K$34</f>
        <v>91735.003915426787</v>
      </c>
      <c r="BZ469" s="3">
        <f>Z469*保育人数!$K$3/保育人数!$K$34</f>
        <v>90630.014095536419</v>
      </c>
      <c r="CA469" s="3">
        <f>AA469*保育人数!$K$3/保育人数!$K$34</f>
        <v>91693.306186374321</v>
      </c>
      <c r="CB469" s="3">
        <f>AB469*保育人数!$K$3/保育人数!$K$34</f>
        <v>92725.324980422869</v>
      </c>
      <c r="CC469" s="3">
        <f>AC469*保育人数!$K$3/保育人数!$K$34</f>
        <v>96900.310101801108</v>
      </c>
      <c r="CD469" s="3">
        <f>AD469*保育人数!$K$3/保育人数!$K$34</f>
        <v>106026.90054815976</v>
      </c>
      <c r="CE469" s="3">
        <f>AE469*保育人数!$K$3/保育人数!$K$34</f>
        <v>0</v>
      </c>
      <c r="CF469" s="3">
        <f t="shared" si="292"/>
        <v>84621.276571509923</v>
      </c>
      <c r="CG469" s="216"/>
      <c r="CH469" s="3"/>
      <c r="CI469" s="4"/>
    </row>
    <row r="470" spans="1:87" ht="21" customHeight="1">
      <c r="A470" s="32" t="s">
        <v>84</v>
      </c>
      <c r="B470" s="33" t="s">
        <v>170</v>
      </c>
      <c r="C470" s="237" t="s">
        <v>159</v>
      </c>
      <c r="D470" s="34" t="s">
        <v>105</v>
      </c>
      <c r="E470" s="38">
        <v>370</v>
      </c>
      <c r="F470" s="36">
        <v>380</v>
      </c>
      <c r="G470" s="36">
        <v>390</v>
      </c>
      <c r="H470" s="36">
        <v>390</v>
      </c>
      <c r="I470" s="36">
        <v>390</v>
      </c>
      <c r="J470" s="36">
        <v>390</v>
      </c>
      <c r="K470" s="36">
        <v>390</v>
      </c>
      <c r="L470" s="36">
        <v>400</v>
      </c>
      <c r="M470" s="39">
        <v>400</v>
      </c>
      <c r="N470" s="39">
        <v>420</v>
      </c>
      <c r="O470" s="40">
        <v>460</v>
      </c>
      <c r="P470" s="111"/>
      <c r="Q470" s="111"/>
      <c r="R470" s="111"/>
      <c r="S470" s="111"/>
      <c r="T470" s="35">
        <v>44290</v>
      </c>
      <c r="U470" s="36">
        <v>45280</v>
      </c>
      <c r="V470" s="36">
        <v>45880</v>
      </c>
      <c r="W470" s="36">
        <v>46230</v>
      </c>
      <c r="X470" s="36">
        <v>46650</v>
      </c>
      <c r="Y470" s="36">
        <v>42230</v>
      </c>
      <c r="Z470" s="36">
        <v>41720</v>
      </c>
      <c r="AA470" s="36">
        <v>42200</v>
      </c>
      <c r="AB470" s="37">
        <v>42640</v>
      </c>
      <c r="AC470" s="37">
        <v>44450</v>
      </c>
      <c r="AD470" s="77">
        <v>48440</v>
      </c>
      <c r="AE470" s="111"/>
      <c r="AF470" s="4">
        <f>E470/E$542</f>
        <v>1.0277777777777777</v>
      </c>
      <c r="AG470" s="4">
        <f>F470/E$542</f>
        <v>1.0555555555555556</v>
      </c>
      <c r="AH470" s="4">
        <f>G470/E$542</f>
        <v>1.0833333333333333</v>
      </c>
      <c r="AI470" s="4">
        <f>H470/E$542</f>
        <v>1.0833333333333333</v>
      </c>
      <c r="AJ470" s="4">
        <f>I470/E$542</f>
        <v>1.0833333333333333</v>
      </c>
      <c r="AK470" s="4">
        <f>J470/E$542</f>
        <v>1.0833333333333333</v>
      </c>
      <c r="AL470" s="4">
        <f>K470/E$542</f>
        <v>1.0833333333333333</v>
      </c>
      <c r="AM470" s="4">
        <f>L470/E$542</f>
        <v>1.1111111111111112</v>
      </c>
      <c r="AN470" s="4">
        <f>M470/E$542</f>
        <v>1.1111111111111112</v>
      </c>
      <c r="AO470" s="4">
        <f>N470/E$542</f>
        <v>1.1666666666666667</v>
      </c>
      <c r="AP470" s="4">
        <f>O470/E$542</f>
        <v>1.2777777777777777</v>
      </c>
      <c r="AQ470" s="256"/>
      <c r="AR470" s="256"/>
      <c r="AS470" s="256"/>
      <c r="AT470" s="256"/>
      <c r="AU470" s="256"/>
      <c r="AV470" s="256"/>
      <c r="AW470" s="256"/>
      <c r="AX470" s="256"/>
      <c r="AY470" s="256"/>
      <c r="AZ470" s="256"/>
      <c r="BA470" s="256"/>
      <c r="BC470" s="3"/>
      <c r="BE470" s="3">
        <f>E470*(保育人数!$L$7+保育人数!$L$8)/保育人数!$L$34</f>
        <v>758.60029571217353</v>
      </c>
      <c r="BF470" s="3">
        <f>F470*(保育人数!$L$7+保育人数!$L$8)/保育人数!$L$34</f>
        <v>779.10300640709715</v>
      </c>
      <c r="BG470" s="3">
        <f>G470*(保育人数!$L$7+保育人数!$L$8)/保育人数!$L$34</f>
        <v>799.60571710202078</v>
      </c>
      <c r="BH470" s="3">
        <f>H470*(保育人数!$L$7+保育人数!$L$8)/保育人数!$L$34</f>
        <v>799.60571710202078</v>
      </c>
      <c r="BI470" s="3">
        <f>I470*(保育人数!$L$7+保育人数!$L$8)/保育人数!$L$34</f>
        <v>799.60571710202078</v>
      </c>
      <c r="BJ470" s="3">
        <f>J470*(保育人数!$L$7+保育人数!$L$8)/保育人数!$L$34</f>
        <v>799.60571710202078</v>
      </c>
      <c r="BK470" s="3">
        <f>K470*(保育人数!$L$7+保育人数!$L$8)/保育人数!$L$34</f>
        <v>799.60571710202078</v>
      </c>
      <c r="BL470" s="3">
        <f>L470*(保育人数!$L$7+保育人数!$L$8)/保育人数!$L$34</f>
        <v>820.1084277969444</v>
      </c>
      <c r="BM470" s="3">
        <f>M470*(保育人数!$L$7+保育人数!$L$8)/保育人数!$L$34</f>
        <v>820.1084277969444</v>
      </c>
      <c r="BN470" s="3">
        <f>N470*(保育人数!$L$7+保育人数!$L$8)/保育人数!$L$34</f>
        <v>861.11384918679153</v>
      </c>
      <c r="BO470" s="3">
        <f>O470*(保育人数!$L$7+保育人数!$L$8)/保育人数!$L$34</f>
        <v>943.12469196648601</v>
      </c>
      <c r="BP470" s="3">
        <f>AVERAGE(BE470:BO470)</f>
        <v>816.38066221604925</v>
      </c>
      <c r="BQ470" s="216">
        <f>SUM(BP470:BP473)</f>
        <v>3567.0056902190959</v>
      </c>
      <c r="BR470" s="3"/>
      <c r="BU470" s="3">
        <f>U470*(保育人数!$L$7+保育人数!$L$8)/保育人数!$L$34</f>
        <v>92836.274026614105</v>
      </c>
      <c r="BV470" s="3">
        <f>V470*(保育人数!$L$7+保育人数!$L$8)/保育人数!$L$34</f>
        <v>94066.436668309514</v>
      </c>
      <c r="BW470" s="3">
        <f>W470*(保育人数!$L$7+保育人数!$L$8)/保育人数!$L$34</f>
        <v>94784.031542631841</v>
      </c>
      <c r="BX470" s="3">
        <f>X470*(保育人数!$L$7+保育人数!$L$8)/保育人数!$L$34</f>
        <v>95645.145391818631</v>
      </c>
      <c r="BY470" s="3">
        <f>Y470*(保育人数!$L$7+保育人数!$L$8)/保育人数!$L$34</f>
        <v>86582.947264662405</v>
      </c>
      <c r="BZ470" s="3">
        <f>Z470*(保育人数!$L$7+保育人数!$L$8)/保育人数!$L$34</f>
        <v>85537.309019221299</v>
      </c>
      <c r="CA470" s="3">
        <f>AA470*(保育人数!$L$7+保育人数!$L$8)/保育人数!$L$34</f>
        <v>86521.439132577623</v>
      </c>
      <c r="CB470" s="3">
        <f>AB470*(保育人数!$L$7+保育人数!$L$8)/保育人数!$L$34</f>
        <v>87423.558403154268</v>
      </c>
      <c r="CC470" s="3">
        <f>AC470*(保育人数!$L$7+保育人数!$L$8)/保育人数!$L$34</f>
        <v>91134.549038935438</v>
      </c>
      <c r="CD470" s="3">
        <f>AD470*(保育人数!$L$7+保育人数!$L$8)/保育人数!$L$34</f>
        <v>99315.130606209961</v>
      </c>
      <c r="CE470" s="3">
        <f>AE470*(保育人数!$L$7+保育人数!$L$8)/保育人数!$L$34</f>
        <v>0</v>
      </c>
      <c r="CF470" s="3">
        <f>AVERAGE(BU470:CE470)</f>
        <v>83076.983735830465</v>
      </c>
      <c r="CG470" s="216">
        <f>ROUNDDOWN(SUM(CF470:CF473)*$CJ$2*12/16,-2)</f>
        <v>189500</v>
      </c>
      <c r="CH470" s="3"/>
      <c r="CI470" s="4"/>
    </row>
    <row r="471" spans="1:87" ht="19">
      <c r="A471" s="32" t="s">
        <v>84</v>
      </c>
      <c r="B471" s="76" t="s">
        <v>142</v>
      </c>
      <c r="C471" s="237"/>
      <c r="D471" s="34" t="s">
        <v>106</v>
      </c>
      <c r="E471" s="38">
        <v>430</v>
      </c>
      <c r="F471" s="36">
        <v>440</v>
      </c>
      <c r="G471" s="36">
        <v>450</v>
      </c>
      <c r="H471" s="36">
        <v>450</v>
      </c>
      <c r="I471" s="36">
        <v>450</v>
      </c>
      <c r="J471" s="36">
        <v>450</v>
      </c>
      <c r="K471" s="36">
        <v>450</v>
      </c>
      <c r="L471" s="36">
        <v>460</v>
      </c>
      <c r="M471" s="39">
        <v>460</v>
      </c>
      <c r="N471" s="39">
        <v>490</v>
      </c>
      <c r="O471" s="40">
        <v>530</v>
      </c>
      <c r="P471" s="111"/>
      <c r="Q471" s="111"/>
      <c r="R471" s="111"/>
      <c r="S471" s="111"/>
      <c r="T471" s="35">
        <v>50710</v>
      </c>
      <c r="U471" s="36">
        <v>51880</v>
      </c>
      <c r="V471" s="36">
        <v>52550</v>
      </c>
      <c r="W471" s="36">
        <v>52960</v>
      </c>
      <c r="X471" s="36">
        <v>53450</v>
      </c>
      <c r="Y471" s="36">
        <v>49040</v>
      </c>
      <c r="Z471" s="36">
        <v>48440</v>
      </c>
      <c r="AA471" s="36">
        <v>49000</v>
      </c>
      <c r="AB471" s="37">
        <v>49520</v>
      </c>
      <c r="AC471" s="37">
        <v>51660</v>
      </c>
      <c r="AD471" s="77">
        <v>56360</v>
      </c>
      <c r="AE471" s="111"/>
      <c r="AF471" s="4">
        <f>E471/E$543</f>
        <v>1.0238095238095237</v>
      </c>
      <c r="AG471" s="4">
        <f>F471/E$543</f>
        <v>1.0476190476190477</v>
      </c>
      <c r="AH471" s="4">
        <f>G471/E$543</f>
        <v>1.0714285714285714</v>
      </c>
      <c r="AI471" s="4">
        <f>H471/E$543</f>
        <v>1.0714285714285714</v>
      </c>
      <c r="AJ471" s="4">
        <f>I471/E$543</f>
        <v>1.0714285714285714</v>
      </c>
      <c r="AK471" s="4">
        <f>J471/E$543</f>
        <v>1.0714285714285714</v>
      </c>
      <c r="AL471" s="4">
        <f>K471/E$543</f>
        <v>1.0714285714285714</v>
      </c>
      <c r="AM471" s="4">
        <f>L471/E$543</f>
        <v>1.0952380952380953</v>
      </c>
      <c r="AN471" s="4">
        <f>M471/E$543</f>
        <v>1.0952380952380953</v>
      </c>
      <c r="AO471" s="4">
        <f>N471/E$543</f>
        <v>1.1666666666666667</v>
      </c>
      <c r="AP471" s="4">
        <f>O471/E$543</f>
        <v>1.2619047619047619</v>
      </c>
      <c r="AQ471" s="256"/>
      <c r="AR471" s="256"/>
      <c r="AS471" s="256"/>
      <c r="AT471" s="256"/>
      <c r="AU471" s="256"/>
      <c r="AV471" s="256"/>
      <c r="AW471" s="256"/>
      <c r="AX471" s="256"/>
      <c r="AY471" s="256"/>
      <c r="AZ471" s="256"/>
      <c r="BA471" s="256"/>
      <c r="BC471" s="3"/>
      <c r="BE471" s="3">
        <f>E471*保育人数!$L$6/保育人数!$L$34</f>
        <v>440.80827994085757</v>
      </c>
      <c r="BF471" s="3">
        <f>F471*保育人数!$L$6/保育人数!$L$34</f>
        <v>451.05963528831938</v>
      </c>
      <c r="BG471" s="3">
        <f>G471*保育人数!$L$6/保育人数!$L$34</f>
        <v>461.3109906357812</v>
      </c>
      <c r="BH471" s="3">
        <f>H471*保育人数!$L$6/保育人数!$L$34</f>
        <v>461.3109906357812</v>
      </c>
      <c r="BI471" s="3">
        <f>I471*保育人数!$L$6/保育人数!$L$34</f>
        <v>461.3109906357812</v>
      </c>
      <c r="BJ471" s="3">
        <f>J471*保育人数!$L$6/保育人数!$L$34</f>
        <v>461.3109906357812</v>
      </c>
      <c r="BK471" s="3">
        <f>K471*保育人数!$L$6/保育人数!$L$34</f>
        <v>461.3109906357812</v>
      </c>
      <c r="BL471" s="3">
        <f>L471*保育人数!$L$6/保育人数!$L$34</f>
        <v>471.56234598324301</v>
      </c>
      <c r="BM471" s="3">
        <f>M471*保育人数!$L$6/保育人数!$L$34</f>
        <v>471.56234598324301</v>
      </c>
      <c r="BN471" s="3">
        <f>N471*保育人数!$L$6/保育人数!$L$34</f>
        <v>502.31641202562844</v>
      </c>
      <c r="BO471" s="3">
        <f>O471*保育人数!$L$6/保育人数!$L$34</f>
        <v>543.32183341547568</v>
      </c>
      <c r="BP471" s="3">
        <f t="shared" ref="BP471:BP473" si="293">AVERAGE(BE471:BO471)</f>
        <v>471.56234598324312</v>
      </c>
      <c r="BQ471" s="216"/>
      <c r="BR471" s="3"/>
      <c r="BU471" s="3">
        <f>U471*保育人数!$L$6/保育人数!$L$34</f>
        <v>53184.031542631841</v>
      </c>
      <c r="BV471" s="3">
        <f>V471*保育人数!$L$6/保育人数!$L$34</f>
        <v>53870.872350911784</v>
      </c>
      <c r="BW471" s="3">
        <f>W471*保育人数!$L$6/保育人数!$L$34</f>
        <v>54291.177920157716</v>
      </c>
      <c r="BX471" s="3">
        <f>X471*保育人数!$L$6/保育人数!$L$34</f>
        <v>54793.494332183342</v>
      </c>
      <c r="BY471" s="3">
        <f>Y471*保育人数!$L$6/保育人数!$L$34</f>
        <v>50272.646623952685</v>
      </c>
      <c r="BZ471" s="3">
        <f>Z471*保育人数!$L$6/保育人数!$L$34</f>
        <v>49657.565303104981</v>
      </c>
      <c r="CA471" s="3">
        <f>AA471*保育人数!$L$6/保育人数!$L$34</f>
        <v>50231.641202562838</v>
      </c>
      <c r="CB471" s="3">
        <f>AB471*保育人数!$L$6/保育人数!$L$34</f>
        <v>50764.711680630855</v>
      </c>
      <c r="CC471" s="3">
        <f>AC471*保育人数!$L$6/保育人数!$L$34</f>
        <v>52958.501724987684</v>
      </c>
      <c r="CD471" s="3">
        <f>AD471*保育人数!$L$6/保育人数!$L$34</f>
        <v>57776.638738294729</v>
      </c>
      <c r="CE471" s="3">
        <f>AE471*保育人数!$L$6/保育人数!$L$34</f>
        <v>0</v>
      </c>
      <c r="CF471" s="3">
        <f t="shared" ref="CF471:CF473" si="294">AVERAGE(BU471:CE471)</f>
        <v>47981.934674492593</v>
      </c>
      <c r="CG471" s="216"/>
      <c r="CH471" s="3"/>
      <c r="CI471" s="4"/>
    </row>
    <row r="472" spans="1:87" ht="19">
      <c r="A472" s="32" t="s">
        <v>84</v>
      </c>
      <c r="B472" s="76" t="s">
        <v>142</v>
      </c>
      <c r="C472" s="257" t="s">
        <v>160</v>
      </c>
      <c r="D472" s="34" t="s">
        <v>161</v>
      </c>
      <c r="E472" s="38">
        <v>880</v>
      </c>
      <c r="F472" s="36">
        <v>900</v>
      </c>
      <c r="G472" s="36">
        <v>920</v>
      </c>
      <c r="H472" s="36">
        <v>920</v>
      </c>
      <c r="I472" s="36">
        <v>930</v>
      </c>
      <c r="J472" s="36">
        <v>930</v>
      </c>
      <c r="K472" s="36">
        <v>920</v>
      </c>
      <c r="L472" s="36">
        <v>930</v>
      </c>
      <c r="M472" s="39">
        <v>950</v>
      </c>
      <c r="N472" s="39">
        <v>980</v>
      </c>
      <c r="O472" s="40">
        <v>1080</v>
      </c>
      <c r="P472" s="111"/>
      <c r="Q472" s="111"/>
      <c r="R472" s="111"/>
      <c r="S472" s="111"/>
      <c r="T472" s="35">
        <v>98890</v>
      </c>
      <c r="U472" s="36">
        <v>101310</v>
      </c>
      <c r="V472" s="36">
        <v>102560</v>
      </c>
      <c r="W472" s="36">
        <v>103400</v>
      </c>
      <c r="X472" s="36">
        <v>104400</v>
      </c>
      <c r="Y472" s="36">
        <v>104560</v>
      </c>
      <c r="Z472" s="36">
        <v>103440</v>
      </c>
      <c r="AA472" s="36">
        <v>104640</v>
      </c>
      <c r="AB472" s="37">
        <v>105770</v>
      </c>
      <c r="AC472" s="37">
        <v>110390</v>
      </c>
      <c r="AD472" s="77">
        <v>120410</v>
      </c>
      <c r="AE472" s="111"/>
      <c r="AF472" s="4">
        <f>E472/E$544</f>
        <v>1.0232558139534884</v>
      </c>
      <c r="AG472" s="4">
        <f>F472/E$544</f>
        <v>1.0465116279069768</v>
      </c>
      <c r="AH472" s="4">
        <f>G472/E$544</f>
        <v>1.069767441860465</v>
      </c>
      <c r="AI472" s="4">
        <f>H472/E$544</f>
        <v>1.069767441860465</v>
      </c>
      <c r="AJ472" s="4">
        <f>I472/E$544</f>
        <v>1.0813953488372092</v>
      </c>
      <c r="AK472" s="4">
        <f>J472/E$544</f>
        <v>1.0813953488372092</v>
      </c>
      <c r="AL472" s="4">
        <f>K472/E$544</f>
        <v>1.069767441860465</v>
      </c>
      <c r="AM472" s="4">
        <f>L472/E$544</f>
        <v>1.0813953488372092</v>
      </c>
      <c r="AN472" s="4">
        <f>M472/E$544</f>
        <v>1.1046511627906976</v>
      </c>
      <c r="AO472" s="4">
        <f>N472/E$544</f>
        <v>1.1395348837209303</v>
      </c>
      <c r="AP472" s="4">
        <f>O472/E$544</f>
        <v>1.2558139534883721</v>
      </c>
      <c r="AQ472" s="256"/>
      <c r="AR472" s="256"/>
      <c r="AS472" s="256"/>
      <c r="AT472" s="256"/>
      <c r="AU472" s="256"/>
      <c r="AV472" s="256"/>
      <c r="AW472" s="256"/>
      <c r="AX472" s="256"/>
      <c r="AY472" s="256"/>
      <c r="AZ472" s="256"/>
      <c r="BA472" s="256"/>
      <c r="BC472" s="3"/>
      <c r="BE472" s="3">
        <f>E472*(保育人数!$L$4+保育人数!$L$5)/保育人数!$L$34</f>
        <v>1353.1789058649581</v>
      </c>
      <c r="BF472" s="3">
        <f>F472*(保育人数!$L$4+保育人数!$L$5)/保育人数!$L$34</f>
        <v>1383.9329719073437</v>
      </c>
      <c r="BG472" s="3">
        <f>G472*(保育人数!$L$4+保育人数!$L$5)/保育人数!$L$34</f>
        <v>1414.6870379497291</v>
      </c>
      <c r="BH472" s="3">
        <f>H472*(保育人数!$L$4+保育人数!$L$5)/保育人数!$L$34</f>
        <v>1414.6870379497291</v>
      </c>
      <c r="BI472" s="3">
        <f>I472*(保育人数!$L$4+保育人数!$L$5)/保育人数!$L$34</f>
        <v>1430.0640709709216</v>
      </c>
      <c r="BJ472" s="3">
        <f>J472*(保育人数!$L$4+保育人数!$L$5)/保育人数!$L$34</f>
        <v>1430.0640709709216</v>
      </c>
      <c r="BK472" s="3">
        <f>K472*(保育人数!$L$4+保育人数!$L$5)/保育人数!$L$34</f>
        <v>1414.6870379497291</v>
      </c>
      <c r="BL472" s="3">
        <f>L472*(保育人数!$L$4+保育人数!$L$5)/保育人数!$L$34</f>
        <v>1430.0640709709216</v>
      </c>
      <c r="BM472" s="3">
        <f>M472*(保育人数!$L$4+保育人数!$L$5)/保育人数!$L$34</f>
        <v>1460.818137013307</v>
      </c>
      <c r="BN472" s="3">
        <f>N472*(保育人数!$L$4+保育人数!$L$5)/保育人数!$L$34</f>
        <v>1506.9492360768852</v>
      </c>
      <c r="BO472" s="3">
        <f>O472*(保育人数!$L$4+保育人数!$L$5)/保育人数!$L$34</f>
        <v>1660.7195662888123</v>
      </c>
      <c r="BP472" s="3">
        <f t="shared" si="293"/>
        <v>1445.4411039921142</v>
      </c>
      <c r="BQ472" s="216"/>
      <c r="BR472" s="3"/>
      <c r="BU472" s="3">
        <f>U472*(保育人数!$L$4+保育人数!$L$5)/保育人数!$L$34</f>
        <v>155784.7215377033</v>
      </c>
      <c r="BV472" s="3">
        <f>V472*(保育人数!$L$4+保育人数!$L$5)/保育人数!$L$34</f>
        <v>157706.85066535239</v>
      </c>
      <c r="BW472" s="3">
        <f>W472*(保育人数!$L$4+保育人数!$L$5)/保育人数!$L$34</f>
        <v>158998.52143913257</v>
      </c>
      <c r="BX472" s="3">
        <f>X472*(保育人数!$L$4+保育人数!$L$5)/保育人数!$L$34</f>
        <v>160536.22474125185</v>
      </c>
      <c r="BY472" s="3">
        <f>Y472*(保育人数!$L$4+保育人数!$L$5)/保育人数!$L$34</f>
        <v>160782.25726959095</v>
      </c>
      <c r="BZ472" s="3">
        <f>Z472*(保育人数!$L$4+保育人数!$L$5)/保育人数!$L$34</f>
        <v>159060.02957121737</v>
      </c>
      <c r="CA472" s="3">
        <f>AA472*(保育人数!$L$4+保育人数!$L$5)/保育人数!$L$34</f>
        <v>160905.27353376048</v>
      </c>
      <c r="CB472" s="3">
        <f>AB472*(保育人数!$L$4+保育人数!$L$5)/保育人数!$L$34</f>
        <v>162642.87826515525</v>
      </c>
      <c r="CC472" s="3">
        <f>AC472*(保育人数!$L$4+保育人数!$L$5)/保育人数!$L$34</f>
        <v>169747.06752094629</v>
      </c>
      <c r="CD472" s="3">
        <f>AD472*(保育人数!$L$4+保育人数!$L$5)/保育人数!$L$34</f>
        <v>185154.85460818137</v>
      </c>
      <c r="CE472" s="3">
        <f>AE472*(保育人数!$L$4+保育人数!$L$5)/保育人数!$L$34</f>
        <v>0</v>
      </c>
      <c r="CF472" s="3">
        <f t="shared" si="294"/>
        <v>148301.69810475383</v>
      </c>
      <c r="CG472" s="216"/>
      <c r="CH472" s="3"/>
      <c r="CI472" s="4"/>
    </row>
    <row r="473" spans="1:87" ht="19">
      <c r="A473" s="32" t="s">
        <v>84</v>
      </c>
      <c r="B473" s="76" t="s">
        <v>142</v>
      </c>
      <c r="C473" s="257"/>
      <c r="D473" s="34" t="s">
        <v>162</v>
      </c>
      <c r="E473" s="38">
        <v>1520</v>
      </c>
      <c r="F473" s="36">
        <v>1560</v>
      </c>
      <c r="G473" s="36">
        <v>1590</v>
      </c>
      <c r="H473" s="36">
        <v>1600</v>
      </c>
      <c r="I473" s="36">
        <v>1610</v>
      </c>
      <c r="J473" s="36">
        <v>1610</v>
      </c>
      <c r="K473" s="36">
        <v>1590</v>
      </c>
      <c r="L473" s="36">
        <v>1610</v>
      </c>
      <c r="M473" s="39">
        <v>1630</v>
      </c>
      <c r="N473" s="39">
        <v>1700</v>
      </c>
      <c r="O473" s="40">
        <v>1870</v>
      </c>
      <c r="P473" s="111"/>
      <c r="Q473" s="111"/>
      <c r="R473" s="111"/>
      <c r="S473" s="111"/>
      <c r="T473" s="35">
        <v>163180</v>
      </c>
      <c r="U473" s="36">
        <v>167400</v>
      </c>
      <c r="V473" s="36">
        <v>169330</v>
      </c>
      <c r="W473" s="36">
        <v>170760</v>
      </c>
      <c r="X473" s="36">
        <v>172470</v>
      </c>
      <c r="Y473" s="36">
        <v>172730</v>
      </c>
      <c r="Z473" s="36">
        <v>170660</v>
      </c>
      <c r="AA473" s="36">
        <v>172660</v>
      </c>
      <c r="AB473" s="37">
        <v>174600</v>
      </c>
      <c r="AC473" s="37">
        <v>182480</v>
      </c>
      <c r="AD473" s="77">
        <v>199670</v>
      </c>
      <c r="AE473" s="111"/>
      <c r="AF473" s="4">
        <f>E473/E$545</f>
        <v>1.027027027027027</v>
      </c>
      <c r="AG473" s="4">
        <f>F473/E$545</f>
        <v>1.0540540540540539</v>
      </c>
      <c r="AH473" s="4">
        <f>G473/E$545</f>
        <v>1.0743243243243243</v>
      </c>
      <c r="AI473" s="4">
        <f>H473/E$545</f>
        <v>1.0810810810810811</v>
      </c>
      <c r="AJ473" s="4">
        <f>I473/E$545</f>
        <v>1.0878378378378379</v>
      </c>
      <c r="AK473" s="4">
        <f>J473/E$545</f>
        <v>1.0878378378378379</v>
      </c>
      <c r="AL473" s="4">
        <f>K473/E$545</f>
        <v>1.0743243243243243</v>
      </c>
      <c r="AM473" s="4">
        <f>L473/E$545</f>
        <v>1.0878378378378379</v>
      </c>
      <c r="AN473" s="4">
        <f>M473/E$545</f>
        <v>1.1013513513513513</v>
      </c>
      <c r="AO473" s="4">
        <f>N473/E$545</f>
        <v>1.1486486486486487</v>
      </c>
      <c r="AP473" s="4">
        <f>O473/E$545</f>
        <v>1.2635135135135136</v>
      </c>
      <c r="AQ473" s="256"/>
      <c r="AR473" s="256"/>
      <c r="AS473" s="256"/>
      <c r="AT473" s="256"/>
      <c r="AU473" s="256"/>
      <c r="AV473" s="256"/>
      <c r="AW473" s="256"/>
      <c r="AX473" s="256"/>
      <c r="AY473" s="256"/>
      <c r="AZ473" s="256"/>
      <c r="BA473" s="256"/>
      <c r="BC473" s="3"/>
      <c r="BE473" s="3">
        <f>E473*保育人数!$L$3/保育人数!$L$34</f>
        <v>779.10300640709715</v>
      </c>
      <c r="BF473" s="3">
        <f>F473*保育人数!$L$3/保育人数!$L$34</f>
        <v>799.60571710202078</v>
      </c>
      <c r="BG473" s="3">
        <f>G473*保育人数!$L$3/保育人数!$L$34</f>
        <v>814.98275012321346</v>
      </c>
      <c r="BH473" s="3">
        <f>H473*保育人数!$L$3/保育人数!$L$34</f>
        <v>820.1084277969444</v>
      </c>
      <c r="BI473" s="3">
        <f>I473*保育人数!$L$3/保育人数!$L$34</f>
        <v>825.23410547067522</v>
      </c>
      <c r="BJ473" s="3">
        <f>J473*保育人数!$L$3/保育人数!$L$34</f>
        <v>825.23410547067522</v>
      </c>
      <c r="BK473" s="3">
        <f>K473*保育人数!$L$3/保育人数!$L$34</f>
        <v>814.98275012321346</v>
      </c>
      <c r="BL473" s="3">
        <f>L473*保育人数!$L$3/保育人数!$L$34</f>
        <v>825.23410547067522</v>
      </c>
      <c r="BM473" s="3">
        <f>M473*保育人数!$L$3/保育人数!$L$34</f>
        <v>835.48546081813708</v>
      </c>
      <c r="BN473" s="3">
        <f>N473*保育人数!$L$3/保育人数!$L$34</f>
        <v>871.36520453425339</v>
      </c>
      <c r="BO473" s="3">
        <f>O473*保育人数!$L$3/保育人数!$L$34</f>
        <v>958.5017249876787</v>
      </c>
      <c r="BP473" s="3">
        <f t="shared" si="293"/>
        <v>833.62157802768934</v>
      </c>
      <c r="BQ473" s="216"/>
      <c r="BR473" s="3"/>
      <c r="BU473" s="3">
        <f>U473*保育人数!$L$3/保育人数!$L$34</f>
        <v>85803.844258255296</v>
      </c>
      <c r="BV473" s="3">
        <f>V473*保育人数!$L$3/保育人数!$L$34</f>
        <v>86793.100049285364</v>
      </c>
      <c r="BW473" s="3">
        <f>W473*保育人数!$L$3/保育人数!$L$34</f>
        <v>87526.07195662889</v>
      </c>
      <c r="BX473" s="3">
        <f>X473*保育人数!$L$3/保育人数!$L$34</f>
        <v>88402.562838836864</v>
      </c>
      <c r="BY473" s="3">
        <f>Y473*保育人数!$L$3/保育人数!$L$34</f>
        <v>88535.83045835387</v>
      </c>
      <c r="BZ473" s="3">
        <f>Z473*保育人数!$L$3/保育人数!$L$34</f>
        <v>87474.815179891579</v>
      </c>
      <c r="CA473" s="3">
        <f>AA473*保育人数!$L$3/保育人数!$L$34</f>
        <v>88499.950714637758</v>
      </c>
      <c r="CB473" s="3">
        <f>AB473*保育人数!$L$3/保育人数!$L$34</f>
        <v>89494.332183341554</v>
      </c>
      <c r="CC473" s="3">
        <f>AC473*保育人数!$L$3/保育人数!$L$34</f>
        <v>93533.366190241504</v>
      </c>
      <c r="CD473" s="3">
        <f>AD473*保育人数!$L$3/保育人数!$L$34</f>
        <v>102344.40611138492</v>
      </c>
      <c r="CE473" s="3">
        <f>AE473*保育人数!$L$3/保育人数!$L$34</f>
        <v>0</v>
      </c>
      <c r="CF473" s="3">
        <f t="shared" si="294"/>
        <v>81673.479994623412</v>
      </c>
      <c r="CG473" s="216"/>
      <c r="CH473" s="3"/>
      <c r="CI473" s="4"/>
    </row>
    <row r="474" spans="1:87" ht="21" customHeight="1">
      <c r="A474" s="32" t="s">
        <v>84</v>
      </c>
      <c r="B474" s="33" t="s">
        <v>171</v>
      </c>
      <c r="C474" s="237" t="s">
        <v>159</v>
      </c>
      <c r="D474" s="34" t="s">
        <v>105</v>
      </c>
      <c r="E474" s="38">
        <v>320</v>
      </c>
      <c r="F474" s="36">
        <v>330</v>
      </c>
      <c r="G474" s="36">
        <v>330</v>
      </c>
      <c r="H474" s="36">
        <v>330</v>
      </c>
      <c r="I474" s="36">
        <v>340</v>
      </c>
      <c r="J474" s="36">
        <v>340</v>
      </c>
      <c r="K474" s="36">
        <v>340</v>
      </c>
      <c r="L474" s="36">
        <v>340</v>
      </c>
      <c r="M474" s="39">
        <v>350</v>
      </c>
      <c r="N474" s="39">
        <v>360</v>
      </c>
      <c r="O474" s="40">
        <v>390</v>
      </c>
      <c r="P474" s="111"/>
      <c r="Q474" s="111"/>
      <c r="R474" s="111"/>
      <c r="S474" s="111"/>
      <c r="T474" s="35">
        <v>39130</v>
      </c>
      <c r="U474" s="36">
        <v>39960</v>
      </c>
      <c r="V474" s="36">
        <v>40490</v>
      </c>
      <c r="W474" s="36">
        <v>40790</v>
      </c>
      <c r="X474" s="36">
        <v>41130</v>
      </c>
      <c r="Y474" s="36">
        <v>36710</v>
      </c>
      <c r="Z474" s="36">
        <v>36290</v>
      </c>
      <c r="AA474" s="36">
        <v>36690</v>
      </c>
      <c r="AB474" s="37">
        <v>37060</v>
      </c>
      <c r="AC474" s="37">
        <v>38560</v>
      </c>
      <c r="AD474" s="77">
        <v>41910</v>
      </c>
      <c r="AE474" s="111"/>
      <c r="AF474" s="4">
        <f>E474/E$546</f>
        <v>1.032258064516129</v>
      </c>
      <c r="AG474" s="4">
        <f>F474/E$546</f>
        <v>1.064516129032258</v>
      </c>
      <c r="AH474" s="4">
        <f>G474/E$546</f>
        <v>1.064516129032258</v>
      </c>
      <c r="AI474" s="4">
        <f>H474/E$546</f>
        <v>1.064516129032258</v>
      </c>
      <c r="AJ474" s="4">
        <f>I474/E$546</f>
        <v>1.096774193548387</v>
      </c>
      <c r="AK474" s="4">
        <f>J474/E$546</f>
        <v>1.096774193548387</v>
      </c>
      <c r="AL474" s="4">
        <f>K474/E$546</f>
        <v>1.096774193548387</v>
      </c>
      <c r="AM474" s="4">
        <f>L474/E$546</f>
        <v>1.096774193548387</v>
      </c>
      <c r="AN474" s="4">
        <f>M474/E$546</f>
        <v>1.1290322580645162</v>
      </c>
      <c r="AO474" s="4">
        <f>N474/E$546</f>
        <v>1.1612903225806452</v>
      </c>
      <c r="AP474" s="4">
        <f>O474/E$546</f>
        <v>1.2580645161290323</v>
      </c>
      <c r="AQ474" s="256"/>
      <c r="AR474" s="256"/>
      <c r="AS474" s="256"/>
      <c r="AT474" s="256"/>
      <c r="AU474" s="256"/>
      <c r="AV474" s="256"/>
      <c r="AW474" s="256"/>
      <c r="AX474" s="256"/>
      <c r="AY474" s="256"/>
      <c r="AZ474" s="256"/>
      <c r="BA474" s="256"/>
      <c r="BC474" s="3"/>
      <c r="BE474" s="3">
        <f>E474*(保育人数!$M$7+保育人数!$M$8)/保育人数!$M$34</f>
        <v>727.69016317271166</v>
      </c>
      <c r="BF474" s="3">
        <f>F474*(保育人数!$M$7+保育人数!$M$8)/保育人数!$M$34</f>
        <v>750.43048077185892</v>
      </c>
      <c r="BG474" s="3">
        <f>G474*(保育人数!$M$7+保育人数!$M$8)/保育人数!$M$34</f>
        <v>750.43048077185892</v>
      </c>
      <c r="BH474" s="3">
        <f>H474*(保育人数!$M$7+保育人数!$M$8)/保育人数!$M$34</f>
        <v>750.43048077185892</v>
      </c>
      <c r="BI474" s="3">
        <f>I474*(保育人数!$M$7+保育人数!$M$8)/保育人数!$M$34</f>
        <v>773.17079837100619</v>
      </c>
      <c r="BJ474" s="3">
        <f>J474*(保育人数!$M$7+保育人数!$M$8)/保育人数!$M$34</f>
        <v>773.17079837100619</v>
      </c>
      <c r="BK474" s="3">
        <f>K474*(保育人数!$M$7+保育人数!$M$8)/保育人数!$M$34</f>
        <v>773.17079837100619</v>
      </c>
      <c r="BL474" s="3">
        <f>L474*(保育人数!$M$7+保育人数!$M$8)/保育人数!$M$34</f>
        <v>773.17079837100619</v>
      </c>
      <c r="BM474" s="3">
        <f>M474*(保育人数!$M$7+保育人数!$M$8)/保育人数!$M$34</f>
        <v>795.91111597015333</v>
      </c>
      <c r="BN474" s="3">
        <f>N474*(保育人数!$M$7+保育人数!$M$8)/保育人数!$M$34</f>
        <v>818.65143356930059</v>
      </c>
      <c r="BO474" s="3">
        <f>O474*(保育人数!$M$7+保育人数!$M$8)/保育人数!$M$34</f>
        <v>886.87238636674238</v>
      </c>
      <c r="BP474" s="3">
        <f>AVERAGE(BE474:BO474)</f>
        <v>779.37270317077355</v>
      </c>
      <c r="BQ474" s="216">
        <f>SUM(BP474:BP477)</f>
        <v>3643.1022444633836</v>
      </c>
      <c r="BR474" s="3"/>
      <c r="BU474" s="3">
        <f>U474*(保育人数!$M$7+保育人数!$M$8)/保育人数!$M$34</f>
        <v>90870.309126192369</v>
      </c>
      <c r="BV474" s="3">
        <f>V474*(保育人数!$M$7+保育人数!$M$8)/保育人数!$M$34</f>
        <v>92075.545958947172</v>
      </c>
      <c r="BW474" s="3">
        <f>W474*(保育人数!$M$7+保育人数!$M$8)/保育人数!$M$34</f>
        <v>92757.755486921582</v>
      </c>
      <c r="BX474" s="3">
        <f>X474*(保育人数!$M$7+保育人数!$M$8)/保育人数!$M$34</f>
        <v>93530.926285292589</v>
      </c>
      <c r="BY474" s="3">
        <f>Y474*(保育人数!$M$7+保育人数!$M$8)/保育人数!$M$34</f>
        <v>83479.70590646952</v>
      </c>
      <c r="BZ474" s="3">
        <f>Z474*(保育人数!$M$7+保育人数!$M$8)/保育人数!$M$34</f>
        <v>82524.612567305332</v>
      </c>
      <c r="CA474" s="3">
        <f>AA474*(保育人数!$M$7+保育人数!$M$8)/保育人数!$M$34</f>
        <v>83434.225271271222</v>
      </c>
      <c r="CB474" s="3">
        <f>AB474*(保育人数!$M$7+保育人数!$M$8)/保育人数!$M$34</f>
        <v>84275.617022439663</v>
      </c>
      <c r="CC474" s="3">
        <f>AC474*(保育人数!$M$7+保育人数!$M$8)/保育人数!$M$34</f>
        <v>87686.664662311756</v>
      </c>
      <c r="CD474" s="3">
        <f>AD474*(保育人数!$M$7+保育人数!$M$8)/保育人数!$M$34</f>
        <v>95304.671058026084</v>
      </c>
      <c r="CE474" s="3">
        <f>AE474*(保育人数!$M$7+保育人数!$M$8)/保育人数!$M$34</f>
        <v>0</v>
      </c>
      <c r="CF474" s="3">
        <f>AVERAGE(BU474:CE474)</f>
        <v>80540.003031379762</v>
      </c>
      <c r="CG474" s="216">
        <f>ROUNDDOWN(SUM(CF474:CF477)*$CJ$2*12/16,-2)</f>
        <v>194900</v>
      </c>
      <c r="CH474" s="3"/>
      <c r="CI474" s="4"/>
    </row>
    <row r="475" spans="1:87" ht="19">
      <c r="A475" s="32" t="s">
        <v>84</v>
      </c>
      <c r="B475" s="76" t="s">
        <v>143</v>
      </c>
      <c r="C475" s="237"/>
      <c r="D475" s="34" t="s">
        <v>106</v>
      </c>
      <c r="E475" s="38">
        <v>380</v>
      </c>
      <c r="F475" s="36">
        <v>390</v>
      </c>
      <c r="G475" s="36">
        <v>390</v>
      </c>
      <c r="H475" s="36">
        <v>390</v>
      </c>
      <c r="I475" s="36">
        <v>400</v>
      </c>
      <c r="J475" s="36">
        <v>400</v>
      </c>
      <c r="K475" s="36">
        <v>400</v>
      </c>
      <c r="L475" s="36">
        <v>400</v>
      </c>
      <c r="M475" s="39">
        <v>410</v>
      </c>
      <c r="N475" s="39">
        <v>430</v>
      </c>
      <c r="O475" s="40">
        <v>460</v>
      </c>
      <c r="P475" s="111"/>
      <c r="Q475" s="111"/>
      <c r="R475" s="111"/>
      <c r="S475" s="111"/>
      <c r="T475" s="35">
        <v>45550</v>
      </c>
      <c r="U475" s="36">
        <v>46560</v>
      </c>
      <c r="V475" s="36">
        <v>47160</v>
      </c>
      <c r="W475" s="36">
        <v>47520</v>
      </c>
      <c r="X475" s="36">
        <v>47930</v>
      </c>
      <c r="Y475" s="36">
        <v>43520</v>
      </c>
      <c r="Z475" s="36">
        <v>43010</v>
      </c>
      <c r="AA475" s="36">
        <v>43490</v>
      </c>
      <c r="AB475" s="37">
        <v>43940</v>
      </c>
      <c r="AC475" s="37">
        <v>45770</v>
      </c>
      <c r="AD475" s="77">
        <v>49830</v>
      </c>
      <c r="AE475" s="111"/>
      <c r="AF475" s="4">
        <f>E475/E$547</f>
        <v>1.027027027027027</v>
      </c>
      <c r="AG475" s="4">
        <f>F475/E$547</f>
        <v>1.0540540540540539</v>
      </c>
      <c r="AH475" s="4">
        <f>G475/E$547</f>
        <v>1.0540540540540539</v>
      </c>
      <c r="AI475" s="4">
        <f>H475/E$547</f>
        <v>1.0540540540540539</v>
      </c>
      <c r="AJ475" s="4">
        <f>I475/E$547</f>
        <v>1.0810810810810811</v>
      </c>
      <c r="AK475" s="4">
        <f>J475/E$547</f>
        <v>1.0810810810810811</v>
      </c>
      <c r="AL475" s="4">
        <f>K475/E$547</f>
        <v>1.0810810810810811</v>
      </c>
      <c r="AM475" s="4">
        <f>L475/E$547</f>
        <v>1.0810810810810811</v>
      </c>
      <c r="AN475" s="4">
        <f>M475/E$547</f>
        <v>1.1081081081081081</v>
      </c>
      <c r="AO475" s="4">
        <f>N475/E$547</f>
        <v>1.1621621621621621</v>
      </c>
      <c r="AP475" s="4">
        <f>O475/E$547</f>
        <v>1.2432432432432432</v>
      </c>
      <c r="AQ475" s="256"/>
      <c r="AR475" s="256"/>
      <c r="AS475" s="256"/>
      <c r="AT475" s="256"/>
      <c r="AU475" s="256"/>
      <c r="AV475" s="256"/>
      <c r="AW475" s="256"/>
      <c r="AX475" s="256"/>
      <c r="AY475" s="256"/>
      <c r="AZ475" s="256"/>
      <c r="BA475" s="256"/>
      <c r="BC475" s="3"/>
      <c r="BE475" s="3">
        <f>E475*保育人数!$M$6/保育人数!$M$34</f>
        <v>432.06603438379756</v>
      </c>
      <c r="BF475" s="3">
        <f>F475*保育人数!$M$6/保育人数!$M$34</f>
        <v>443.43619318337119</v>
      </c>
      <c r="BG475" s="3">
        <f>G475*保育人数!$M$6/保育人数!$M$34</f>
        <v>443.43619318337119</v>
      </c>
      <c r="BH475" s="3">
        <f>H475*保育人数!$M$6/保育人数!$M$34</f>
        <v>443.43619318337119</v>
      </c>
      <c r="BI475" s="3">
        <f>I475*保育人数!$M$6/保育人数!$M$34</f>
        <v>454.80635198294476</v>
      </c>
      <c r="BJ475" s="3">
        <f>J475*保育人数!$M$6/保育人数!$M$34</f>
        <v>454.80635198294476</v>
      </c>
      <c r="BK475" s="3">
        <f>K475*保育人数!$M$6/保育人数!$M$34</f>
        <v>454.80635198294476</v>
      </c>
      <c r="BL475" s="3">
        <f>L475*保育人数!$M$6/保育人数!$M$34</f>
        <v>454.80635198294476</v>
      </c>
      <c r="BM475" s="3">
        <f>M475*保育人数!$M$6/保育人数!$M$34</f>
        <v>466.17651078251839</v>
      </c>
      <c r="BN475" s="3">
        <f>N475*保育人数!$M$6/保育人数!$M$34</f>
        <v>488.91682838166565</v>
      </c>
      <c r="BO475" s="3">
        <f>O475*保育人数!$M$6/保育人数!$M$34</f>
        <v>523.02730478038654</v>
      </c>
      <c r="BP475" s="3">
        <f t="shared" ref="BP475:BP477" si="295">AVERAGE(BE475:BO475)</f>
        <v>459.97460598275097</v>
      </c>
      <c r="BQ475" s="216"/>
      <c r="BR475" s="3"/>
      <c r="BU475" s="3">
        <f>U475*保育人数!$M$6/保育人数!$M$34</f>
        <v>52939.459370814773</v>
      </c>
      <c r="BV475" s="3">
        <f>V475*保育人数!$M$6/保育人数!$M$34</f>
        <v>53621.66889878919</v>
      </c>
      <c r="BW475" s="3">
        <f>W475*保育人数!$M$6/保育人数!$M$34</f>
        <v>54030.994615573843</v>
      </c>
      <c r="BX475" s="3">
        <f>X475*保育人数!$M$6/保育人数!$M$34</f>
        <v>54497.171126356356</v>
      </c>
      <c r="BY475" s="3">
        <f>Y475*保育人数!$M$6/保育人数!$M$34</f>
        <v>49482.931095744396</v>
      </c>
      <c r="BZ475" s="3">
        <f>Z475*保育人数!$M$6/保育人数!$M$34</f>
        <v>48903.052996966137</v>
      </c>
      <c r="CA475" s="3">
        <f>AA475*保育人数!$M$6/保育人数!$M$34</f>
        <v>49448.820619345672</v>
      </c>
      <c r="CB475" s="3">
        <f>AB475*保育人数!$M$6/保育人数!$M$34</f>
        <v>49960.477765326483</v>
      </c>
      <c r="CC475" s="3">
        <f>AC475*保育人数!$M$6/保育人数!$M$34</f>
        <v>52041.216825648458</v>
      </c>
      <c r="CD475" s="3">
        <f>AD475*保育人数!$M$6/保育人数!$M$34</f>
        <v>56657.501298275347</v>
      </c>
      <c r="CE475" s="3">
        <f>AE475*保育人数!$M$6/保育人数!$M$34</f>
        <v>0</v>
      </c>
      <c r="CF475" s="3">
        <f t="shared" ref="CF475:CF477" si="296">AVERAGE(BU475:CE475)</f>
        <v>47416.663146621882</v>
      </c>
      <c r="CG475" s="216"/>
      <c r="CH475" s="3"/>
      <c r="CI475" s="4"/>
    </row>
    <row r="476" spans="1:87" ht="19">
      <c r="A476" s="32" t="s">
        <v>84</v>
      </c>
      <c r="B476" s="76" t="s">
        <v>143</v>
      </c>
      <c r="C476" s="257" t="s">
        <v>160</v>
      </c>
      <c r="D476" s="34" t="s">
        <v>161</v>
      </c>
      <c r="E476" s="38">
        <v>830</v>
      </c>
      <c r="F476" s="36">
        <v>850</v>
      </c>
      <c r="G476" s="36">
        <v>860</v>
      </c>
      <c r="H476" s="36">
        <v>860</v>
      </c>
      <c r="I476" s="36">
        <v>880</v>
      </c>
      <c r="J476" s="36">
        <v>880</v>
      </c>
      <c r="K476" s="36">
        <v>860</v>
      </c>
      <c r="L476" s="36">
        <v>880</v>
      </c>
      <c r="M476" s="39">
        <v>890</v>
      </c>
      <c r="N476" s="39">
        <v>930</v>
      </c>
      <c r="O476" s="40">
        <v>1020</v>
      </c>
      <c r="P476" s="111"/>
      <c r="Q476" s="111"/>
      <c r="R476" s="111"/>
      <c r="S476" s="111"/>
      <c r="T476" s="35">
        <v>93730</v>
      </c>
      <c r="U476" s="36">
        <v>95990</v>
      </c>
      <c r="V476" s="36">
        <v>97170</v>
      </c>
      <c r="W476" s="36">
        <v>97960</v>
      </c>
      <c r="X476" s="36">
        <v>98880</v>
      </c>
      <c r="Y476" s="36">
        <v>99040</v>
      </c>
      <c r="Z476" s="36">
        <v>98010</v>
      </c>
      <c r="AA476" s="36">
        <v>99130</v>
      </c>
      <c r="AB476" s="37">
        <v>100190</v>
      </c>
      <c r="AC476" s="37">
        <v>104500</v>
      </c>
      <c r="AD476" s="77">
        <v>113880</v>
      </c>
      <c r="AE476" s="111"/>
      <c r="AF476" s="4">
        <f>E476/E$548</f>
        <v>1.0246913580246915</v>
      </c>
      <c r="AG476" s="4">
        <f>F476/E$548</f>
        <v>1.0493827160493827</v>
      </c>
      <c r="AH476" s="4">
        <f>G476/E$548</f>
        <v>1.0617283950617284</v>
      </c>
      <c r="AI476" s="4">
        <f>H476/E$548</f>
        <v>1.0617283950617284</v>
      </c>
      <c r="AJ476" s="4">
        <f>I476/E$548</f>
        <v>1.0864197530864197</v>
      </c>
      <c r="AK476" s="4">
        <f>J476/E$548</f>
        <v>1.0864197530864197</v>
      </c>
      <c r="AL476" s="4">
        <f>K476/E$548</f>
        <v>1.0617283950617284</v>
      </c>
      <c r="AM476" s="4">
        <f>L476/E$548</f>
        <v>1.0864197530864197</v>
      </c>
      <c r="AN476" s="4">
        <f>M476/E$548</f>
        <v>1.0987654320987654</v>
      </c>
      <c r="AO476" s="4">
        <f>N476/E$548</f>
        <v>1.1481481481481481</v>
      </c>
      <c r="AP476" s="4">
        <f>O476/E$548</f>
        <v>1.2592592592592593</v>
      </c>
      <c r="AQ476" s="256"/>
      <c r="AR476" s="256"/>
      <c r="AS476" s="256"/>
      <c r="AT476" s="256"/>
      <c r="AU476" s="256"/>
      <c r="AV476" s="256"/>
      <c r="AW476" s="256"/>
      <c r="AX476" s="256"/>
      <c r="AY476" s="256"/>
      <c r="AZ476" s="256"/>
      <c r="BA476" s="256"/>
      <c r="BC476" s="3"/>
      <c r="BE476" s="3">
        <f>E476*(保育人数!$M$4+保育人数!$M$5)/保育人数!$M$34</f>
        <v>1415.5847705469157</v>
      </c>
      <c r="BF476" s="3">
        <f>F476*(保育人数!$M$4+保育人数!$M$5)/保育人数!$M$34</f>
        <v>1449.6952469456364</v>
      </c>
      <c r="BG476" s="3">
        <f>G476*(保育人数!$M$4+保育人数!$M$5)/保育人数!$M$34</f>
        <v>1466.7504851449969</v>
      </c>
      <c r="BH476" s="3">
        <f>H476*(保育人数!$M$4+保育人数!$M$5)/保育人数!$M$34</f>
        <v>1466.7504851449969</v>
      </c>
      <c r="BI476" s="3">
        <f>I476*(保育人数!$M$4+保育人数!$M$5)/保育人数!$M$34</f>
        <v>1500.8609615437178</v>
      </c>
      <c r="BJ476" s="3">
        <f>J476*(保育人数!$M$4+保育人数!$M$5)/保育人数!$M$34</f>
        <v>1500.8609615437178</v>
      </c>
      <c r="BK476" s="3">
        <f>K476*(保育人数!$M$4+保育人数!$M$5)/保育人数!$M$34</f>
        <v>1466.7504851449969</v>
      </c>
      <c r="BL476" s="3">
        <f>L476*(保育人数!$M$4+保育人数!$M$5)/保育人数!$M$34</f>
        <v>1500.8609615437178</v>
      </c>
      <c r="BM476" s="3">
        <f>M476*(保育人数!$M$4+保育人数!$M$5)/保育人数!$M$34</f>
        <v>1517.9161997430783</v>
      </c>
      <c r="BN476" s="3">
        <f>N476*(保育人数!$M$4+保育人数!$M$5)/保育人数!$M$34</f>
        <v>1586.13715254052</v>
      </c>
      <c r="BO476" s="3">
        <f>O476*(保育人数!$M$4+保育人数!$M$5)/保育人数!$M$34</f>
        <v>1739.6342963347638</v>
      </c>
      <c r="BP476" s="3">
        <f t="shared" si="295"/>
        <v>1510.1638187433689</v>
      </c>
      <c r="BQ476" s="216"/>
      <c r="BR476" s="3"/>
      <c r="BU476" s="3">
        <f>U476*(保育人数!$M$4+保育人数!$M$5)/保育人数!$M$34</f>
        <v>163713.23147566075</v>
      </c>
      <c r="BV476" s="3">
        <f>V476*(保育人数!$M$4+保育人数!$M$5)/保育人数!$M$34</f>
        <v>165725.7495831853</v>
      </c>
      <c r="BW476" s="3">
        <f>W476*(保育人数!$M$4+保育人数!$M$5)/保育人数!$M$34</f>
        <v>167073.11340093476</v>
      </c>
      <c r="BX476" s="3">
        <f>X476*(保育人数!$M$4+保育人数!$M$5)/保育人数!$M$34</f>
        <v>168642.19531527592</v>
      </c>
      <c r="BY476" s="3">
        <f>Y476*(保育人数!$M$4+保育人数!$M$5)/保育人数!$M$34</f>
        <v>168915.07912646569</v>
      </c>
      <c r="BZ476" s="3">
        <f>Z476*(保育人数!$M$4+保育人数!$M$5)/保育人数!$M$34</f>
        <v>167158.38959193157</v>
      </c>
      <c r="CA476" s="3">
        <f>AA476*(保育人数!$M$4+保育人数!$M$5)/保育人数!$M$34</f>
        <v>169068.57627025995</v>
      </c>
      <c r="CB476" s="3">
        <f>AB476*(保育人数!$M$4+保育人数!$M$5)/保育人数!$M$34</f>
        <v>170876.43151939215</v>
      </c>
      <c r="CC476" s="3">
        <f>AC476*(保育人数!$M$4+保育人数!$M$5)/保育人数!$M$34</f>
        <v>178227.23918331647</v>
      </c>
      <c r="CD476" s="3">
        <f>AD476*(保育人数!$M$4+保育人数!$M$5)/保育人数!$M$34</f>
        <v>194225.05261431658</v>
      </c>
      <c r="CE476" s="3">
        <f>AE476*(保育人数!$M$4+保育人数!$M$5)/保育人数!$M$34</f>
        <v>0</v>
      </c>
      <c r="CF476" s="3">
        <f t="shared" si="296"/>
        <v>155784.09618915812</v>
      </c>
      <c r="CG476" s="216"/>
      <c r="CH476" s="3"/>
      <c r="CI476" s="4"/>
    </row>
    <row r="477" spans="1:87" ht="19">
      <c r="A477" s="32" t="s">
        <v>84</v>
      </c>
      <c r="B477" s="76" t="s">
        <v>143</v>
      </c>
      <c r="C477" s="257"/>
      <c r="D477" s="34" t="s">
        <v>162</v>
      </c>
      <c r="E477" s="38">
        <v>1470</v>
      </c>
      <c r="F477" s="36">
        <v>1510</v>
      </c>
      <c r="G477" s="36">
        <v>1530</v>
      </c>
      <c r="H477" s="36">
        <v>1540</v>
      </c>
      <c r="I477" s="36">
        <v>1560</v>
      </c>
      <c r="J477" s="36">
        <v>1560</v>
      </c>
      <c r="K477" s="36">
        <v>1530</v>
      </c>
      <c r="L477" s="36">
        <v>1560</v>
      </c>
      <c r="M477" s="39">
        <v>1570</v>
      </c>
      <c r="N477" s="39">
        <v>1650</v>
      </c>
      <c r="O477" s="40">
        <v>1810</v>
      </c>
      <c r="P477" s="111"/>
      <c r="Q477" s="111"/>
      <c r="R477" s="111"/>
      <c r="S477" s="111"/>
      <c r="T477" s="35">
        <v>158020</v>
      </c>
      <c r="U477" s="36">
        <v>162080</v>
      </c>
      <c r="V477" s="36">
        <v>163940</v>
      </c>
      <c r="W477" s="36">
        <v>165320</v>
      </c>
      <c r="X477" s="36">
        <v>166950</v>
      </c>
      <c r="Y477" s="36">
        <v>167210</v>
      </c>
      <c r="Z477" s="36">
        <v>165230</v>
      </c>
      <c r="AA477" s="36">
        <v>167150</v>
      </c>
      <c r="AB477" s="37">
        <v>169020</v>
      </c>
      <c r="AC477" s="37">
        <v>176590</v>
      </c>
      <c r="AD477" s="77">
        <v>193140</v>
      </c>
      <c r="AE477" s="111"/>
      <c r="AF477" s="4">
        <f>E477/E$549</f>
        <v>1.0279720279720279</v>
      </c>
      <c r="AG477" s="4">
        <f>F477/E$549</f>
        <v>1.055944055944056</v>
      </c>
      <c r="AH477" s="4">
        <f>G477/E$549</f>
        <v>1.06993006993007</v>
      </c>
      <c r="AI477" s="4">
        <f>H477/E$549</f>
        <v>1.0769230769230769</v>
      </c>
      <c r="AJ477" s="4">
        <f>I477/E$549</f>
        <v>1.0909090909090908</v>
      </c>
      <c r="AK477" s="4">
        <f>J477/E$549</f>
        <v>1.0909090909090908</v>
      </c>
      <c r="AL477" s="4">
        <f>K477/E$549</f>
        <v>1.06993006993007</v>
      </c>
      <c r="AM477" s="4">
        <f>L477/E$549</f>
        <v>1.0909090909090908</v>
      </c>
      <c r="AN477" s="4">
        <f>M477/E$549</f>
        <v>1.0979020979020979</v>
      </c>
      <c r="AO477" s="4">
        <f>N477/E$549</f>
        <v>1.1538461538461537</v>
      </c>
      <c r="AP477" s="4">
        <f>O477/E$549</f>
        <v>1.2657342657342658</v>
      </c>
      <c r="AQ477" s="256"/>
      <c r="AR477" s="256"/>
      <c r="AS477" s="256"/>
      <c r="AT477" s="256"/>
      <c r="AU477" s="256"/>
      <c r="AV477" s="256"/>
      <c r="AW477" s="256"/>
      <c r="AX477" s="256"/>
      <c r="AY477" s="256"/>
      <c r="AZ477" s="256"/>
      <c r="BA477" s="256"/>
      <c r="BC477" s="3"/>
      <c r="BE477" s="3">
        <f>E477*保育人数!$M$3/保育人数!$M$34</f>
        <v>835.70667176866107</v>
      </c>
      <c r="BF477" s="3">
        <f>F477*保育人数!$M$3/保育人数!$M$34</f>
        <v>858.44698936780833</v>
      </c>
      <c r="BG477" s="3">
        <f>G477*保育人数!$M$3/保育人数!$M$34</f>
        <v>869.8171481673819</v>
      </c>
      <c r="BH477" s="3">
        <f>H477*保育人数!$M$3/保育人数!$M$34</f>
        <v>875.50222756716869</v>
      </c>
      <c r="BI477" s="3">
        <f>I477*保育人数!$M$3/保育人数!$M$34</f>
        <v>886.87238636674238</v>
      </c>
      <c r="BJ477" s="3">
        <f>J477*保育人数!$M$3/保育人数!$M$34</f>
        <v>886.87238636674238</v>
      </c>
      <c r="BK477" s="3">
        <f>K477*保育人数!$M$3/保育人数!$M$34</f>
        <v>869.8171481673819</v>
      </c>
      <c r="BL477" s="3">
        <f>L477*保育人数!$M$3/保育人数!$M$34</f>
        <v>886.87238636674238</v>
      </c>
      <c r="BM477" s="3">
        <f>M477*保育人数!$M$3/保育人数!$M$34</f>
        <v>892.55746576652916</v>
      </c>
      <c r="BN477" s="3">
        <f>N477*保育人数!$M$3/保育人数!$M$34</f>
        <v>938.03810096482357</v>
      </c>
      <c r="BO477" s="3">
        <f>O477*保育人数!$M$3/保育人数!$M$34</f>
        <v>1028.9993713614126</v>
      </c>
      <c r="BP477" s="3">
        <f t="shared" si="295"/>
        <v>893.59111656649043</v>
      </c>
      <c r="BQ477" s="216"/>
      <c r="BR477" s="3"/>
      <c r="BU477" s="3">
        <f>U477*保育人数!$M$3/保育人数!$M$34</f>
        <v>92143.76691174462</v>
      </c>
      <c r="BV477" s="3">
        <f>V477*保育人数!$M$3/保育人数!$M$34</f>
        <v>93201.191680104967</v>
      </c>
      <c r="BW477" s="3">
        <f>W477*保育人数!$M$3/保育人数!$M$34</f>
        <v>93985.732637275534</v>
      </c>
      <c r="BX477" s="3">
        <f>X477*保育人数!$M$3/保育人数!$M$34</f>
        <v>94912.400579440786</v>
      </c>
      <c r="BY477" s="3">
        <f>Y477*保育人数!$M$3/保育人数!$M$34</f>
        <v>95060.212643835242</v>
      </c>
      <c r="BZ477" s="3">
        <f>Z477*保育人数!$M$3/保育人数!$M$34</f>
        <v>93934.566922677463</v>
      </c>
      <c r="CA477" s="3">
        <f>AA477*保育人数!$M$3/保育人数!$M$34</f>
        <v>95026.102167436533</v>
      </c>
      <c r="CB477" s="3">
        <f>AB477*保育人数!$M$3/保育人数!$M$34</f>
        <v>96089.212015196666</v>
      </c>
      <c r="CC477" s="3">
        <f>AC477*保育人数!$M$3/保育人数!$M$34</f>
        <v>100392.81712083527</v>
      </c>
      <c r="CD477" s="3">
        <f>AD477*保育人数!$M$3/保育人数!$M$34</f>
        <v>109801.62352748244</v>
      </c>
      <c r="CE477" s="3">
        <f>AE477*保育人数!$M$3/保育人数!$M$34</f>
        <v>0</v>
      </c>
      <c r="CF477" s="3">
        <f t="shared" si="296"/>
        <v>87686.147836911769</v>
      </c>
      <c r="CG477" s="216"/>
      <c r="CH477" s="3"/>
      <c r="CI477" s="4"/>
    </row>
    <row r="478" spans="1:87" ht="21" customHeight="1">
      <c r="A478" s="32" t="s">
        <v>84</v>
      </c>
      <c r="B478" s="33" t="s">
        <v>172</v>
      </c>
      <c r="C478" s="237" t="s">
        <v>159</v>
      </c>
      <c r="D478" s="34" t="s">
        <v>105</v>
      </c>
      <c r="E478" s="38">
        <v>300</v>
      </c>
      <c r="F478" s="36">
        <v>310</v>
      </c>
      <c r="G478" s="36">
        <v>310</v>
      </c>
      <c r="H478" s="36">
        <v>320</v>
      </c>
      <c r="I478" s="36">
        <v>320</v>
      </c>
      <c r="J478" s="36">
        <v>320</v>
      </c>
      <c r="K478" s="36">
        <v>320</v>
      </c>
      <c r="L478" s="36">
        <v>330</v>
      </c>
      <c r="M478" s="39">
        <v>330</v>
      </c>
      <c r="N478" s="39">
        <v>340</v>
      </c>
      <c r="O478" s="40">
        <v>370</v>
      </c>
      <c r="P478" s="111"/>
      <c r="Q478" s="111"/>
      <c r="R478" s="111"/>
      <c r="S478" s="111"/>
      <c r="T478" s="35">
        <v>37380</v>
      </c>
      <c r="U478" s="36">
        <v>38170</v>
      </c>
      <c r="V478" s="36">
        <v>38690</v>
      </c>
      <c r="W478" s="36">
        <v>38970</v>
      </c>
      <c r="X478" s="36">
        <v>39300</v>
      </c>
      <c r="Y478" s="36">
        <v>34880</v>
      </c>
      <c r="Z478" s="36">
        <v>34470</v>
      </c>
      <c r="AA478" s="36">
        <v>34860</v>
      </c>
      <c r="AB478" s="37">
        <v>35210</v>
      </c>
      <c r="AC478" s="37">
        <v>36630</v>
      </c>
      <c r="AD478" s="77">
        <v>39820</v>
      </c>
      <c r="AE478" s="111"/>
      <c r="AF478" s="4">
        <f>E478/E$550</f>
        <v>1</v>
      </c>
      <c r="AG478" s="4">
        <f>F478/E$550</f>
        <v>1.0333333333333334</v>
      </c>
      <c r="AH478" s="4">
        <f>G478/E$550</f>
        <v>1.0333333333333334</v>
      </c>
      <c r="AI478" s="4">
        <f>H478/E$550</f>
        <v>1.0666666666666667</v>
      </c>
      <c r="AJ478" s="4">
        <f>I478/E$550</f>
        <v>1.0666666666666667</v>
      </c>
      <c r="AK478" s="4">
        <f>J478/E$550</f>
        <v>1.0666666666666667</v>
      </c>
      <c r="AL478" s="4">
        <f>K478/E$550</f>
        <v>1.0666666666666667</v>
      </c>
      <c r="AM478" s="4">
        <f>L478/E$550</f>
        <v>1.1000000000000001</v>
      </c>
      <c r="AN478" s="4">
        <f>M478/E$550</f>
        <v>1.1000000000000001</v>
      </c>
      <c r="AO478" s="4">
        <f>N478/E$550</f>
        <v>1.1333333333333333</v>
      </c>
      <c r="AP478" s="4">
        <f>O478/E$550</f>
        <v>1.2333333333333334</v>
      </c>
      <c r="AQ478" s="256"/>
      <c r="AR478" s="256"/>
      <c r="AS478" s="256"/>
      <c r="AT478" s="256"/>
      <c r="AU478" s="256"/>
      <c r="AV478" s="256"/>
      <c r="AW478" s="256"/>
      <c r="AX478" s="256"/>
      <c r="AY478" s="256"/>
      <c r="AZ478" s="256"/>
      <c r="BA478" s="256"/>
      <c r="BC478" s="3"/>
      <c r="BE478" s="3">
        <f>E478*(保育人数!$N$7+保育人数!$N$8)/保育人数!$N$34</f>
        <v>705.95495217525456</v>
      </c>
      <c r="BF478" s="3">
        <f>F478*(保育人数!$N$7+保育人数!$N$8)/保育人数!$N$34</f>
        <v>729.48678391442979</v>
      </c>
      <c r="BG478" s="3">
        <f>G478*(保育人数!$N$7+保育人数!$N$8)/保育人数!$N$34</f>
        <v>729.48678391442979</v>
      </c>
      <c r="BH478" s="3">
        <f>H478*(保育人数!$N$7+保育人数!$N$8)/保育人数!$N$34</f>
        <v>753.01861565360491</v>
      </c>
      <c r="BI478" s="3">
        <f>I478*(保育人数!$N$7+保育人数!$N$8)/保育人数!$N$34</f>
        <v>753.01861565360491</v>
      </c>
      <c r="BJ478" s="3">
        <f>J478*(保育人数!$N$7+保育人数!$N$8)/保育人数!$N$34</f>
        <v>753.01861565360491</v>
      </c>
      <c r="BK478" s="3">
        <f>K478*(保育人数!$N$7+保育人数!$N$8)/保育人数!$N$34</f>
        <v>753.01861565360491</v>
      </c>
      <c r="BL478" s="3">
        <f>L478*(保育人数!$N$7+保育人数!$N$8)/保育人数!$N$34</f>
        <v>776.55044739278003</v>
      </c>
      <c r="BM478" s="3">
        <f>M478*(保育人数!$N$7+保育人数!$N$8)/保育人数!$N$34</f>
        <v>776.55044739278003</v>
      </c>
      <c r="BN478" s="3">
        <f>N478*(保育人数!$N$7+保育人数!$N$8)/保育人数!$N$34</f>
        <v>800.08227913195526</v>
      </c>
      <c r="BO478" s="3">
        <f>O478*(保育人数!$N$7+保育人数!$N$8)/保育人数!$N$34</f>
        <v>870.67777434948061</v>
      </c>
      <c r="BP478" s="3">
        <f>AVERAGE(BE478:BO478)</f>
        <v>763.71490280777539</v>
      </c>
      <c r="BQ478" s="216">
        <f>SUM(BP478:BP481)</f>
        <v>3660.8042785148618</v>
      </c>
      <c r="BR478" s="3"/>
      <c r="BU478" s="3">
        <f>U478*(保育人数!$N$7+保育人数!$N$8)/保育人数!$N$34</f>
        <v>89821.001748431561</v>
      </c>
      <c r="BV478" s="3">
        <f>V478*(保育人数!$N$7+保育人数!$N$8)/保育人数!$N$34</f>
        <v>91044.656998868668</v>
      </c>
      <c r="BW478" s="3">
        <f>W478*(保育人数!$N$7+保育人数!$N$8)/保育人数!$N$34</f>
        <v>91703.548287565573</v>
      </c>
      <c r="BX478" s="3">
        <f>X478*(保育人数!$N$7+保育人数!$N$8)/保育人数!$N$34</f>
        <v>92480.098734958345</v>
      </c>
      <c r="BY478" s="3">
        <f>Y478*(保育人数!$N$7+保育人数!$N$8)/保育人数!$N$34</f>
        <v>82079.029106242931</v>
      </c>
      <c r="BZ478" s="3">
        <f>Z478*(保育人数!$N$7+保育人数!$N$8)/保育人数!$N$34</f>
        <v>81114.224004936754</v>
      </c>
      <c r="CA478" s="3">
        <f>AA478*(保育人数!$N$7+保育人数!$N$8)/保育人数!$N$34</f>
        <v>82031.965442764587</v>
      </c>
      <c r="CB478" s="3">
        <f>AB478*(保育人数!$N$7+保育人数!$N$8)/保育人数!$N$34</f>
        <v>82855.579553635718</v>
      </c>
      <c r="CC478" s="3">
        <f>AC478*(保育人数!$N$7+保育人数!$N$8)/保育人数!$N$34</f>
        <v>86197.099660598586</v>
      </c>
      <c r="CD478" s="3">
        <f>AD478*(保育人数!$N$7+保育人数!$N$8)/保育人数!$N$34</f>
        <v>93703.753985395466</v>
      </c>
      <c r="CE478" s="3">
        <f>AE478*(保育人数!$N$7+保育人数!$N$8)/保育人数!$N$34</f>
        <v>0</v>
      </c>
      <c r="CF478" s="3">
        <f>AVERAGE(BU478:CE478)</f>
        <v>79366.450683945281</v>
      </c>
      <c r="CG478" s="216">
        <f>ROUNDDOWN(SUM(CF478:CF481)*$CJ$2*12/16,-2)</f>
        <v>196500</v>
      </c>
      <c r="CH478" s="3"/>
      <c r="CI478" s="4"/>
    </row>
    <row r="479" spans="1:87" ht="19">
      <c r="A479" s="32" t="s">
        <v>84</v>
      </c>
      <c r="B479" s="76" t="s">
        <v>144</v>
      </c>
      <c r="C479" s="237"/>
      <c r="D479" s="34" t="s">
        <v>106</v>
      </c>
      <c r="E479" s="38">
        <v>360</v>
      </c>
      <c r="F479" s="36">
        <v>370</v>
      </c>
      <c r="G479" s="36">
        <v>370</v>
      </c>
      <c r="H479" s="36">
        <v>380</v>
      </c>
      <c r="I479" s="36">
        <v>380</v>
      </c>
      <c r="J479" s="36">
        <v>380</v>
      </c>
      <c r="K479" s="36">
        <v>380</v>
      </c>
      <c r="L479" s="36">
        <v>390</v>
      </c>
      <c r="M479" s="39">
        <v>390</v>
      </c>
      <c r="N479" s="39">
        <v>410</v>
      </c>
      <c r="O479" s="40">
        <v>440</v>
      </c>
      <c r="P479" s="111"/>
      <c r="Q479" s="111"/>
      <c r="R479" s="111"/>
      <c r="S479" s="111"/>
      <c r="T479" s="35">
        <v>43800</v>
      </c>
      <c r="U479" s="36">
        <v>44770</v>
      </c>
      <c r="V479" s="36">
        <v>45360</v>
      </c>
      <c r="W479" s="36">
        <v>45700</v>
      </c>
      <c r="X479" s="36">
        <v>46100</v>
      </c>
      <c r="Y479" s="36">
        <v>41690</v>
      </c>
      <c r="Z479" s="36">
        <v>41190</v>
      </c>
      <c r="AA479" s="36">
        <v>41660</v>
      </c>
      <c r="AB479" s="37">
        <v>42090</v>
      </c>
      <c r="AC479" s="37">
        <v>43840</v>
      </c>
      <c r="AD479" s="77">
        <v>47740</v>
      </c>
      <c r="AE479" s="111"/>
      <c r="AF479" s="4">
        <f>E479/E$551</f>
        <v>1</v>
      </c>
      <c r="AG479" s="4">
        <f>F479/E$551</f>
        <v>1.0277777777777777</v>
      </c>
      <c r="AH479" s="4">
        <f>G479/E$551</f>
        <v>1.0277777777777777</v>
      </c>
      <c r="AI479" s="4">
        <f>H479/E$551</f>
        <v>1.0555555555555556</v>
      </c>
      <c r="AJ479" s="4">
        <f>I479/E$551</f>
        <v>1.0555555555555556</v>
      </c>
      <c r="AK479" s="4">
        <f>J479/E$551</f>
        <v>1.0555555555555556</v>
      </c>
      <c r="AL479" s="4">
        <f>K479/E$551</f>
        <v>1.0555555555555556</v>
      </c>
      <c r="AM479" s="4">
        <f>L479/E$551</f>
        <v>1.0833333333333333</v>
      </c>
      <c r="AN479" s="4">
        <f>M479/E$551</f>
        <v>1.0833333333333333</v>
      </c>
      <c r="AO479" s="4">
        <f>N479/E$551</f>
        <v>1.1388888888888888</v>
      </c>
      <c r="AP479" s="4">
        <f>O479/E$551</f>
        <v>1.2222222222222223</v>
      </c>
      <c r="AQ479" s="256"/>
      <c r="AR479" s="256"/>
      <c r="AS479" s="256"/>
      <c r="AT479" s="256"/>
      <c r="AU479" s="256"/>
      <c r="AV479" s="256"/>
      <c r="AW479" s="256"/>
      <c r="AX479" s="256"/>
      <c r="AY479" s="256"/>
      <c r="AZ479" s="256"/>
      <c r="BA479" s="256"/>
      <c r="BC479" s="3"/>
      <c r="BE479" s="3">
        <f>E479*保育人数!$N$6/保育人数!$N$34</f>
        <v>423.57297130515275</v>
      </c>
      <c r="BF479" s="3">
        <f>F479*保育人数!$N$6/保育人数!$N$34</f>
        <v>435.33888717474031</v>
      </c>
      <c r="BG479" s="3">
        <f>G479*保育人数!$N$6/保育人数!$N$34</f>
        <v>435.33888717474031</v>
      </c>
      <c r="BH479" s="3">
        <f>H479*保育人数!$N$6/保育人数!$N$34</f>
        <v>447.10480304432792</v>
      </c>
      <c r="BI479" s="3">
        <f>I479*保育人数!$N$6/保育人数!$N$34</f>
        <v>447.10480304432792</v>
      </c>
      <c r="BJ479" s="3">
        <f>J479*保育人数!$N$6/保育人数!$N$34</f>
        <v>447.10480304432792</v>
      </c>
      <c r="BK479" s="3">
        <f>K479*保育人数!$N$6/保育人数!$N$34</f>
        <v>447.10480304432792</v>
      </c>
      <c r="BL479" s="3">
        <f>L479*保育人数!$N$6/保育人数!$N$34</f>
        <v>458.87071891391548</v>
      </c>
      <c r="BM479" s="3">
        <f>M479*保育人数!$N$6/保育人数!$N$34</f>
        <v>458.87071891391548</v>
      </c>
      <c r="BN479" s="3">
        <f>N479*保育人数!$N$6/保育人数!$N$34</f>
        <v>482.40255065309066</v>
      </c>
      <c r="BO479" s="3">
        <f>O479*保育人数!$N$6/保育人数!$N$34</f>
        <v>517.70029826185339</v>
      </c>
      <c r="BP479" s="3">
        <f t="shared" ref="BP479:BP481" si="297">AVERAGE(BE479:BO479)</f>
        <v>454.59220405224727</v>
      </c>
      <c r="BQ479" s="216"/>
      <c r="BR479" s="3"/>
      <c r="BU479" s="3">
        <f>U479*保育人数!$N$6/保育人数!$N$34</f>
        <v>52676.005348143583</v>
      </c>
      <c r="BV479" s="3">
        <f>V479*保育人数!$N$6/保育人数!$N$34</f>
        <v>53370.194384449249</v>
      </c>
      <c r="BW479" s="3">
        <f>W479*保育人数!$N$6/保育人数!$N$34</f>
        <v>53770.235524015225</v>
      </c>
      <c r="BX479" s="3">
        <f>X479*保育人数!$N$6/保育人数!$N$34</f>
        <v>54240.872158798731</v>
      </c>
      <c r="BY479" s="3">
        <f>Y479*保育人数!$N$6/保育人数!$N$34</f>
        <v>49052.103260310607</v>
      </c>
      <c r="BZ479" s="3">
        <f>Z479*保育人数!$N$6/保育人数!$N$34</f>
        <v>48463.807466831226</v>
      </c>
      <c r="CA479" s="3">
        <f>AA479*保育人数!$N$6/保育人数!$N$34</f>
        <v>49016.805512701845</v>
      </c>
      <c r="CB479" s="3">
        <f>AB479*保育人数!$N$6/保育人数!$N$34</f>
        <v>49522.739895094113</v>
      </c>
      <c r="CC479" s="3">
        <f>AC479*保育人数!$N$6/保育人数!$N$34</f>
        <v>51581.775172271933</v>
      </c>
      <c r="CD479" s="3">
        <f>AD479*保育人数!$N$6/保育人数!$N$34</f>
        <v>56170.482361411094</v>
      </c>
      <c r="CE479" s="3">
        <f>AE479*保育人数!$N$6/保育人数!$N$34</f>
        <v>0</v>
      </c>
      <c r="CF479" s="3">
        <f t="shared" ref="CF479:CF481" si="298">AVERAGE(BU479:CE479)</f>
        <v>47078.638280366147</v>
      </c>
      <c r="CG479" s="216"/>
      <c r="CH479" s="3"/>
      <c r="CI479" s="4"/>
    </row>
    <row r="480" spans="1:87" ht="19">
      <c r="A480" s="32" t="s">
        <v>84</v>
      </c>
      <c r="B480" s="76" t="s">
        <v>144</v>
      </c>
      <c r="C480" s="257" t="s">
        <v>160</v>
      </c>
      <c r="D480" s="34" t="s">
        <v>161</v>
      </c>
      <c r="E480" s="38">
        <v>810</v>
      </c>
      <c r="F480" s="36">
        <v>830</v>
      </c>
      <c r="G480" s="36">
        <v>840</v>
      </c>
      <c r="H480" s="36">
        <v>850</v>
      </c>
      <c r="I480" s="36">
        <v>860</v>
      </c>
      <c r="J480" s="36">
        <v>860</v>
      </c>
      <c r="K480" s="36">
        <v>840</v>
      </c>
      <c r="L480" s="36">
        <v>860</v>
      </c>
      <c r="M480" s="39">
        <v>870</v>
      </c>
      <c r="N480" s="39">
        <v>910</v>
      </c>
      <c r="O480" s="40">
        <v>1000</v>
      </c>
      <c r="P480" s="111"/>
      <c r="Q480" s="111"/>
      <c r="R480" s="111"/>
      <c r="S480" s="111"/>
      <c r="T480" s="35">
        <v>91980</v>
      </c>
      <c r="U480" s="36">
        <v>94200</v>
      </c>
      <c r="V480" s="36">
        <v>95370</v>
      </c>
      <c r="W480" s="36">
        <v>96140</v>
      </c>
      <c r="X480" s="36">
        <v>97050</v>
      </c>
      <c r="Y480" s="36">
        <v>97210</v>
      </c>
      <c r="Z480" s="36">
        <v>96190</v>
      </c>
      <c r="AA480" s="36">
        <v>97300</v>
      </c>
      <c r="AB480" s="37">
        <v>98340</v>
      </c>
      <c r="AC480" s="37">
        <v>102570</v>
      </c>
      <c r="AD480" s="77">
        <v>111790</v>
      </c>
      <c r="AE480" s="111"/>
      <c r="AF480" s="4">
        <f>E480/E$552</f>
        <v>1.0125</v>
      </c>
      <c r="AG480" s="4">
        <f>F480/E$552</f>
        <v>1.0375000000000001</v>
      </c>
      <c r="AH480" s="4">
        <f>G480/E$552</f>
        <v>1.05</v>
      </c>
      <c r="AI480" s="4">
        <f>H480/E$552</f>
        <v>1.0625</v>
      </c>
      <c r="AJ480" s="4">
        <f>I480/E$552</f>
        <v>1.075</v>
      </c>
      <c r="AK480" s="4">
        <f>J480/E$552</f>
        <v>1.075</v>
      </c>
      <c r="AL480" s="4">
        <f>K480/E$552</f>
        <v>1.05</v>
      </c>
      <c r="AM480" s="4">
        <f>L480/E$552</f>
        <v>1.075</v>
      </c>
      <c r="AN480" s="4">
        <f>M480/E$552</f>
        <v>1.0874999999999999</v>
      </c>
      <c r="AO480" s="4">
        <f>N480/E$552</f>
        <v>1.1375</v>
      </c>
      <c r="AP480" s="4">
        <f>O480/E$552</f>
        <v>1.25</v>
      </c>
      <c r="AQ480" s="256"/>
      <c r="AR480" s="256"/>
      <c r="AS480" s="256"/>
      <c r="AT480" s="256"/>
      <c r="AU480" s="256"/>
      <c r="AV480" s="256"/>
      <c r="AW480" s="256"/>
      <c r="AX480" s="256"/>
      <c r="AY480" s="256"/>
      <c r="AZ480" s="256"/>
      <c r="BA480" s="256"/>
      <c r="BC480" s="3"/>
      <c r="BE480" s="3">
        <f>E480*(保育人数!$N$4+保育人数!$N$5)/保育人数!$N$34</f>
        <v>1429.5587781548907</v>
      </c>
      <c r="BF480" s="3">
        <f>F480*(保育人数!$N$4+保育人数!$N$5)/保育人数!$N$34</f>
        <v>1464.8565257636533</v>
      </c>
      <c r="BG480" s="3">
        <f>G480*(保育人数!$N$4+保育人数!$N$5)/保育人数!$N$34</f>
        <v>1482.5053995680346</v>
      </c>
      <c r="BH480" s="3">
        <f>H480*(保育人数!$N$4+保育人数!$N$5)/保育人数!$N$34</f>
        <v>1500.1542733724159</v>
      </c>
      <c r="BI480" s="3">
        <f>I480*(保育人数!$N$4+保育人数!$N$5)/保育人数!$N$34</f>
        <v>1517.8031471767974</v>
      </c>
      <c r="BJ480" s="3">
        <f>J480*(保育人数!$N$4+保育人数!$N$5)/保育人数!$N$34</f>
        <v>1517.8031471767974</v>
      </c>
      <c r="BK480" s="3">
        <f>K480*(保育人数!$N$4+保育人数!$N$5)/保育人数!$N$34</f>
        <v>1482.5053995680346</v>
      </c>
      <c r="BL480" s="3">
        <f>L480*(保育人数!$N$4+保育人数!$N$5)/保育人数!$N$34</f>
        <v>1517.8031471767974</v>
      </c>
      <c r="BM480" s="3">
        <f>M480*(保育人数!$N$4+保育人数!$N$5)/保育人数!$N$34</f>
        <v>1535.4520209811787</v>
      </c>
      <c r="BN480" s="3">
        <f>N480*(保育人数!$N$4+保育人数!$N$5)/保育人数!$N$34</f>
        <v>1606.0475161987042</v>
      </c>
      <c r="BO480" s="3">
        <f>O480*(保育人数!$N$4+保育人数!$N$5)/保育人数!$N$34</f>
        <v>1764.8873804381365</v>
      </c>
      <c r="BP480" s="3">
        <f t="shared" si="297"/>
        <v>1529.0342486886764</v>
      </c>
      <c r="BQ480" s="216"/>
      <c r="BR480" s="3"/>
      <c r="BU480" s="3">
        <f>U480*(保育人数!$N$4+保育人数!$N$5)/保育人数!$N$34</f>
        <v>166252.39123727244</v>
      </c>
      <c r="BV480" s="3">
        <f>V480*(保育人数!$N$4+保育人数!$N$5)/保育人数!$N$34</f>
        <v>168317.30947238507</v>
      </c>
      <c r="BW480" s="3">
        <f>W480*(保育人数!$N$4+保育人数!$N$5)/保育人数!$N$34</f>
        <v>169676.27275532245</v>
      </c>
      <c r="BX480" s="3">
        <f>X480*(保育人数!$N$4+保育人数!$N$5)/保育人数!$N$34</f>
        <v>171282.32027152114</v>
      </c>
      <c r="BY480" s="3">
        <f>Y480*(保育人数!$N$4+保育人数!$N$5)/保育人数!$N$34</f>
        <v>171564.70225239126</v>
      </c>
      <c r="BZ480" s="3">
        <f>Z480*(保育人数!$N$4+保育人数!$N$5)/保育人数!$N$34</f>
        <v>169764.51712434436</v>
      </c>
      <c r="CA480" s="3">
        <f>AA480*(保育人数!$N$4+保育人数!$N$5)/保育人数!$N$34</f>
        <v>171723.54211663068</v>
      </c>
      <c r="CB480" s="3">
        <f>AB480*(保育人数!$N$4+保育人数!$N$5)/保育人数!$N$34</f>
        <v>173559.02499228634</v>
      </c>
      <c r="CC480" s="3">
        <f>AC480*(保育人数!$N$4+保育人数!$N$5)/保育人数!$N$34</f>
        <v>181024.49861153966</v>
      </c>
      <c r="CD480" s="3">
        <f>AD480*(保育人数!$N$4+保育人数!$N$5)/保育人数!$N$34</f>
        <v>197296.76025917928</v>
      </c>
      <c r="CE480" s="3">
        <f>AE480*(保育人数!$N$4+保育人数!$N$5)/保育人数!$N$34</f>
        <v>0</v>
      </c>
      <c r="CF480" s="3">
        <f t="shared" si="298"/>
        <v>158223.75809935204</v>
      </c>
      <c r="CG480" s="216"/>
      <c r="CH480" s="3"/>
      <c r="CI480" s="4"/>
    </row>
    <row r="481" spans="1:87" ht="19">
      <c r="A481" s="32" t="s">
        <v>84</v>
      </c>
      <c r="B481" s="76" t="s">
        <v>144</v>
      </c>
      <c r="C481" s="257"/>
      <c r="D481" s="34" t="s">
        <v>162</v>
      </c>
      <c r="E481" s="38">
        <v>1450</v>
      </c>
      <c r="F481" s="36">
        <v>1490</v>
      </c>
      <c r="G481" s="36">
        <v>1510</v>
      </c>
      <c r="H481" s="36">
        <v>1530</v>
      </c>
      <c r="I481" s="36">
        <v>1540</v>
      </c>
      <c r="J481" s="36">
        <v>1540</v>
      </c>
      <c r="K481" s="36">
        <v>1510</v>
      </c>
      <c r="L481" s="36">
        <v>1540</v>
      </c>
      <c r="M481" s="39">
        <v>1550</v>
      </c>
      <c r="N481" s="39">
        <v>1630</v>
      </c>
      <c r="O481" s="40">
        <v>1790</v>
      </c>
      <c r="P481" s="111"/>
      <c r="Q481" s="111"/>
      <c r="R481" s="111"/>
      <c r="S481" s="111"/>
      <c r="T481" s="35">
        <v>156270</v>
      </c>
      <c r="U481" s="36">
        <v>160290</v>
      </c>
      <c r="V481" s="36">
        <v>162140</v>
      </c>
      <c r="W481" s="36">
        <v>163500</v>
      </c>
      <c r="X481" s="36">
        <v>165120</v>
      </c>
      <c r="Y481" s="36">
        <v>165380</v>
      </c>
      <c r="Z481" s="36">
        <v>163410</v>
      </c>
      <c r="AA481" s="36">
        <v>165320</v>
      </c>
      <c r="AB481" s="37">
        <v>167170</v>
      </c>
      <c r="AC481" s="37">
        <v>174660</v>
      </c>
      <c r="AD481" s="77">
        <v>191050</v>
      </c>
      <c r="AE481" s="111"/>
      <c r="AF481" s="4">
        <f>E481/E$553</f>
        <v>1.0211267605633803</v>
      </c>
      <c r="AG481" s="4">
        <f>F481/E$553</f>
        <v>1.0492957746478873</v>
      </c>
      <c r="AH481" s="4">
        <f>G481/E$553</f>
        <v>1.0633802816901408</v>
      </c>
      <c r="AI481" s="4">
        <f>H481/E$553</f>
        <v>1.0774647887323943</v>
      </c>
      <c r="AJ481" s="4">
        <f>I481/E$553</f>
        <v>1.0845070422535212</v>
      </c>
      <c r="AK481" s="4">
        <f>J481/E$553</f>
        <v>1.0845070422535212</v>
      </c>
      <c r="AL481" s="4">
        <f>K481/E$553</f>
        <v>1.0633802816901408</v>
      </c>
      <c r="AM481" s="4">
        <f>L481/E$553</f>
        <v>1.0845070422535212</v>
      </c>
      <c r="AN481" s="4">
        <f>M481/E$553</f>
        <v>1.091549295774648</v>
      </c>
      <c r="AO481" s="4">
        <f>N481/E$553</f>
        <v>1.147887323943662</v>
      </c>
      <c r="AP481" s="4">
        <f>O481/E$553</f>
        <v>1.2605633802816902</v>
      </c>
      <c r="AQ481" s="256"/>
      <c r="AR481" s="256"/>
      <c r="AS481" s="256"/>
      <c r="AT481" s="256"/>
      <c r="AU481" s="256"/>
      <c r="AV481" s="256"/>
      <c r="AW481" s="256"/>
      <c r="AX481" s="256"/>
      <c r="AY481" s="256"/>
      <c r="AZ481" s="256"/>
      <c r="BA481" s="256"/>
      <c r="BC481" s="3"/>
      <c r="BE481" s="3">
        <f>E481*保育人数!$N$3/保育人数!$N$34</f>
        <v>853.0289005450993</v>
      </c>
      <c r="BF481" s="3">
        <f>F481*保育人数!$N$3/保育人数!$N$34</f>
        <v>876.56073228427442</v>
      </c>
      <c r="BG481" s="3">
        <f>G481*保育人数!$N$3/保育人数!$N$34</f>
        <v>888.32664815386204</v>
      </c>
      <c r="BH481" s="3">
        <f>H481*保育人数!$N$3/保育人数!$N$34</f>
        <v>900.09256402344965</v>
      </c>
      <c r="BI481" s="3">
        <f>I481*保育人数!$N$3/保育人数!$N$34</f>
        <v>905.97552195824335</v>
      </c>
      <c r="BJ481" s="3">
        <f>J481*保育人数!$N$3/保育人数!$N$34</f>
        <v>905.97552195824335</v>
      </c>
      <c r="BK481" s="3">
        <f>K481*保育人数!$N$3/保育人数!$N$34</f>
        <v>888.32664815386204</v>
      </c>
      <c r="BL481" s="3">
        <f>L481*保育人数!$N$3/保育人数!$N$34</f>
        <v>905.97552195824335</v>
      </c>
      <c r="BM481" s="3">
        <f>M481*保育人数!$N$3/保育人数!$N$34</f>
        <v>911.85847989303716</v>
      </c>
      <c r="BN481" s="3">
        <f>N481*保育人数!$N$3/保育人数!$N$34</f>
        <v>958.92214337138751</v>
      </c>
      <c r="BO481" s="3">
        <f>O481*保育人数!$N$3/保育人数!$N$34</f>
        <v>1053.0494703280881</v>
      </c>
      <c r="BP481" s="3">
        <f t="shared" si="297"/>
        <v>913.46292296616264</v>
      </c>
      <c r="BQ481" s="216"/>
      <c r="BR481" s="3"/>
      <c r="BU481" s="3">
        <f>U481*保育人数!$N$3/保育人数!$N$34</f>
        <v>94297.932736809627</v>
      </c>
      <c r="BV481" s="3">
        <f>V481*保育人数!$N$3/保育人数!$N$34</f>
        <v>95386.279954746482</v>
      </c>
      <c r="BW481" s="3">
        <f>W481*保育人数!$N$3/保育人数!$N$34</f>
        <v>96186.362233878433</v>
      </c>
      <c r="BX481" s="3">
        <f>X481*保育人数!$N$3/保育人数!$N$34</f>
        <v>97139.401419315036</v>
      </c>
      <c r="BY481" s="3">
        <f>Y481*保育人数!$N$3/保育人数!$N$34</f>
        <v>97292.358325619673</v>
      </c>
      <c r="BZ481" s="3">
        <f>Z481*保育人数!$N$3/保育人数!$N$34</f>
        <v>96133.415612465295</v>
      </c>
      <c r="CA481" s="3">
        <f>AA481*保育人数!$N$3/保育人数!$N$34</f>
        <v>97257.060578010904</v>
      </c>
      <c r="CB481" s="3">
        <f>AB481*保育人数!$N$3/保育人数!$N$34</f>
        <v>98345.407795947758</v>
      </c>
      <c r="CC481" s="3">
        <f>AC481*保育人数!$N$3/保育人数!$N$34</f>
        <v>102751.7432891083</v>
      </c>
      <c r="CD481" s="3">
        <f>AD481*保育人数!$N$3/保育人数!$N$34</f>
        <v>112393.91134423533</v>
      </c>
      <c r="CE481" s="3">
        <f>AE481*保育人数!$N$3/保育人数!$N$34</f>
        <v>0</v>
      </c>
      <c r="CF481" s="3">
        <f t="shared" si="298"/>
        <v>89743.988480921515</v>
      </c>
      <c r="CG481" s="216"/>
      <c r="CH481" s="3"/>
      <c r="CI481" s="4"/>
    </row>
    <row r="482" spans="1:87" ht="21" customHeight="1">
      <c r="A482" s="32" t="s">
        <v>84</v>
      </c>
      <c r="B482" s="33" t="s">
        <v>173</v>
      </c>
      <c r="C482" s="237" t="s">
        <v>159</v>
      </c>
      <c r="D482" s="34" t="s">
        <v>105</v>
      </c>
      <c r="E482" s="38">
        <v>290</v>
      </c>
      <c r="F482" s="36">
        <v>300</v>
      </c>
      <c r="G482" s="36">
        <v>300</v>
      </c>
      <c r="H482" s="36">
        <v>300</v>
      </c>
      <c r="I482" s="36">
        <v>300</v>
      </c>
      <c r="J482" s="36">
        <v>300</v>
      </c>
      <c r="K482" s="36">
        <v>310</v>
      </c>
      <c r="L482" s="36">
        <v>310</v>
      </c>
      <c r="M482" s="39">
        <v>310</v>
      </c>
      <c r="N482" s="39">
        <v>330</v>
      </c>
      <c r="O482" s="40">
        <v>360</v>
      </c>
      <c r="P482" s="111"/>
      <c r="Q482" s="111"/>
      <c r="R482" s="111"/>
      <c r="S482" s="111"/>
      <c r="T482" s="35">
        <v>35900</v>
      </c>
      <c r="U482" s="36">
        <v>36640</v>
      </c>
      <c r="V482" s="36">
        <v>37150</v>
      </c>
      <c r="W482" s="36">
        <v>37420</v>
      </c>
      <c r="X482" s="36">
        <v>37740</v>
      </c>
      <c r="Y482" s="36">
        <v>33310</v>
      </c>
      <c r="Z482" s="36">
        <v>32930</v>
      </c>
      <c r="AA482" s="36">
        <v>33300</v>
      </c>
      <c r="AB482" s="37">
        <v>33630</v>
      </c>
      <c r="AC482" s="37">
        <v>35000</v>
      </c>
      <c r="AD482" s="77">
        <v>38040</v>
      </c>
      <c r="AE482" s="111"/>
      <c r="AF482" s="4">
        <f>E482/E$554</f>
        <v>1.0357142857142858</v>
      </c>
      <c r="AG482" s="4">
        <f>F482/E$554</f>
        <v>1.0714285714285714</v>
      </c>
      <c r="AH482" s="4">
        <f>G482/E$554</f>
        <v>1.0714285714285714</v>
      </c>
      <c r="AI482" s="4">
        <f>H482/E$554</f>
        <v>1.0714285714285714</v>
      </c>
      <c r="AJ482" s="4">
        <f>I482/E$554</f>
        <v>1.0714285714285714</v>
      </c>
      <c r="AK482" s="4">
        <f>J482/E$554</f>
        <v>1.0714285714285714</v>
      </c>
      <c r="AL482" s="4">
        <f>K482/E$554</f>
        <v>1.1071428571428572</v>
      </c>
      <c r="AM482" s="4">
        <f>L482/E$554</f>
        <v>1.1071428571428572</v>
      </c>
      <c r="AN482" s="4">
        <f>M482/E$554</f>
        <v>1.1071428571428572</v>
      </c>
      <c r="AO482" s="4">
        <f>N482/E$554</f>
        <v>1.1785714285714286</v>
      </c>
      <c r="AP482" s="4">
        <f>O482/E$554</f>
        <v>1.2857142857142858</v>
      </c>
      <c r="AQ482" s="256"/>
      <c r="AR482" s="256"/>
      <c r="AS482" s="256"/>
      <c r="AT482" s="256"/>
      <c r="AU482" s="256"/>
      <c r="AV482" s="256"/>
      <c r="AW482" s="256"/>
      <c r="AX482" s="256"/>
      <c r="AY482" s="256"/>
      <c r="AZ482" s="256"/>
      <c r="BA482" s="256"/>
      <c r="BC482" s="3"/>
      <c r="BE482" s="3">
        <f>E482*(保育人数!$O$7+保育人数!$O$8)/保育人数!$O$34</f>
        <v>703.91908975979777</v>
      </c>
      <c r="BF482" s="3">
        <f>F482*(保育人数!$O$7+保育人数!$O$8)/保育人数!$O$34</f>
        <v>728.19216182048046</v>
      </c>
      <c r="BG482" s="3">
        <f>G482*(保育人数!$O$7+保育人数!$O$8)/保育人数!$O$34</f>
        <v>728.19216182048046</v>
      </c>
      <c r="BH482" s="3">
        <f>H482*(保育人数!$O$7+保育人数!$O$8)/保育人数!$O$34</f>
        <v>728.19216182048046</v>
      </c>
      <c r="BI482" s="3">
        <f>I482*(保育人数!$O$7+保育人数!$O$8)/保育人数!$O$34</f>
        <v>728.19216182048046</v>
      </c>
      <c r="BJ482" s="3">
        <f>J482*(保育人数!$O$7+保育人数!$O$8)/保育人数!$O$34</f>
        <v>728.19216182048046</v>
      </c>
      <c r="BK482" s="3">
        <f>K482*(保育人数!$O$7+保育人数!$O$8)/保育人数!$O$34</f>
        <v>752.46523388116316</v>
      </c>
      <c r="BL482" s="3">
        <f>L482*(保育人数!$O$7+保育人数!$O$8)/保育人数!$O$34</f>
        <v>752.46523388116316</v>
      </c>
      <c r="BM482" s="3">
        <f>M482*(保育人数!$O$7+保育人数!$O$8)/保育人数!$O$34</f>
        <v>752.46523388116316</v>
      </c>
      <c r="BN482" s="3">
        <f>N482*(保育人数!$O$7+保育人数!$O$8)/保育人数!$O$34</f>
        <v>801.01137800252855</v>
      </c>
      <c r="BO482" s="3">
        <f>O482*(保育人数!$O$7+保育人数!$O$8)/保育人数!$O$34</f>
        <v>873.83059418457651</v>
      </c>
      <c r="BP482" s="3">
        <f>AVERAGE(BE482:BO482)</f>
        <v>752.46523388116304</v>
      </c>
      <c r="BQ482" s="216">
        <f>SUM(BP482:BP485)</f>
        <v>3685.6453281232043</v>
      </c>
      <c r="BR482" s="3"/>
      <c r="BU482" s="3">
        <f>U482*(保育人数!$O$7+保育人数!$O$8)/保育人数!$O$34</f>
        <v>88936.536030341347</v>
      </c>
      <c r="BV482" s="3">
        <f>V482*(保育人数!$O$7+保育人数!$O$8)/保育人数!$O$34</f>
        <v>90174.462705436163</v>
      </c>
      <c r="BW482" s="3">
        <f>W482*(保育人数!$O$7+保育人数!$O$8)/保育人数!$O$34</f>
        <v>90829.835651074594</v>
      </c>
      <c r="BX482" s="3">
        <f>X482*(保育人数!$O$7+保育人数!$O$8)/保育人数!$O$34</f>
        <v>91606.573957016444</v>
      </c>
      <c r="BY482" s="3">
        <f>Y482*(保育人数!$O$7+保育人数!$O$8)/保育人数!$O$34</f>
        <v>80853.603034134008</v>
      </c>
      <c r="BZ482" s="3">
        <f>Z482*(保育人数!$O$7+保育人数!$O$8)/保育人数!$O$34</f>
        <v>79931.226295828077</v>
      </c>
      <c r="CA482" s="3">
        <f>AA482*(保育人数!$O$7+保育人数!$O$8)/保育人数!$O$34</f>
        <v>80829.329962073331</v>
      </c>
      <c r="CB482" s="3">
        <f>AB482*(保育人数!$O$7+保育人数!$O$8)/保育人数!$O$34</f>
        <v>81630.341340075858</v>
      </c>
      <c r="CC482" s="3">
        <f>AC482*(保育人数!$O$7+保育人数!$O$8)/保育人数!$O$34</f>
        <v>84955.752212389387</v>
      </c>
      <c r="CD482" s="3">
        <f>AD482*(保育人数!$O$7+保育人数!$O$8)/保育人数!$O$34</f>
        <v>92334.766118836924</v>
      </c>
      <c r="CE482" s="3">
        <f>AE482*(保育人数!$O$7+保育人数!$O$8)/保育人数!$O$34</f>
        <v>0</v>
      </c>
      <c r="CF482" s="3">
        <f>AVERAGE(BU482:CE482)</f>
        <v>78371.129755200556</v>
      </c>
      <c r="CG482" s="216">
        <f>ROUNDDOWN(SUM(CF482:CF485)*$CJ$2*12/16,-2)</f>
        <v>198100</v>
      </c>
      <c r="CH482" s="3"/>
      <c r="CI482" s="4"/>
    </row>
    <row r="483" spans="1:87" ht="19">
      <c r="A483" s="32" t="s">
        <v>84</v>
      </c>
      <c r="B483" s="76" t="s">
        <v>145</v>
      </c>
      <c r="C483" s="237"/>
      <c r="D483" s="34" t="s">
        <v>106</v>
      </c>
      <c r="E483" s="38">
        <v>350</v>
      </c>
      <c r="F483" s="36">
        <v>360</v>
      </c>
      <c r="G483" s="36">
        <v>360</v>
      </c>
      <c r="H483" s="36">
        <v>360</v>
      </c>
      <c r="I483" s="36">
        <v>360</v>
      </c>
      <c r="J483" s="36">
        <v>360</v>
      </c>
      <c r="K483" s="36">
        <v>370</v>
      </c>
      <c r="L483" s="36">
        <v>370</v>
      </c>
      <c r="M483" s="39">
        <v>370</v>
      </c>
      <c r="N483" s="39">
        <v>400</v>
      </c>
      <c r="O483" s="40">
        <v>430</v>
      </c>
      <c r="P483" s="111"/>
      <c r="Q483" s="111"/>
      <c r="R483" s="111"/>
      <c r="S483" s="111"/>
      <c r="T483" s="35">
        <v>42320</v>
      </c>
      <c r="U483" s="36">
        <v>43240</v>
      </c>
      <c r="V483" s="36">
        <v>43820</v>
      </c>
      <c r="W483" s="36">
        <v>44150</v>
      </c>
      <c r="X483" s="36">
        <v>44540</v>
      </c>
      <c r="Y483" s="36">
        <v>40120</v>
      </c>
      <c r="Z483" s="36">
        <v>39650</v>
      </c>
      <c r="AA483" s="36">
        <v>40100</v>
      </c>
      <c r="AB483" s="37">
        <v>40510</v>
      </c>
      <c r="AC483" s="37">
        <v>42210</v>
      </c>
      <c r="AD483" s="77">
        <v>45960</v>
      </c>
      <c r="AE483" s="111"/>
      <c r="AF483" s="4">
        <f>E483/E$555</f>
        <v>1.0294117647058822</v>
      </c>
      <c r="AG483" s="4">
        <f>F483/E$555</f>
        <v>1.0588235294117647</v>
      </c>
      <c r="AH483" s="4">
        <f>G483/E$555</f>
        <v>1.0588235294117647</v>
      </c>
      <c r="AI483" s="4">
        <f>H483/E$555</f>
        <v>1.0588235294117647</v>
      </c>
      <c r="AJ483" s="4">
        <f>I483/E$555</f>
        <v>1.0588235294117647</v>
      </c>
      <c r="AK483" s="4">
        <f>J483/E$555</f>
        <v>1.0588235294117647</v>
      </c>
      <c r="AL483" s="4">
        <f>K483/E$555</f>
        <v>1.088235294117647</v>
      </c>
      <c r="AM483" s="4">
        <f>L483/E$555</f>
        <v>1.088235294117647</v>
      </c>
      <c r="AN483" s="4">
        <f>M483/E$555</f>
        <v>1.088235294117647</v>
      </c>
      <c r="AO483" s="4">
        <f>N483/E$555</f>
        <v>1.1764705882352942</v>
      </c>
      <c r="AP483" s="4">
        <f>O483/E$555</f>
        <v>1.2647058823529411</v>
      </c>
      <c r="AQ483" s="256"/>
      <c r="AR483" s="256"/>
      <c r="AS483" s="256"/>
      <c r="AT483" s="256"/>
      <c r="AU483" s="256"/>
      <c r="AV483" s="256"/>
      <c r="AW483" s="256"/>
      <c r="AX483" s="256"/>
      <c r="AY483" s="256"/>
      <c r="AZ483" s="256"/>
      <c r="BA483" s="256"/>
      <c r="BC483" s="3"/>
      <c r="BE483" s="3">
        <f>E483*保育人数!$O$6/保育人数!$O$34</f>
        <v>424.77876106194691</v>
      </c>
      <c r="BF483" s="3">
        <f>F483*保育人数!$O$6/保育人数!$O$34</f>
        <v>436.91529709228826</v>
      </c>
      <c r="BG483" s="3">
        <f>G483*保育人数!$O$6/保育人数!$O$34</f>
        <v>436.91529709228826</v>
      </c>
      <c r="BH483" s="3">
        <f>H483*保育人数!$O$6/保育人数!$O$34</f>
        <v>436.91529709228826</v>
      </c>
      <c r="BI483" s="3">
        <f>I483*保育人数!$O$6/保育人数!$O$34</f>
        <v>436.91529709228826</v>
      </c>
      <c r="BJ483" s="3">
        <f>J483*保育人数!$O$6/保育人数!$O$34</f>
        <v>436.91529709228826</v>
      </c>
      <c r="BK483" s="3">
        <f>K483*保育人数!$O$6/保育人数!$O$34</f>
        <v>449.0518331226296</v>
      </c>
      <c r="BL483" s="3">
        <f>L483*保育人数!$O$6/保育人数!$O$34</f>
        <v>449.0518331226296</v>
      </c>
      <c r="BM483" s="3">
        <f>M483*保育人数!$O$6/保育人数!$O$34</f>
        <v>449.0518331226296</v>
      </c>
      <c r="BN483" s="3">
        <f>N483*保育人数!$O$6/保育人数!$O$34</f>
        <v>485.46144121365364</v>
      </c>
      <c r="BO483" s="3">
        <f>O483*保育人数!$O$6/保育人数!$O$34</f>
        <v>521.87104930467763</v>
      </c>
      <c r="BP483" s="3">
        <f t="shared" ref="BP483:BP485" si="299">AVERAGE(BE483:BO483)</f>
        <v>451.25847603723707</v>
      </c>
      <c r="BQ483" s="216"/>
      <c r="BR483" s="3"/>
      <c r="BU483" s="3">
        <f>U483*保育人数!$O$6/保育人数!$O$34</f>
        <v>52478.381795195957</v>
      </c>
      <c r="BV483" s="3">
        <f>V483*保育人数!$O$6/保育人数!$O$34</f>
        <v>53182.300884955759</v>
      </c>
      <c r="BW483" s="3">
        <f>W483*保育人数!$O$6/保育人数!$O$34</f>
        <v>53582.806573957023</v>
      </c>
      <c r="BX483" s="3">
        <f>X483*保育人数!$O$6/保育人数!$O$34</f>
        <v>54056.131479140335</v>
      </c>
      <c r="BY483" s="3">
        <f>Y483*保育人数!$O$6/保育人数!$O$34</f>
        <v>48691.782553729463</v>
      </c>
      <c r="BZ483" s="3">
        <f>Z483*保育人数!$O$6/保育人数!$O$34</f>
        <v>48121.365360303418</v>
      </c>
      <c r="CA483" s="3">
        <f>AA483*保育人数!$O$6/保育人数!$O$34</f>
        <v>48667.509481668778</v>
      </c>
      <c r="CB483" s="3">
        <f>AB483*保育人数!$O$6/保育人数!$O$34</f>
        <v>49165.107458912775</v>
      </c>
      <c r="CC483" s="3">
        <f>AC483*保育人数!$O$6/保育人数!$O$34</f>
        <v>51228.318584070803</v>
      </c>
      <c r="CD483" s="3">
        <f>AD483*保育人数!$O$6/保育人数!$O$34</f>
        <v>55779.519595448801</v>
      </c>
      <c r="CE483" s="3">
        <f>AE483*保育人数!$O$6/保育人数!$O$34</f>
        <v>0</v>
      </c>
      <c r="CF483" s="3">
        <f t="shared" ref="CF483:CF485" si="300">AVERAGE(BU483:CE483)</f>
        <v>46813.929433398465</v>
      </c>
      <c r="CG483" s="216"/>
      <c r="CH483" s="3"/>
      <c r="CI483" s="4"/>
    </row>
    <row r="484" spans="1:87" ht="19">
      <c r="A484" s="32" t="s">
        <v>84</v>
      </c>
      <c r="B484" s="76" t="s">
        <v>145</v>
      </c>
      <c r="C484" s="257" t="s">
        <v>160</v>
      </c>
      <c r="D484" s="34" t="s">
        <v>161</v>
      </c>
      <c r="E484" s="38">
        <v>800</v>
      </c>
      <c r="F484" s="36">
        <v>820</v>
      </c>
      <c r="G484" s="36">
        <v>830</v>
      </c>
      <c r="H484" s="36">
        <v>830</v>
      </c>
      <c r="I484" s="36">
        <v>840</v>
      </c>
      <c r="J484" s="36">
        <v>840</v>
      </c>
      <c r="K484" s="36">
        <v>830</v>
      </c>
      <c r="L484" s="36">
        <v>840</v>
      </c>
      <c r="M484" s="39">
        <v>860</v>
      </c>
      <c r="N484" s="39">
        <v>890</v>
      </c>
      <c r="O484" s="40">
        <v>980</v>
      </c>
      <c r="P484" s="111"/>
      <c r="Q484" s="111"/>
      <c r="R484" s="111"/>
      <c r="S484" s="111"/>
      <c r="T484" s="35">
        <v>90500</v>
      </c>
      <c r="U484" s="36">
        <v>92670</v>
      </c>
      <c r="V484" s="36">
        <v>93830</v>
      </c>
      <c r="W484" s="36">
        <v>94590</v>
      </c>
      <c r="X484" s="36">
        <v>95490</v>
      </c>
      <c r="Y484" s="36">
        <v>95640</v>
      </c>
      <c r="Z484" s="36">
        <v>94650</v>
      </c>
      <c r="AA484" s="36">
        <v>95740</v>
      </c>
      <c r="AB484" s="37">
        <v>96760</v>
      </c>
      <c r="AC484" s="37">
        <v>100940</v>
      </c>
      <c r="AD484" s="77">
        <v>110010</v>
      </c>
      <c r="AE484" s="111"/>
      <c r="AF484" s="4">
        <f>E484/E$556</f>
        <v>1.0256410256410255</v>
      </c>
      <c r="AG484" s="4">
        <f>F484/E$556</f>
        <v>1.0512820512820513</v>
      </c>
      <c r="AH484" s="4">
        <f>G484/E$556</f>
        <v>1.0641025641025641</v>
      </c>
      <c r="AI484" s="4">
        <f>H484/E$556</f>
        <v>1.0641025641025641</v>
      </c>
      <c r="AJ484" s="4">
        <f>I484/E$556</f>
        <v>1.0769230769230769</v>
      </c>
      <c r="AK484" s="4">
        <f>J484/E$556</f>
        <v>1.0769230769230769</v>
      </c>
      <c r="AL484" s="4">
        <f>K484/E$556</f>
        <v>1.0641025641025641</v>
      </c>
      <c r="AM484" s="4">
        <f>L484/E$556</f>
        <v>1.0769230769230769</v>
      </c>
      <c r="AN484" s="4">
        <f>M484/E$556</f>
        <v>1.1025641025641026</v>
      </c>
      <c r="AO484" s="4">
        <f>N484/E$556</f>
        <v>1.141025641025641</v>
      </c>
      <c r="AP484" s="4">
        <f>O484/E$556</f>
        <v>1.2564102564102564</v>
      </c>
      <c r="AQ484" s="256"/>
      <c r="AR484" s="256"/>
      <c r="AS484" s="256"/>
      <c r="AT484" s="256"/>
      <c r="AU484" s="256"/>
      <c r="AV484" s="256"/>
      <c r="AW484" s="256"/>
      <c r="AX484" s="256"/>
      <c r="AY484" s="256"/>
      <c r="AZ484" s="256"/>
      <c r="BA484" s="256"/>
      <c r="BC484" s="3"/>
      <c r="BE484" s="3">
        <f>E484*(保育人数!$O$4+保育人数!$O$5)/保育人数!$O$34</f>
        <v>1456.3843236409609</v>
      </c>
      <c r="BF484" s="3">
        <f>F484*(保育人数!$O$4+保育人数!$O$5)/保育人数!$O$34</f>
        <v>1492.7939317319849</v>
      </c>
      <c r="BG484" s="3">
        <f>G484*(保育人数!$O$4+保育人数!$O$5)/保育人数!$O$34</f>
        <v>1510.9987357774969</v>
      </c>
      <c r="BH484" s="3">
        <f>H484*(保育人数!$O$4+保育人数!$O$5)/保育人数!$O$34</f>
        <v>1510.9987357774969</v>
      </c>
      <c r="BI484" s="3">
        <f>I484*(保育人数!$O$4+保育人数!$O$5)/保育人数!$O$34</f>
        <v>1529.2035398230089</v>
      </c>
      <c r="BJ484" s="3">
        <f>J484*(保育人数!$O$4+保育人数!$O$5)/保育人数!$O$34</f>
        <v>1529.2035398230089</v>
      </c>
      <c r="BK484" s="3">
        <f>K484*(保育人数!$O$4+保育人数!$O$5)/保育人数!$O$34</f>
        <v>1510.9987357774969</v>
      </c>
      <c r="BL484" s="3">
        <f>L484*(保育人数!$O$4+保育人数!$O$5)/保育人数!$O$34</f>
        <v>1529.2035398230089</v>
      </c>
      <c r="BM484" s="3">
        <f>M484*(保育人数!$O$4+保育人数!$O$5)/保育人数!$O$34</f>
        <v>1565.6131479140329</v>
      </c>
      <c r="BN484" s="3">
        <f>N484*(保育人数!$O$4+保育人数!$O$5)/保育人数!$O$34</f>
        <v>1620.2275600505691</v>
      </c>
      <c r="BO484" s="3">
        <f>O484*(保育人数!$O$4+保育人数!$O$5)/保育人数!$O$34</f>
        <v>1784.070796460177</v>
      </c>
      <c r="BP484" s="3">
        <f t="shared" si="299"/>
        <v>1549.0633260544766</v>
      </c>
      <c r="BQ484" s="216"/>
      <c r="BR484" s="3"/>
      <c r="BU484" s="3">
        <f>U484*(保育人数!$O$4+保育人数!$O$5)/保育人数!$O$34</f>
        <v>168703.91908975982</v>
      </c>
      <c r="BV484" s="3">
        <f>V484*(保育人数!$O$4+保育人数!$O$5)/保育人数!$O$34</f>
        <v>170815.67635903921</v>
      </c>
      <c r="BW484" s="3">
        <f>W484*(保育人数!$O$4+保育人数!$O$5)/保育人数!$O$34</f>
        <v>172199.24146649812</v>
      </c>
      <c r="BX484" s="3">
        <f>X484*(保育人数!$O$4+保育人数!$O$5)/保育人数!$O$34</f>
        <v>173837.6738305942</v>
      </c>
      <c r="BY484" s="3">
        <f>Y484*(保育人数!$O$4+保育人数!$O$5)/保育人数!$O$34</f>
        <v>174110.74589127686</v>
      </c>
      <c r="BZ484" s="3">
        <f>Z484*(保育人数!$O$4+保育人数!$O$5)/保育人数!$O$34</f>
        <v>172308.47029077119</v>
      </c>
      <c r="CA484" s="3">
        <f>AA484*(保育人数!$O$4+保育人数!$O$5)/保育人数!$O$34</f>
        <v>174292.79393173198</v>
      </c>
      <c r="CB484" s="3">
        <f>AB484*(保育人数!$O$4+保育人数!$O$5)/保育人数!$O$34</f>
        <v>176149.68394437424</v>
      </c>
      <c r="CC484" s="3">
        <f>AC484*(保育人数!$O$4+保育人数!$O$5)/保育人数!$O$34</f>
        <v>183759.29203539825</v>
      </c>
      <c r="CD484" s="3">
        <f>AD484*(保育人数!$O$4+保育人数!$O$5)/保育人数!$O$34</f>
        <v>200271.04930467764</v>
      </c>
      <c r="CE484" s="3">
        <f>AE484*(保育人数!$O$4+保育人数!$O$5)/保育人数!$O$34</f>
        <v>0</v>
      </c>
      <c r="CF484" s="3">
        <f t="shared" si="300"/>
        <v>160586.23146764745</v>
      </c>
      <c r="CG484" s="216"/>
      <c r="CH484" s="3"/>
      <c r="CI484" s="4"/>
    </row>
    <row r="485" spans="1:87" ht="19">
      <c r="A485" s="32" t="s">
        <v>84</v>
      </c>
      <c r="B485" s="76" t="s">
        <v>145</v>
      </c>
      <c r="C485" s="257"/>
      <c r="D485" s="34" t="s">
        <v>162</v>
      </c>
      <c r="E485" s="38">
        <v>1440</v>
      </c>
      <c r="F485" s="36">
        <v>1480</v>
      </c>
      <c r="G485" s="36">
        <v>1500</v>
      </c>
      <c r="H485" s="36">
        <v>1510</v>
      </c>
      <c r="I485" s="36">
        <v>1520</v>
      </c>
      <c r="J485" s="36">
        <v>1520</v>
      </c>
      <c r="K485" s="36">
        <v>1500</v>
      </c>
      <c r="L485" s="36">
        <v>1520</v>
      </c>
      <c r="M485" s="39">
        <v>1540</v>
      </c>
      <c r="N485" s="39">
        <v>1610</v>
      </c>
      <c r="O485" s="40">
        <v>1770</v>
      </c>
      <c r="P485" s="111"/>
      <c r="Q485" s="111"/>
      <c r="R485" s="111"/>
      <c r="S485" s="111"/>
      <c r="T485" s="35">
        <v>154790</v>
      </c>
      <c r="U485" s="36">
        <v>158760</v>
      </c>
      <c r="V485" s="36">
        <v>160600</v>
      </c>
      <c r="W485" s="36">
        <v>161950</v>
      </c>
      <c r="X485" s="36">
        <v>163560</v>
      </c>
      <c r="Y485" s="36">
        <v>163810</v>
      </c>
      <c r="Z485" s="36">
        <v>161870</v>
      </c>
      <c r="AA485" s="36">
        <v>163760</v>
      </c>
      <c r="AB485" s="37">
        <v>165590</v>
      </c>
      <c r="AC485" s="37">
        <v>173030</v>
      </c>
      <c r="AD485" s="77">
        <v>189270</v>
      </c>
      <c r="AE485" s="111"/>
      <c r="AF485" s="4">
        <f>E485/E$557</f>
        <v>1.0285714285714285</v>
      </c>
      <c r="AG485" s="4">
        <f>F485/E$557</f>
        <v>1.0571428571428572</v>
      </c>
      <c r="AH485" s="4">
        <f>G485/E$557</f>
        <v>1.0714285714285714</v>
      </c>
      <c r="AI485" s="4">
        <f>H485/E$557</f>
        <v>1.0785714285714285</v>
      </c>
      <c r="AJ485" s="4">
        <f>I485/E$557</f>
        <v>1.0857142857142856</v>
      </c>
      <c r="AK485" s="4">
        <f>J485/E$557</f>
        <v>1.0857142857142856</v>
      </c>
      <c r="AL485" s="4">
        <f>K485/E$557</f>
        <v>1.0714285714285714</v>
      </c>
      <c r="AM485" s="4">
        <f>L485/E$557</f>
        <v>1.0857142857142856</v>
      </c>
      <c r="AN485" s="4">
        <f>M485/E$557</f>
        <v>1.1000000000000001</v>
      </c>
      <c r="AO485" s="4">
        <f>N485/E$557</f>
        <v>1.1499999999999999</v>
      </c>
      <c r="AP485" s="4">
        <f>O485/E$557</f>
        <v>1.2642857142857142</v>
      </c>
      <c r="AQ485" s="256"/>
      <c r="AR485" s="256"/>
      <c r="AS485" s="256"/>
      <c r="AT485" s="256"/>
      <c r="AU485" s="256"/>
      <c r="AV485" s="256"/>
      <c r="AW485" s="256"/>
      <c r="AX485" s="256"/>
      <c r="AY485" s="256"/>
      <c r="AZ485" s="256"/>
      <c r="BA485" s="256"/>
      <c r="BC485" s="3"/>
      <c r="BE485" s="3">
        <f>E485*保育人数!$O$3/保育人数!$O$34</f>
        <v>873.83059418457651</v>
      </c>
      <c r="BF485" s="3">
        <f>F485*保育人数!$O$3/保育人数!$O$34</f>
        <v>898.10366624525921</v>
      </c>
      <c r="BG485" s="3">
        <f>G485*保育人数!$O$3/保育人数!$O$34</f>
        <v>910.24020227560061</v>
      </c>
      <c r="BH485" s="3">
        <f>H485*保育人数!$O$3/保育人数!$O$34</f>
        <v>916.3084702907712</v>
      </c>
      <c r="BI485" s="3">
        <f>I485*保育人数!$O$3/保育人数!$O$34</f>
        <v>922.3767383059419</v>
      </c>
      <c r="BJ485" s="3">
        <f>J485*保育人数!$O$3/保育人数!$O$34</f>
        <v>922.3767383059419</v>
      </c>
      <c r="BK485" s="3">
        <f>K485*保育人数!$O$3/保育人数!$O$34</f>
        <v>910.24020227560061</v>
      </c>
      <c r="BL485" s="3">
        <f>L485*保育人数!$O$3/保育人数!$O$34</f>
        <v>922.3767383059419</v>
      </c>
      <c r="BM485" s="3">
        <f>M485*保育人数!$O$3/保育人数!$O$34</f>
        <v>934.5132743362833</v>
      </c>
      <c r="BN485" s="3">
        <f>N485*保育人数!$O$3/保育人数!$O$34</f>
        <v>976.99115044247799</v>
      </c>
      <c r="BO485" s="3">
        <f>O485*保育人数!$O$3/保育人数!$O$34</f>
        <v>1074.0834386852086</v>
      </c>
      <c r="BP485" s="3">
        <f t="shared" si="299"/>
        <v>932.85829215032766</v>
      </c>
      <c r="BQ485" s="216"/>
      <c r="BR485" s="3"/>
      <c r="BU485" s="3">
        <f>U485*保育人数!$O$3/保育人数!$O$34</f>
        <v>96339.823008849562</v>
      </c>
      <c r="BV485" s="3">
        <f>V485*保育人数!$O$3/保育人数!$O$34</f>
        <v>97456.384323640974</v>
      </c>
      <c r="BW485" s="3">
        <f>W485*保育人数!$O$3/保育人数!$O$34</f>
        <v>98275.600505689014</v>
      </c>
      <c r="BX485" s="3">
        <f>X485*保育人数!$O$3/保育人数!$O$34</f>
        <v>99252.591656131481</v>
      </c>
      <c r="BY485" s="3">
        <f>Y485*保育人数!$O$3/保育人数!$O$34</f>
        <v>99404.298356510757</v>
      </c>
      <c r="BZ485" s="3">
        <f>Z485*保育人数!$O$3/保育人数!$O$34</f>
        <v>98227.054361567643</v>
      </c>
      <c r="CA485" s="3">
        <f>AA485*保育人数!$O$3/保育人数!$O$34</f>
        <v>99373.957016434899</v>
      </c>
      <c r="CB485" s="3">
        <f>AB485*保育人数!$O$3/保育人数!$O$34</f>
        <v>100484.45006321113</v>
      </c>
      <c r="CC485" s="3">
        <f>AC485*保育人数!$O$3/保育人数!$O$34</f>
        <v>104999.2414664981</v>
      </c>
      <c r="CD485" s="3">
        <f>AD485*保育人数!$O$3/保育人数!$O$34</f>
        <v>114854.10872313529</v>
      </c>
      <c r="CE485" s="3">
        <f>AE485*保育人数!$O$3/保育人数!$O$34</f>
        <v>0</v>
      </c>
      <c r="CF485" s="3">
        <f t="shared" si="300"/>
        <v>91697.046316515349</v>
      </c>
      <c r="CG485" s="216"/>
      <c r="CH485" s="3"/>
      <c r="CI485" s="4"/>
    </row>
    <row r="486" spans="1:87" ht="21" customHeight="1">
      <c r="A486" s="32" t="s">
        <v>84</v>
      </c>
      <c r="B486" s="33" t="s">
        <v>174</v>
      </c>
      <c r="C486" s="237" t="s">
        <v>159</v>
      </c>
      <c r="D486" s="34" t="s">
        <v>105</v>
      </c>
      <c r="E486" s="38">
        <v>280</v>
      </c>
      <c r="F486" s="36">
        <v>280</v>
      </c>
      <c r="G486" s="36">
        <v>280</v>
      </c>
      <c r="H486" s="36">
        <v>290</v>
      </c>
      <c r="I486" s="36">
        <v>290</v>
      </c>
      <c r="J486" s="36">
        <v>290</v>
      </c>
      <c r="K486" s="36">
        <v>290</v>
      </c>
      <c r="L486" s="36">
        <v>300</v>
      </c>
      <c r="M486" s="39">
        <v>300</v>
      </c>
      <c r="N486" s="39">
        <v>310</v>
      </c>
      <c r="O486" s="40">
        <v>340</v>
      </c>
      <c r="P486" s="111"/>
      <c r="Q486" s="111"/>
      <c r="R486" s="111"/>
      <c r="S486" s="111"/>
      <c r="T486" s="35">
        <v>34640</v>
      </c>
      <c r="U486" s="36">
        <v>35350</v>
      </c>
      <c r="V486" s="36">
        <v>35850</v>
      </c>
      <c r="W486" s="36">
        <v>36110</v>
      </c>
      <c r="X486" s="36">
        <v>36420</v>
      </c>
      <c r="Y486" s="36">
        <v>31990</v>
      </c>
      <c r="Z486" s="36">
        <v>31630</v>
      </c>
      <c r="AA486" s="36">
        <v>31980</v>
      </c>
      <c r="AB486" s="37">
        <v>32300</v>
      </c>
      <c r="AC486" s="37">
        <v>33610</v>
      </c>
      <c r="AD486" s="77">
        <v>36540</v>
      </c>
      <c r="AE486" s="111"/>
      <c r="AF486" s="4">
        <f>E486/E$558</f>
        <v>1.037037037037037</v>
      </c>
      <c r="AG486" s="4">
        <f>F486/E$558</f>
        <v>1.037037037037037</v>
      </c>
      <c r="AH486" s="4">
        <f>G486/E$558</f>
        <v>1.037037037037037</v>
      </c>
      <c r="AI486" s="4">
        <f>H486/E$558</f>
        <v>1.0740740740740742</v>
      </c>
      <c r="AJ486" s="4">
        <f>I486/E$558</f>
        <v>1.0740740740740742</v>
      </c>
      <c r="AK486" s="4">
        <f>J486/E$558</f>
        <v>1.0740740740740742</v>
      </c>
      <c r="AL486" s="4">
        <f>K486/E$558</f>
        <v>1.0740740740740742</v>
      </c>
      <c r="AM486" s="4">
        <f>L486/E$558</f>
        <v>1.1111111111111112</v>
      </c>
      <c r="AN486" s="4">
        <f>M486/E$558</f>
        <v>1.1111111111111112</v>
      </c>
      <c r="AO486" s="4">
        <f>N486/E$558</f>
        <v>1.1481481481481481</v>
      </c>
      <c r="AP486" s="4">
        <f>O486/E$558</f>
        <v>1.2592592592592593</v>
      </c>
      <c r="AQ486" s="256"/>
      <c r="AR486" s="256"/>
      <c r="AS486" s="256"/>
      <c r="AT486" s="256"/>
      <c r="AU486" s="256"/>
      <c r="AV486" s="256"/>
      <c r="AW486" s="256"/>
      <c r="AX486" s="256"/>
      <c r="AY486" s="256"/>
      <c r="AZ486" s="256"/>
      <c r="BA486" s="256"/>
      <c r="BC486" s="3"/>
      <c r="BE486" s="3">
        <f>E486*(保育人数!$P$7+保育人数!$P$8)/保育人数!$P$34</f>
        <v>695.33911925425923</v>
      </c>
      <c r="BF486" s="3">
        <f>F486*(保育人数!$P$7+保育人数!$P$8)/保育人数!$P$34</f>
        <v>695.33911925425923</v>
      </c>
      <c r="BG486" s="3">
        <f>G486*(保育人数!$P$7+保育人数!$P$8)/保育人数!$P$34</f>
        <v>695.33911925425923</v>
      </c>
      <c r="BH486" s="3">
        <f>H486*(保育人数!$P$7+保育人数!$P$8)/保育人数!$P$34</f>
        <v>720.17265922762556</v>
      </c>
      <c r="BI486" s="3">
        <f>I486*(保育人数!$P$7+保育人数!$P$8)/保育人数!$P$34</f>
        <v>720.17265922762556</v>
      </c>
      <c r="BJ486" s="3">
        <f>J486*(保育人数!$P$7+保育人数!$P$8)/保育人数!$P$34</f>
        <v>720.17265922762556</v>
      </c>
      <c r="BK486" s="3">
        <f>K486*(保育人数!$P$7+保育人数!$P$8)/保育人数!$P$34</f>
        <v>720.17265922762556</v>
      </c>
      <c r="BL486" s="3">
        <f>L486*(保育人数!$P$7+保育人数!$P$8)/保育人数!$P$34</f>
        <v>745.006199200992</v>
      </c>
      <c r="BM486" s="3">
        <f>M486*(保育人数!$P$7+保育人数!$P$8)/保育人数!$P$34</f>
        <v>745.006199200992</v>
      </c>
      <c r="BN486" s="3">
        <f>N486*(保育人数!$P$7+保育人数!$P$8)/保育人数!$P$34</f>
        <v>769.83973917435833</v>
      </c>
      <c r="BO486" s="3">
        <f>O486*(保育人数!$P$7+保育人数!$P$8)/保育人数!$P$34</f>
        <v>844.34035909445754</v>
      </c>
      <c r="BP486" s="3">
        <f>AVERAGE(BE486:BO486)</f>
        <v>733.71822648582543</v>
      </c>
      <c r="BQ486" s="216">
        <f>SUM(BP486:BP489)</f>
        <v>3682.7010983230853</v>
      </c>
      <c r="BR486" s="3"/>
      <c r="BU486" s="3">
        <f>U486*(保育人数!$P$7+保育人数!$P$8)/保育人数!$P$34</f>
        <v>87786.563805850223</v>
      </c>
      <c r="BV486" s="3">
        <f>V486*(保育人数!$P$7+保育人数!$P$8)/保育人数!$P$34</f>
        <v>89028.240804518544</v>
      </c>
      <c r="BW486" s="3">
        <f>W486*(保育人数!$P$7+保育人数!$P$8)/保育人数!$P$34</f>
        <v>89673.912843826067</v>
      </c>
      <c r="BX486" s="3">
        <f>X486*(保育人数!$P$7+保育人数!$P$8)/保育人数!$P$34</f>
        <v>90443.752583000431</v>
      </c>
      <c r="BY486" s="3">
        <f>Y486*(保育人数!$P$7+保育人数!$P$8)/保育人数!$P$34</f>
        <v>79442.494374799106</v>
      </c>
      <c r="BZ486" s="3">
        <f>Z486*(保育人数!$P$7+保育人数!$P$8)/保育人数!$P$34</f>
        <v>78548.486935757915</v>
      </c>
      <c r="CA486" s="3">
        <f>AA486*(保育人数!$P$7+保育人数!$P$8)/保育人数!$P$34</f>
        <v>79417.660834825743</v>
      </c>
      <c r="CB486" s="3">
        <f>AB486*(保育人数!$P$7+保育人数!$P$8)/保育人数!$P$34</f>
        <v>80212.334113973469</v>
      </c>
      <c r="CC486" s="3">
        <f>AC486*(保育人数!$P$7+保育人数!$P$8)/保育人数!$P$34</f>
        <v>83465.527850484475</v>
      </c>
      <c r="CD486" s="3">
        <f>AD486*(保育人数!$P$7+保育人数!$P$8)/保育人数!$P$34</f>
        <v>90741.755062680822</v>
      </c>
      <c r="CE486" s="3">
        <f>AE486*(保育人数!$P$7+保育人数!$P$8)/保育人数!$P$34</f>
        <v>0</v>
      </c>
      <c r="CF486" s="3">
        <f>AVERAGE(BU486:CE486)</f>
        <v>77160.06629179242</v>
      </c>
      <c r="CG486" s="216">
        <f>ROUNDDOWN(SUM(CF486:CF489)*$CJ$2*12/16,-2)</f>
        <v>198700</v>
      </c>
      <c r="CH486" s="3"/>
      <c r="CI486" s="4"/>
    </row>
    <row r="487" spans="1:87" ht="19">
      <c r="A487" s="32" t="s">
        <v>84</v>
      </c>
      <c r="B487" s="76" t="s">
        <v>146</v>
      </c>
      <c r="C487" s="237"/>
      <c r="D487" s="34" t="s">
        <v>106</v>
      </c>
      <c r="E487" s="38">
        <v>340</v>
      </c>
      <c r="F487" s="36">
        <v>340</v>
      </c>
      <c r="G487" s="36">
        <v>340</v>
      </c>
      <c r="H487" s="36">
        <v>350</v>
      </c>
      <c r="I487" s="36">
        <v>350</v>
      </c>
      <c r="J487" s="36">
        <v>350</v>
      </c>
      <c r="K487" s="36">
        <v>350</v>
      </c>
      <c r="L487" s="36">
        <v>360</v>
      </c>
      <c r="M487" s="39">
        <v>360</v>
      </c>
      <c r="N487" s="39">
        <v>380</v>
      </c>
      <c r="O487" s="40">
        <v>410</v>
      </c>
      <c r="P487" s="111"/>
      <c r="Q487" s="111"/>
      <c r="R487" s="111"/>
      <c r="S487" s="111"/>
      <c r="T487" s="35">
        <v>41060</v>
      </c>
      <c r="U487" s="36">
        <v>41950</v>
      </c>
      <c r="V487" s="36">
        <v>42520</v>
      </c>
      <c r="W487" s="36">
        <v>42840</v>
      </c>
      <c r="X487" s="36">
        <v>43220</v>
      </c>
      <c r="Y487" s="36">
        <v>38800</v>
      </c>
      <c r="Z487" s="36">
        <v>38350</v>
      </c>
      <c r="AA487" s="36">
        <v>38780</v>
      </c>
      <c r="AB487" s="37">
        <v>39180</v>
      </c>
      <c r="AC487" s="37">
        <v>40820</v>
      </c>
      <c r="AD487" s="77">
        <v>44460</v>
      </c>
      <c r="AE487" s="111"/>
      <c r="AF487" s="4">
        <f>E487/E$559</f>
        <v>1.0303030303030303</v>
      </c>
      <c r="AG487" s="4">
        <f>F487/E$559</f>
        <v>1.0303030303030303</v>
      </c>
      <c r="AH487" s="4">
        <f>G487/E$559</f>
        <v>1.0303030303030303</v>
      </c>
      <c r="AI487" s="4">
        <f>H487/E$559</f>
        <v>1.0606060606060606</v>
      </c>
      <c r="AJ487" s="4">
        <f>I487/E$559</f>
        <v>1.0606060606060606</v>
      </c>
      <c r="AK487" s="4">
        <f>J487/E$559</f>
        <v>1.0606060606060606</v>
      </c>
      <c r="AL487" s="4">
        <f>K487/E$559</f>
        <v>1.0606060606060606</v>
      </c>
      <c r="AM487" s="4">
        <f>L487/E$559</f>
        <v>1.0909090909090908</v>
      </c>
      <c r="AN487" s="4">
        <f>M487/E$559</f>
        <v>1.0909090909090908</v>
      </c>
      <c r="AO487" s="4">
        <f>N487/E$559</f>
        <v>1.1515151515151516</v>
      </c>
      <c r="AP487" s="4">
        <f>O487/E$559</f>
        <v>1.2424242424242424</v>
      </c>
      <c r="AQ487" s="256"/>
      <c r="AR487" s="256"/>
      <c r="AS487" s="256"/>
      <c r="AT487" s="256"/>
      <c r="AU487" s="256"/>
      <c r="AV487" s="256"/>
      <c r="AW487" s="256"/>
      <c r="AX487" s="256"/>
      <c r="AY487" s="256"/>
      <c r="AZ487" s="256"/>
      <c r="BA487" s="256"/>
      <c r="BC487" s="3"/>
      <c r="BE487" s="3">
        <f>E487*保育人数!$P$6/保育人数!$P$34</f>
        <v>422.17017954722877</v>
      </c>
      <c r="BF487" s="3">
        <f>F487*保育人数!$P$6/保育人数!$P$34</f>
        <v>422.17017954722877</v>
      </c>
      <c r="BG487" s="3">
        <f>G487*保育人数!$P$6/保育人数!$P$34</f>
        <v>422.17017954722877</v>
      </c>
      <c r="BH487" s="3">
        <f>H487*保育人数!$P$6/保育人数!$P$34</f>
        <v>434.58694953391199</v>
      </c>
      <c r="BI487" s="3">
        <f>I487*保育人数!$P$6/保育人数!$P$34</f>
        <v>434.58694953391199</v>
      </c>
      <c r="BJ487" s="3">
        <f>J487*保育人数!$P$6/保育人数!$P$34</f>
        <v>434.58694953391199</v>
      </c>
      <c r="BK487" s="3">
        <f>K487*保育人数!$P$6/保育人数!$P$34</f>
        <v>434.58694953391199</v>
      </c>
      <c r="BL487" s="3">
        <f>L487*保育人数!$P$6/保育人数!$P$34</f>
        <v>447.00371952059521</v>
      </c>
      <c r="BM487" s="3">
        <f>M487*保育人数!$P$6/保育人数!$P$34</f>
        <v>447.00371952059521</v>
      </c>
      <c r="BN487" s="3">
        <f>N487*保育人数!$P$6/保育人数!$P$34</f>
        <v>471.8372594939616</v>
      </c>
      <c r="BO487" s="3">
        <f>O487*保育人数!$P$6/保育人数!$P$34</f>
        <v>509.0875694540112</v>
      </c>
      <c r="BP487" s="3">
        <f t="shared" ref="BP487:BP489" si="301">AVERAGE(BE487:BO487)</f>
        <v>443.61732770604522</v>
      </c>
      <c r="BQ487" s="216"/>
      <c r="BR487" s="3"/>
      <c r="BU487" s="3">
        <f>U487*保育人数!$P$6/保育人数!$P$34</f>
        <v>52088.350094136025</v>
      </c>
      <c r="BV487" s="3">
        <f>V487*保育人数!$P$6/保育人数!$P$34</f>
        <v>52796.105983376969</v>
      </c>
      <c r="BW487" s="3">
        <f>W487*保育人数!$P$6/保育人数!$P$34</f>
        <v>53193.442622950824</v>
      </c>
      <c r="BX487" s="3">
        <f>X487*保育人数!$P$6/保育人数!$P$34</f>
        <v>53665.279882444789</v>
      </c>
      <c r="BY487" s="3">
        <f>Y487*保育人数!$P$6/保育人数!$P$34</f>
        <v>48177.067548330815</v>
      </c>
      <c r="BZ487" s="3">
        <f>Z487*保育人数!$P$6/保育人数!$P$34</f>
        <v>47618.312898930068</v>
      </c>
      <c r="CA487" s="3">
        <f>AA487*保育人数!$P$6/保育人数!$P$34</f>
        <v>48152.234008357445</v>
      </c>
      <c r="CB487" s="3">
        <f>AB487*保育人数!$P$6/保育人数!$P$34</f>
        <v>48648.90480782478</v>
      </c>
      <c r="CC487" s="3">
        <f>AC487*保育人数!$P$6/保育人数!$P$34</f>
        <v>50685.25508564082</v>
      </c>
      <c r="CD487" s="3">
        <f>AD487*保育人数!$P$6/保育人数!$P$34</f>
        <v>55204.959360793509</v>
      </c>
      <c r="CE487" s="3">
        <f>AE487*保育人数!$P$6/保育人数!$P$34</f>
        <v>0</v>
      </c>
      <c r="CF487" s="3">
        <f t="shared" ref="CF487:CF489" si="302">AVERAGE(BU487:CE487)</f>
        <v>46384.53748116237</v>
      </c>
      <c r="CG487" s="216"/>
      <c r="CH487" s="3"/>
      <c r="CI487" s="4"/>
    </row>
    <row r="488" spans="1:87" ht="19">
      <c r="A488" s="32" t="s">
        <v>84</v>
      </c>
      <c r="B488" s="76" t="s">
        <v>146</v>
      </c>
      <c r="C488" s="257" t="s">
        <v>160</v>
      </c>
      <c r="D488" s="34" t="s">
        <v>161</v>
      </c>
      <c r="E488" s="38">
        <v>790</v>
      </c>
      <c r="F488" s="36">
        <v>800</v>
      </c>
      <c r="G488" s="36">
        <v>810</v>
      </c>
      <c r="H488" s="36">
        <v>820</v>
      </c>
      <c r="I488" s="36">
        <v>830</v>
      </c>
      <c r="J488" s="36">
        <v>830</v>
      </c>
      <c r="K488" s="36">
        <v>820</v>
      </c>
      <c r="L488" s="36">
        <v>830</v>
      </c>
      <c r="M488" s="39">
        <v>840</v>
      </c>
      <c r="N488" s="39">
        <v>880</v>
      </c>
      <c r="O488" s="40">
        <v>960</v>
      </c>
      <c r="P488" s="111"/>
      <c r="Q488" s="111"/>
      <c r="R488" s="111"/>
      <c r="S488" s="111"/>
      <c r="T488" s="35">
        <v>89240</v>
      </c>
      <c r="U488" s="36">
        <v>91380</v>
      </c>
      <c r="V488" s="36">
        <v>92530</v>
      </c>
      <c r="W488" s="36">
        <v>93280</v>
      </c>
      <c r="X488" s="36">
        <v>94170</v>
      </c>
      <c r="Y488" s="36">
        <v>94320</v>
      </c>
      <c r="Z488" s="36">
        <v>93350</v>
      </c>
      <c r="AA488" s="36">
        <v>94420</v>
      </c>
      <c r="AB488" s="37">
        <v>95430</v>
      </c>
      <c r="AC488" s="37">
        <v>99550</v>
      </c>
      <c r="AD488" s="77">
        <v>108510</v>
      </c>
      <c r="AE488" s="111"/>
      <c r="AF488" s="4">
        <f>E488/E$560</f>
        <v>1.025974025974026</v>
      </c>
      <c r="AG488" s="4">
        <f>F488/E$560</f>
        <v>1.0389610389610389</v>
      </c>
      <c r="AH488" s="4">
        <f>G488/E$560</f>
        <v>1.051948051948052</v>
      </c>
      <c r="AI488" s="4">
        <f>H488/E$560</f>
        <v>1.0649350649350648</v>
      </c>
      <c r="AJ488" s="4">
        <f>I488/E$560</f>
        <v>1.0779220779220779</v>
      </c>
      <c r="AK488" s="4">
        <f>J488/E$560</f>
        <v>1.0779220779220779</v>
      </c>
      <c r="AL488" s="4">
        <f>K488/E$560</f>
        <v>1.0649350649350648</v>
      </c>
      <c r="AM488" s="4">
        <f>L488/E$560</f>
        <v>1.0779220779220779</v>
      </c>
      <c r="AN488" s="4">
        <f>M488/E$560</f>
        <v>1.0909090909090908</v>
      </c>
      <c r="AO488" s="4">
        <f>N488/E$560</f>
        <v>1.1428571428571428</v>
      </c>
      <c r="AP488" s="4">
        <f>O488/E$560</f>
        <v>1.2467532467532467</v>
      </c>
      <c r="AQ488" s="256"/>
      <c r="AR488" s="256"/>
      <c r="AS488" s="256"/>
      <c r="AT488" s="256"/>
      <c r="AU488" s="256"/>
      <c r="AV488" s="256"/>
      <c r="AW488" s="256"/>
      <c r="AX488" s="256"/>
      <c r="AY488" s="256"/>
      <c r="AZ488" s="256"/>
      <c r="BA488" s="256"/>
      <c r="BC488" s="3"/>
      <c r="BE488" s="3">
        <f>E488*(保育人数!$P$4+保育人数!$P$5)/保育人数!$P$34</f>
        <v>1471.3872434219591</v>
      </c>
      <c r="BF488" s="3">
        <f>F488*(保育人数!$P$4+保育人数!$P$5)/保育人数!$P$34</f>
        <v>1490.012398401984</v>
      </c>
      <c r="BG488" s="3">
        <f>G488*(保育人数!$P$4+保育人数!$P$5)/保育人数!$P$34</f>
        <v>1508.6375533820087</v>
      </c>
      <c r="BH488" s="3">
        <f>H488*(保育人数!$P$4+保育人数!$P$5)/保育人数!$P$34</f>
        <v>1527.2627083620337</v>
      </c>
      <c r="BI488" s="3">
        <f>I488*(保育人数!$P$4+保育人数!$P$5)/保育人数!$P$34</f>
        <v>1545.8878633420584</v>
      </c>
      <c r="BJ488" s="3">
        <f>J488*(保育人数!$P$4+保育人数!$P$5)/保育人数!$P$34</f>
        <v>1545.8878633420584</v>
      </c>
      <c r="BK488" s="3">
        <f>K488*(保育人数!$P$4+保育人数!$P$5)/保育人数!$P$34</f>
        <v>1527.2627083620337</v>
      </c>
      <c r="BL488" s="3">
        <f>L488*(保育人数!$P$4+保育人数!$P$5)/保育人数!$P$34</f>
        <v>1545.8878633420584</v>
      </c>
      <c r="BM488" s="3">
        <f>M488*(保育人数!$P$4+保育人数!$P$5)/保育人数!$P$34</f>
        <v>1564.5130183220831</v>
      </c>
      <c r="BN488" s="3">
        <f>N488*(保育人数!$P$4+保育人数!$P$5)/保育人数!$P$34</f>
        <v>1639.0136382421824</v>
      </c>
      <c r="BO488" s="3">
        <f>O488*(保育人数!$P$4+保育人数!$P$5)/保育人数!$P$34</f>
        <v>1788.0148780823808</v>
      </c>
      <c r="BP488" s="3">
        <f t="shared" si="301"/>
        <v>1559.4334306002581</v>
      </c>
      <c r="BQ488" s="216"/>
      <c r="BR488" s="3"/>
      <c r="BU488" s="3">
        <f>U488*(保育人数!$P$4+保育人数!$P$5)/保育人数!$P$34</f>
        <v>170196.66620746662</v>
      </c>
      <c r="BV488" s="3">
        <f>V488*(保育人数!$P$4+保育人数!$P$5)/保育人数!$P$34</f>
        <v>172338.55903016948</v>
      </c>
      <c r="BW488" s="3">
        <f>W488*(保育人数!$P$4+保育人数!$P$5)/保育人数!$P$34</f>
        <v>173735.44565367134</v>
      </c>
      <c r="BX488" s="3">
        <f>X488*(保育人数!$P$4+保育人数!$P$5)/保育人数!$P$34</f>
        <v>175393.08444689354</v>
      </c>
      <c r="BY488" s="3">
        <f>Y488*(保育人数!$P$4+保育人数!$P$5)/保育人数!$P$34</f>
        <v>175672.46177159392</v>
      </c>
      <c r="BZ488" s="3">
        <f>Z488*(保育人数!$P$4+保育人数!$P$5)/保育人数!$P$34</f>
        <v>173865.82173853149</v>
      </c>
      <c r="CA488" s="3">
        <f>AA488*(保育人数!$P$4+保育人数!$P$5)/保育人数!$P$34</f>
        <v>175858.71332139417</v>
      </c>
      <c r="CB488" s="3">
        <f>AB488*(保育人数!$P$4+保育人数!$P$5)/保育人数!$P$34</f>
        <v>177739.85397437666</v>
      </c>
      <c r="CC488" s="3">
        <f>AC488*(保育人数!$P$4+保育人数!$P$5)/保育人数!$P$34</f>
        <v>185413.41782614688</v>
      </c>
      <c r="CD488" s="3">
        <f>AD488*(保育人数!$P$4+保育人数!$P$5)/保育人数!$P$34</f>
        <v>202101.55668824911</v>
      </c>
      <c r="CE488" s="3">
        <f>AE488*(保育人数!$P$4+保育人数!$P$5)/保育人数!$P$34</f>
        <v>0</v>
      </c>
      <c r="CF488" s="3">
        <f t="shared" si="302"/>
        <v>162028.68915077209</v>
      </c>
      <c r="CG488" s="216"/>
      <c r="CH488" s="3"/>
      <c r="CI488" s="4"/>
    </row>
    <row r="489" spans="1:87" ht="19">
      <c r="A489" s="32" t="s">
        <v>84</v>
      </c>
      <c r="B489" s="76" t="s">
        <v>146</v>
      </c>
      <c r="C489" s="257"/>
      <c r="D489" s="34" t="s">
        <v>162</v>
      </c>
      <c r="E489" s="38">
        <v>1430</v>
      </c>
      <c r="F489" s="36">
        <v>1460</v>
      </c>
      <c r="G489" s="36">
        <v>1480</v>
      </c>
      <c r="H489" s="36">
        <v>1500</v>
      </c>
      <c r="I489" s="36">
        <v>1510</v>
      </c>
      <c r="J489" s="36">
        <v>1510</v>
      </c>
      <c r="K489" s="36">
        <v>1490</v>
      </c>
      <c r="L489" s="36">
        <v>1510</v>
      </c>
      <c r="M489" s="39">
        <v>1520</v>
      </c>
      <c r="N489" s="39">
        <v>1600</v>
      </c>
      <c r="O489" s="40">
        <v>1750</v>
      </c>
      <c r="P489" s="111"/>
      <c r="Q489" s="111"/>
      <c r="R489" s="111"/>
      <c r="S489" s="111"/>
      <c r="T489" s="35">
        <v>153530</v>
      </c>
      <c r="U489" s="36">
        <v>157470</v>
      </c>
      <c r="V489" s="36">
        <v>159300</v>
      </c>
      <c r="W489" s="36">
        <v>160640</v>
      </c>
      <c r="X489" s="36">
        <v>162240</v>
      </c>
      <c r="Y489" s="36">
        <v>162490</v>
      </c>
      <c r="Z489" s="36">
        <v>160570</v>
      </c>
      <c r="AA489" s="36">
        <v>162440</v>
      </c>
      <c r="AB489" s="37">
        <v>164260</v>
      </c>
      <c r="AC489" s="37">
        <v>171640</v>
      </c>
      <c r="AD489" s="77">
        <v>187770</v>
      </c>
      <c r="AE489" s="111"/>
      <c r="AF489" s="4">
        <f>E489/E$561</f>
        <v>1.0287769784172662</v>
      </c>
      <c r="AG489" s="4">
        <f>F489/E$561</f>
        <v>1.0503597122302157</v>
      </c>
      <c r="AH489" s="4">
        <f>G489/E$561</f>
        <v>1.064748201438849</v>
      </c>
      <c r="AI489" s="4">
        <f>H489/E$561</f>
        <v>1.079136690647482</v>
      </c>
      <c r="AJ489" s="4">
        <f>I489/E$561</f>
        <v>1.0863309352517985</v>
      </c>
      <c r="AK489" s="4">
        <f>J489/E$561</f>
        <v>1.0863309352517985</v>
      </c>
      <c r="AL489" s="4">
        <f>K489/E$561</f>
        <v>1.0719424460431655</v>
      </c>
      <c r="AM489" s="4">
        <f>L489/E$561</f>
        <v>1.0863309352517985</v>
      </c>
      <c r="AN489" s="4">
        <f>M489/E$561</f>
        <v>1.0935251798561152</v>
      </c>
      <c r="AO489" s="4">
        <f>N489/E$561</f>
        <v>1.1510791366906474</v>
      </c>
      <c r="AP489" s="4">
        <f>O489/E$561</f>
        <v>1.2589928057553956</v>
      </c>
      <c r="AQ489" s="256"/>
      <c r="AR489" s="256"/>
      <c r="AS489" s="256"/>
      <c r="AT489" s="256"/>
      <c r="AU489" s="256"/>
      <c r="AV489" s="256"/>
      <c r="AW489" s="256"/>
      <c r="AX489" s="256"/>
      <c r="AY489" s="256"/>
      <c r="AZ489" s="256"/>
      <c r="BA489" s="256"/>
      <c r="BC489" s="3"/>
      <c r="BE489" s="3">
        <f>E489*保育人数!$P$3/保育人数!$P$34</f>
        <v>887.79905404784881</v>
      </c>
      <c r="BF489" s="3">
        <f>F489*保育人数!$P$3/保育人数!$P$34</f>
        <v>906.42420902787353</v>
      </c>
      <c r="BG489" s="3">
        <f>G489*保育人数!$P$3/保育人数!$P$34</f>
        <v>918.84097901455675</v>
      </c>
      <c r="BH489" s="3">
        <f>H489*保育人数!$P$3/保育人数!$P$34</f>
        <v>931.25774900123997</v>
      </c>
      <c r="BI489" s="3">
        <f>I489*保育人数!$P$3/保育人数!$P$34</f>
        <v>937.46613399458158</v>
      </c>
      <c r="BJ489" s="3">
        <f>J489*保育人数!$P$3/保育人数!$P$34</f>
        <v>937.46613399458158</v>
      </c>
      <c r="BK489" s="3">
        <f>K489*保育人数!$P$3/保育人数!$P$34</f>
        <v>925.04936400789836</v>
      </c>
      <c r="BL489" s="3">
        <f>L489*保育人数!$P$3/保育人数!$P$34</f>
        <v>937.46613399458158</v>
      </c>
      <c r="BM489" s="3">
        <f>M489*保育人数!$P$3/保育人数!$P$34</f>
        <v>943.67451898792319</v>
      </c>
      <c r="BN489" s="3">
        <f>N489*保育人数!$P$3/保育人数!$P$34</f>
        <v>993.34159893465596</v>
      </c>
      <c r="BO489" s="3">
        <f>O489*保育人数!$P$3/保育人数!$P$34</f>
        <v>1086.4673738347799</v>
      </c>
      <c r="BP489" s="3">
        <f t="shared" si="301"/>
        <v>945.93211353095649</v>
      </c>
      <c r="BQ489" s="216"/>
      <c r="BR489" s="3"/>
      <c r="BU489" s="3">
        <f>U489*保育人数!$P$3/保育人数!$P$34</f>
        <v>97763.438490150176</v>
      </c>
      <c r="BV489" s="3">
        <f>V489*保育人数!$P$3/保育人数!$P$34</f>
        <v>98899.572943931693</v>
      </c>
      <c r="BW489" s="3">
        <f>W489*保育人数!$P$3/保育人数!$P$34</f>
        <v>99731.496533039463</v>
      </c>
      <c r="BX489" s="3">
        <f>X489*保育人数!$P$3/保育人数!$P$34</f>
        <v>100724.83813197412</v>
      </c>
      <c r="BY489" s="3">
        <f>Y489*保育人数!$P$3/保育人数!$P$34</f>
        <v>100880.04775680766</v>
      </c>
      <c r="BZ489" s="3">
        <f>Z489*保育人数!$P$3/保育人数!$P$34</f>
        <v>99688.037838086064</v>
      </c>
      <c r="CA489" s="3">
        <f>AA489*保育人数!$P$3/保育人数!$P$34</f>
        <v>100849.00583184094</v>
      </c>
      <c r="CB489" s="3">
        <f>AB489*保育人数!$P$3/保育人数!$P$34</f>
        <v>101978.93190062912</v>
      </c>
      <c r="CC489" s="3">
        <f>AC489*保育人数!$P$3/保育人数!$P$34</f>
        <v>106560.72002571521</v>
      </c>
      <c r="CD489" s="3">
        <f>AD489*保育人数!$P$3/保育人数!$P$34</f>
        <v>116574.84501997523</v>
      </c>
      <c r="CE489" s="3">
        <f>AE489*保育人数!$P$3/保育人数!$P$34</f>
        <v>0</v>
      </c>
      <c r="CF489" s="3">
        <f t="shared" si="302"/>
        <v>93059.175861104493</v>
      </c>
      <c r="CG489" s="216"/>
      <c r="CH489" s="3"/>
      <c r="CI489" s="4"/>
    </row>
    <row r="490" spans="1:87" ht="21" customHeight="1">
      <c r="A490" s="32" t="s">
        <v>84</v>
      </c>
      <c r="B490" s="33" t="s">
        <v>175</v>
      </c>
      <c r="C490" s="237" t="s">
        <v>159</v>
      </c>
      <c r="D490" s="34" t="s">
        <v>105</v>
      </c>
      <c r="E490" s="38">
        <v>260</v>
      </c>
      <c r="F490" s="36">
        <v>270</v>
      </c>
      <c r="G490" s="36">
        <v>270</v>
      </c>
      <c r="H490" s="36">
        <v>280</v>
      </c>
      <c r="I490" s="36">
        <v>280</v>
      </c>
      <c r="J490" s="36">
        <v>280</v>
      </c>
      <c r="K490" s="36">
        <v>280</v>
      </c>
      <c r="L490" s="36">
        <v>290</v>
      </c>
      <c r="M490" s="39">
        <v>290</v>
      </c>
      <c r="N490" s="39">
        <v>300</v>
      </c>
      <c r="O490" s="40">
        <v>330</v>
      </c>
      <c r="P490" s="111"/>
      <c r="Q490" s="111"/>
      <c r="R490" s="111"/>
      <c r="S490" s="111"/>
      <c r="T490" s="35">
        <v>33590</v>
      </c>
      <c r="U490" s="36">
        <v>34280</v>
      </c>
      <c r="V490" s="36">
        <v>34760</v>
      </c>
      <c r="W490" s="36">
        <v>35010</v>
      </c>
      <c r="X490" s="36">
        <v>35310</v>
      </c>
      <c r="Y490" s="36">
        <v>30880</v>
      </c>
      <c r="Z490" s="36">
        <v>30530</v>
      </c>
      <c r="AA490" s="36">
        <v>30870</v>
      </c>
      <c r="AB490" s="37">
        <v>31190</v>
      </c>
      <c r="AC490" s="37">
        <v>32450</v>
      </c>
      <c r="AD490" s="77">
        <v>35280</v>
      </c>
      <c r="AE490" s="111"/>
      <c r="AF490" s="4">
        <f>E490/E$562</f>
        <v>1</v>
      </c>
      <c r="AG490" s="4">
        <f>F490/E$562</f>
        <v>1.0384615384615385</v>
      </c>
      <c r="AH490" s="4">
        <f>G490/E$562</f>
        <v>1.0384615384615385</v>
      </c>
      <c r="AI490" s="4">
        <f>H490/E$562</f>
        <v>1.0769230769230769</v>
      </c>
      <c r="AJ490" s="4">
        <f>I490/E$562</f>
        <v>1.0769230769230769</v>
      </c>
      <c r="AK490" s="4">
        <f>J490/E$562</f>
        <v>1.0769230769230769</v>
      </c>
      <c r="AL490" s="4">
        <f>K490/E$562</f>
        <v>1.0769230769230769</v>
      </c>
      <c r="AM490" s="4">
        <f>L490/E$562</f>
        <v>1.1153846153846154</v>
      </c>
      <c r="AN490" s="4">
        <f>M490/E$562</f>
        <v>1.1153846153846154</v>
      </c>
      <c r="AO490" s="4">
        <f>N490/E$562</f>
        <v>1.1538461538461537</v>
      </c>
      <c r="AP490" s="4">
        <f>O490/E$562</f>
        <v>1.2692307692307692</v>
      </c>
      <c r="AQ490" s="256"/>
      <c r="AR490" s="256"/>
      <c r="AS490" s="256"/>
      <c r="AT490" s="256"/>
      <c r="AU490" s="256"/>
      <c r="AV490" s="256"/>
      <c r="AW490" s="256"/>
      <c r="AX490" s="256"/>
      <c r="AY490" s="256"/>
      <c r="AZ490" s="256"/>
      <c r="BA490" s="256"/>
      <c r="BC490" s="3"/>
      <c r="BE490" s="3">
        <f>E490*(保育人数!$Q$7+保育人数!$Q$8)/保育人数!$Q$34</f>
        <v>661.326811372669</v>
      </c>
      <c r="BF490" s="3">
        <f>F490*(保育人数!$Q$7+保育人数!$Q$8)/保育人数!$Q$34</f>
        <v>686.7624579639255</v>
      </c>
      <c r="BG490" s="3">
        <f>G490*(保育人数!$Q$7+保育人数!$Q$8)/保育人数!$Q$34</f>
        <v>686.7624579639255</v>
      </c>
      <c r="BH490" s="3">
        <f>H490*(保育人数!$Q$7+保育人数!$Q$8)/保育人数!$Q$34</f>
        <v>712.198104555182</v>
      </c>
      <c r="BI490" s="3">
        <f>I490*(保育人数!$Q$7+保育人数!$Q$8)/保育人数!$Q$34</f>
        <v>712.198104555182</v>
      </c>
      <c r="BJ490" s="3">
        <f>J490*(保育人数!$Q$7+保育人数!$Q$8)/保育人数!$Q$34</f>
        <v>712.198104555182</v>
      </c>
      <c r="BK490" s="3">
        <f>K490*(保育人数!$Q$7+保育人数!$Q$8)/保育人数!$Q$34</f>
        <v>712.198104555182</v>
      </c>
      <c r="BL490" s="3">
        <f>L490*(保育人数!$Q$7+保育人数!$Q$8)/保育人数!$Q$34</f>
        <v>737.6337511464385</v>
      </c>
      <c r="BM490" s="3">
        <f>M490*(保育人数!$Q$7+保育人数!$Q$8)/保育人数!$Q$34</f>
        <v>737.6337511464385</v>
      </c>
      <c r="BN490" s="3">
        <f>N490*(保育人数!$Q$7+保育人数!$Q$8)/保育人数!$Q$34</f>
        <v>763.069397737695</v>
      </c>
      <c r="BO490" s="3">
        <f>O490*(保育人数!$Q$7+保育人数!$Q$8)/保育人数!$Q$34</f>
        <v>839.3763375114645</v>
      </c>
      <c r="BP490" s="3">
        <f>AVERAGE(BE490:BO490)</f>
        <v>723.75976209666226</v>
      </c>
      <c r="BQ490" s="216">
        <f>SUM(BP490:BP493)</f>
        <v>3700.3084961507466</v>
      </c>
      <c r="BR490" s="3"/>
      <c r="BU490" s="3">
        <f>U490*(保育人数!$Q$7+保育人数!$Q$8)/保育人数!$Q$34</f>
        <v>87193.396514827284</v>
      </c>
      <c r="BV490" s="3">
        <f>V490*(保育人数!$Q$7+保育人数!$Q$8)/保育人数!$Q$34</f>
        <v>88414.307551207588</v>
      </c>
      <c r="BW490" s="3">
        <f>W490*(保育人数!$Q$7+保育人数!$Q$8)/保育人数!$Q$34</f>
        <v>89050.198715989012</v>
      </c>
      <c r="BX490" s="3">
        <f>X490*(保育人数!$Q$7+保育人数!$Q$8)/保育人数!$Q$34</f>
        <v>89813.268113726706</v>
      </c>
      <c r="BY490" s="3">
        <f>Y490*(保育人数!$Q$7+保育人数!$Q$8)/保育人数!$Q$34</f>
        <v>78545.276673800079</v>
      </c>
      <c r="BZ490" s="3">
        <f>Z490*(保育人数!$Q$7+保育人数!$Q$8)/保育人数!$Q$34</f>
        <v>77655.0290431061</v>
      </c>
      <c r="CA490" s="3">
        <f>AA490*(保育人数!$Q$7+保育人数!$Q$8)/保育人数!$Q$34</f>
        <v>78519.841027208822</v>
      </c>
      <c r="CB490" s="3">
        <f>AB490*(保育人数!$Q$7+保育人数!$Q$8)/保育人数!$Q$34</f>
        <v>79333.78171812903</v>
      </c>
      <c r="CC490" s="3">
        <f>AC490*(保育人数!$Q$7+保育人数!$Q$8)/保育人数!$Q$34</f>
        <v>82538.673188627348</v>
      </c>
      <c r="CD490" s="3">
        <f>AD490*(保育人数!$Q$7+保育人数!$Q$8)/保育人数!$Q$34</f>
        <v>89736.961173952935</v>
      </c>
      <c r="CE490" s="3">
        <f>AE490*(保育人数!$Q$7+保育人数!$Q$8)/保育人数!$Q$34</f>
        <v>0</v>
      </c>
      <c r="CF490" s="3">
        <f>AVERAGE(BU490:CE490)</f>
        <v>76436.430338234073</v>
      </c>
      <c r="CG490" s="216">
        <f>ROUNDDOWN(SUM(CF490:CF493)*$CJ$2*12/16,-2)</f>
        <v>200100</v>
      </c>
      <c r="CH490" s="3"/>
      <c r="CI490" s="4"/>
    </row>
    <row r="491" spans="1:87" ht="19">
      <c r="A491" s="32" t="s">
        <v>84</v>
      </c>
      <c r="B491" s="76" t="s">
        <v>147</v>
      </c>
      <c r="C491" s="237"/>
      <c r="D491" s="34" t="s">
        <v>106</v>
      </c>
      <c r="E491" s="38">
        <v>320</v>
      </c>
      <c r="F491" s="36">
        <v>330</v>
      </c>
      <c r="G491" s="36">
        <v>330</v>
      </c>
      <c r="H491" s="36">
        <v>340</v>
      </c>
      <c r="I491" s="36">
        <v>340</v>
      </c>
      <c r="J491" s="36">
        <v>340</v>
      </c>
      <c r="K491" s="36">
        <v>340</v>
      </c>
      <c r="L491" s="36">
        <v>350</v>
      </c>
      <c r="M491" s="39">
        <v>350</v>
      </c>
      <c r="N491" s="39">
        <v>370</v>
      </c>
      <c r="O491" s="40">
        <v>400</v>
      </c>
      <c r="P491" s="111"/>
      <c r="Q491" s="111"/>
      <c r="R491" s="111"/>
      <c r="S491" s="111"/>
      <c r="T491" s="35">
        <v>40010</v>
      </c>
      <c r="U491" s="36">
        <v>40880</v>
      </c>
      <c r="V491" s="36">
        <v>41430</v>
      </c>
      <c r="W491" s="36">
        <v>41740</v>
      </c>
      <c r="X491" s="36">
        <v>42110</v>
      </c>
      <c r="Y491" s="36">
        <v>37690</v>
      </c>
      <c r="Z491" s="36">
        <v>37250</v>
      </c>
      <c r="AA491" s="36">
        <v>37670</v>
      </c>
      <c r="AB491" s="37">
        <v>38070</v>
      </c>
      <c r="AC491" s="37">
        <v>39660</v>
      </c>
      <c r="AD491" s="77">
        <v>43200</v>
      </c>
      <c r="AE491" s="111"/>
      <c r="AF491" s="4">
        <f>E491/E$563</f>
        <v>1</v>
      </c>
      <c r="AG491" s="4">
        <f>F491/E$563</f>
        <v>1.03125</v>
      </c>
      <c r="AH491" s="4">
        <f>G491/E$563</f>
        <v>1.03125</v>
      </c>
      <c r="AI491" s="4">
        <f>H491/E$563</f>
        <v>1.0625</v>
      </c>
      <c r="AJ491" s="4">
        <f>I491/E$563</f>
        <v>1.0625</v>
      </c>
      <c r="AK491" s="4">
        <f>J491/E$563</f>
        <v>1.0625</v>
      </c>
      <c r="AL491" s="4">
        <f>K491/E$563</f>
        <v>1.0625</v>
      </c>
      <c r="AM491" s="4">
        <f>L491/E$563</f>
        <v>1.09375</v>
      </c>
      <c r="AN491" s="4">
        <f>M491/E$563</f>
        <v>1.09375</v>
      </c>
      <c r="AO491" s="4">
        <f>N491/E$563</f>
        <v>1.15625</v>
      </c>
      <c r="AP491" s="4">
        <f>O491/E$563</f>
        <v>1.25</v>
      </c>
      <c r="AQ491" s="256"/>
      <c r="AR491" s="256"/>
      <c r="AS491" s="256"/>
      <c r="AT491" s="256"/>
      <c r="AU491" s="256"/>
      <c r="AV491" s="256"/>
      <c r="AW491" s="256"/>
      <c r="AX491" s="256"/>
      <c r="AY491" s="256"/>
      <c r="AZ491" s="256"/>
      <c r="BA491" s="256"/>
      <c r="BC491" s="3"/>
      <c r="BE491" s="3">
        <f>E491*保育人数!$Q$6/保育人数!$Q$34</f>
        <v>406.970345460104</v>
      </c>
      <c r="BF491" s="3">
        <f>F491*保育人数!$Q$6/保育人数!$Q$34</f>
        <v>419.68816875573225</v>
      </c>
      <c r="BG491" s="3">
        <f>G491*保育人数!$Q$6/保育人数!$Q$34</f>
        <v>419.68816875573225</v>
      </c>
      <c r="BH491" s="3">
        <f>H491*保育人数!$Q$6/保育人数!$Q$34</f>
        <v>432.4059920513605</v>
      </c>
      <c r="BI491" s="3">
        <f>I491*保育人数!$Q$6/保育人数!$Q$34</f>
        <v>432.4059920513605</v>
      </c>
      <c r="BJ491" s="3">
        <f>J491*保育人数!$Q$6/保育人数!$Q$34</f>
        <v>432.4059920513605</v>
      </c>
      <c r="BK491" s="3">
        <f>K491*保育人数!$Q$6/保育人数!$Q$34</f>
        <v>432.4059920513605</v>
      </c>
      <c r="BL491" s="3">
        <f>L491*保育人数!$Q$6/保育人数!$Q$34</f>
        <v>445.12381534698875</v>
      </c>
      <c r="BM491" s="3">
        <f>M491*保育人数!$Q$6/保育人数!$Q$34</f>
        <v>445.12381534698875</v>
      </c>
      <c r="BN491" s="3">
        <f>N491*保育人数!$Q$6/保育人数!$Q$34</f>
        <v>470.55946193824525</v>
      </c>
      <c r="BO491" s="3">
        <f>O491*保育人数!$Q$6/保育人数!$Q$34</f>
        <v>508.71293182513</v>
      </c>
      <c r="BP491" s="3">
        <f t="shared" ref="BP491:BP493" si="303">AVERAGE(BE491:BO491)</f>
        <v>440.49915233039667</v>
      </c>
      <c r="BQ491" s="216"/>
      <c r="BR491" s="3"/>
      <c r="BU491" s="3">
        <f>U491*保育人数!$Q$6/保育人数!$Q$34</f>
        <v>51990.461632528284</v>
      </c>
      <c r="BV491" s="3">
        <f>V491*保育人数!$Q$6/保育人数!$Q$34</f>
        <v>52689.941913787843</v>
      </c>
      <c r="BW491" s="3">
        <f>W491*保育人数!$Q$6/保育人数!$Q$34</f>
        <v>53084.194435952319</v>
      </c>
      <c r="BX491" s="3">
        <f>X491*保育人数!$Q$6/保育人数!$Q$34</f>
        <v>53554.753897890565</v>
      </c>
      <c r="BY491" s="3">
        <f>Y491*保育人数!$Q$6/保育人数!$Q$34</f>
        <v>47933.476001222873</v>
      </c>
      <c r="BZ491" s="3">
        <f>Z491*保育人数!$Q$6/保育人数!$Q$34</f>
        <v>47373.891776215234</v>
      </c>
      <c r="CA491" s="3">
        <f>AA491*保育人数!$Q$6/保育人数!$Q$34</f>
        <v>47908.040354631616</v>
      </c>
      <c r="CB491" s="3">
        <f>AB491*保育人数!$Q$6/保育人数!$Q$34</f>
        <v>48416.753286456747</v>
      </c>
      <c r="CC491" s="3">
        <f>AC491*保育人数!$Q$6/保育人数!$Q$34</f>
        <v>50438.887190461639</v>
      </c>
      <c r="CD491" s="3">
        <f>AD491*保育人数!$Q$6/保育人数!$Q$34</f>
        <v>54940.99663711404</v>
      </c>
      <c r="CE491" s="3">
        <f>AE491*保育人数!$Q$6/保育人数!$Q$34</f>
        <v>0</v>
      </c>
      <c r="CF491" s="3">
        <f t="shared" ref="CF491:CF493" si="304">AVERAGE(BU491:CE491)</f>
        <v>46211.945193296466</v>
      </c>
      <c r="CG491" s="216"/>
      <c r="CH491" s="3"/>
      <c r="CI491" s="4"/>
    </row>
    <row r="492" spans="1:87" ht="19">
      <c r="A492" s="32" t="s">
        <v>84</v>
      </c>
      <c r="B492" s="76" t="s">
        <v>147</v>
      </c>
      <c r="C492" s="257" t="s">
        <v>160</v>
      </c>
      <c r="D492" s="34" t="s">
        <v>161</v>
      </c>
      <c r="E492" s="38">
        <v>770</v>
      </c>
      <c r="F492" s="36">
        <v>790</v>
      </c>
      <c r="G492" s="36">
        <v>800</v>
      </c>
      <c r="H492" s="36">
        <v>810</v>
      </c>
      <c r="I492" s="36">
        <v>820</v>
      </c>
      <c r="J492" s="36">
        <v>820</v>
      </c>
      <c r="K492" s="36">
        <v>810</v>
      </c>
      <c r="L492" s="36">
        <v>820</v>
      </c>
      <c r="M492" s="39">
        <v>830</v>
      </c>
      <c r="N492" s="39">
        <v>860</v>
      </c>
      <c r="O492" s="40">
        <v>950</v>
      </c>
      <c r="P492" s="111"/>
      <c r="Q492" s="111"/>
      <c r="R492" s="111"/>
      <c r="S492" s="111"/>
      <c r="T492" s="35">
        <v>88190</v>
      </c>
      <c r="U492" s="36">
        <v>90310</v>
      </c>
      <c r="V492" s="36">
        <v>91440</v>
      </c>
      <c r="W492" s="36">
        <v>92180</v>
      </c>
      <c r="X492" s="36">
        <v>93060</v>
      </c>
      <c r="Y492" s="36">
        <v>93210</v>
      </c>
      <c r="Z492" s="36">
        <v>92250</v>
      </c>
      <c r="AA492" s="36">
        <v>93310</v>
      </c>
      <c r="AB492" s="37">
        <v>94320</v>
      </c>
      <c r="AC492" s="37">
        <v>98390</v>
      </c>
      <c r="AD492" s="77">
        <v>107250</v>
      </c>
      <c r="AE492" s="111"/>
      <c r="AF492" s="4">
        <f>E492/E$564</f>
        <v>1.013157894736842</v>
      </c>
      <c r="AG492" s="4">
        <f>F492/E$564</f>
        <v>1.0394736842105263</v>
      </c>
      <c r="AH492" s="4">
        <f>G492/E$564</f>
        <v>1.0526315789473684</v>
      </c>
      <c r="AI492" s="4">
        <f>H492/E$564</f>
        <v>1.0657894736842106</v>
      </c>
      <c r="AJ492" s="4">
        <f>I492/E$564</f>
        <v>1.0789473684210527</v>
      </c>
      <c r="AK492" s="4">
        <f>J492/E$564</f>
        <v>1.0789473684210527</v>
      </c>
      <c r="AL492" s="4">
        <f>K492/E$564</f>
        <v>1.0657894736842106</v>
      </c>
      <c r="AM492" s="4">
        <f>L492/E$564</f>
        <v>1.0789473684210527</v>
      </c>
      <c r="AN492" s="4">
        <f>M492/E$564</f>
        <v>1.0921052631578947</v>
      </c>
      <c r="AO492" s="4">
        <f>N492/E$564</f>
        <v>1.131578947368421</v>
      </c>
      <c r="AP492" s="4">
        <f>O492/E$564</f>
        <v>1.25</v>
      </c>
      <c r="AQ492" s="256"/>
      <c r="AR492" s="256"/>
      <c r="AS492" s="256"/>
      <c r="AT492" s="256"/>
      <c r="AU492" s="256"/>
      <c r="AV492" s="256"/>
      <c r="AW492" s="256"/>
      <c r="AX492" s="256"/>
      <c r="AY492" s="256"/>
      <c r="AZ492" s="256"/>
      <c r="BA492" s="256"/>
      <c r="BC492" s="3"/>
      <c r="BE492" s="3">
        <f>E492*(保育人数!$Q$4+保育人数!$Q$5)/保育人数!$Q$34</f>
        <v>1468.908590645063</v>
      </c>
      <c r="BF492" s="3">
        <f>F492*(保育人数!$Q$4+保育人数!$Q$5)/保育人数!$Q$34</f>
        <v>1507.0620605319477</v>
      </c>
      <c r="BG492" s="3">
        <f>G492*(保育人数!$Q$4+保育人数!$Q$5)/保育人数!$Q$34</f>
        <v>1526.13879547539</v>
      </c>
      <c r="BH492" s="3">
        <f>H492*(保育人数!$Q$4+保育人数!$Q$5)/保育人数!$Q$34</f>
        <v>1545.2155304188325</v>
      </c>
      <c r="BI492" s="3">
        <f>I492*(保育人数!$Q$4+保育人数!$Q$5)/保育人数!$Q$34</f>
        <v>1564.2922653622747</v>
      </c>
      <c r="BJ492" s="3">
        <f>J492*(保育人数!$Q$4+保育人数!$Q$5)/保育人数!$Q$34</f>
        <v>1564.2922653622747</v>
      </c>
      <c r="BK492" s="3">
        <f>K492*(保育人数!$Q$4+保育人数!$Q$5)/保育人数!$Q$34</f>
        <v>1545.2155304188325</v>
      </c>
      <c r="BL492" s="3">
        <f>L492*(保育人数!$Q$4+保育人数!$Q$5)/保育人数!$Q$34</f>
        <v>1564.2922653622747</v>
      </c>
      <c r="BM492" s="3">
        <f>M492*(保育人数!$Q$4+保育人数!$Q$5)/保育人数!$Q$34</f>
        <v>1583.3690003057172</v>
      </c>
      <c r="BN492" s="3">
        <f>N492*(保育人数!$Q$4+保育人数!$Q$5)/保育人数!$Q$34</f>
        <v>1640.5992051360442</v>
      </c>
      <c r="BO492" s="3">
        <f>O492*(保育人数!$Q$4+保育人数!$Q$5)/保育人数!$Q$34</f>
        <v>1812.2898196270257</v>
      </c>
      <c r="BP492" s="3">
        <f t="shared" si="303"/>
        <v>1574.697757149607</v>
      </c>
      <c r="BQ492" s="216"/>
      <c r="BR492" s="3"/>
      <c r="BU492" s="3">
        <f>U492*(保育人数!$Q$4+保育人数!$Q$5)/保育人数!$Q$34</f>
        <v>172281.99327422809</v>
      </c>
      <c r="BV492" s="3">
        <f>V492*(保育人数!$Q$4+保育人数!$Q$5)/保育人数!$Q$34</f>
        <v>174437.66432283708</v>
      </c>
      <c r="BW492" s="3">
        <f>W492*(保育人数!$Q$4+保育人数!$Q$5)/保育人数!$Q$34</f>
        <v>175849.34270865182</v>
      </c>
      <c r="BX492" s="3">
        <f>X492*(保育人数!$Q$4+保育人数!$Q$5)/保育人数!$Q$34</f>
        <v>177528.09538367475</v>
      </c>
      <c r="BY492" s="3">
        <f>Y492*(保育人数!$Q$4+保育人数!$Q$5)/保育人数!$Q$34</f>
        <v>177814.24640782637</v>
      </c>
      <c r="BZ492" s="3">
        <f>Z492*(保育人数!$Q$4+保育人数!$Q$5)/保育人数!$Q$34</f>
        <v>175982.8798532559</v>
      </c>
      <c r="CA492" s="3">
        <f>AA492*(保育人数!$Q$4+保育人数!$Q$5)/保育人数!$Q$34</f>
        <v>178005.01375726081</v>
      </c>
      <c r="CB492" s="3">
        <f>AB492*(保育人数!$Q$4+保育人数!$Q$5)/保育人数!$Q$34</f>
        <v>179931.7639865485</v>
      </c>
      <c r="CC492" s="3">
        <f>AC492*(保育人数!$Q$4+保育人数!$Q$5)/保育人数!$Q$34</f>
        <v>187695.99510852952</v>
      </c>
      <c r="CD492" s="3">
        <f>AD492*(保育人数!$Q$4+保育人数!$Q$5)/保育人数!$Q$34</f>
        <v>204597.98226841947</v>
      </c>
      <c r="CE492" s="3">
        <f>AE492*(保育人数!$Q$4+保育人数!$Q$5)/保育人数!$Q$34</f>
        <v>0</v>
      </c>
      <c r="CF492" s="3">
        <f t="shared" si="304"/>
        <v>164011.3615519302</v>
      </c>
      <c r="CG492" s="216"/>
      <c r="CH492" s="3"/>
      <c r="CI492" s="4"/>
    </row>
    <row r="493" spans="1:87" ht="19">
      <c r="A493" s="32" t="s">
        <v>84</v>
      </c>
      <c r="B493" s="76" t="s">
        <v>147</v>
      </c>
      <c r="C493" s="257"/>
      <c r="D493" s="34" t="s">
        <v>162</v>
      </c>
      <c r="E493" s="38">
        <v>1410</v>
      </c>
      <c r="F493" s="36">
        <v>1450</v>
      </c>
      <c r="G493" s="36">
        <v>1470</v>
      </c>
      <c r="H493" s="36">
        <v>1490</v>
      </c>
      <c r="I493" s="36">
        <v>1500</v>
      </c>
      <c r="J493" s="36">
        <v>1500</v>
      </c>
      <c r="K493" s="36">
        <v>1480</v>
      </c>
      <c r="L493" s="36">
        <v>1500</v>
      </c>
      <c r="M493" s="39">
        <v>1510</v>
      </c>
      <c r="N493" s="39">
        <v>1580</v>
      </c>
      <c r="O493" s="40">
        <v>1740</v>
      </c>
      <c r="P493" s="111"/>
      <c r="Q493" s="111"/>
      <c r="R493" s="111"/>
      <c r="S493" s="111"/>
      <c r="T493" s="35">
        <v>152480</v>
      </c>
      <c r="U493" s="36">
        <v>156400</v>
      </c>
      <c r="V493" s="36">
        <v>158210</v>
      </c>
      <c r="W493" s="36">
        <v>159540</v>
      </c>
      <c r="X493" s="36">
        <v>161130</v>
      </c>
      <c r="Y493" s="36">
        <v>161380</v>
      </c>
      <c r="Z493" s="36">
        <v>159470</v>
      </c>
      <c r="AA493" s="36">
        <v>161330</v>
      </c>
      <c r="AB493" s="37">
        <v>163150</v>
      </c>
      <c r="AC493" s="37">
        <v>170480</v>
      </c>
      <c r="AD493" s="77">
        <v>186510</v>
      </c>
      <c r="AE493" s="111"/>
      <c r="AF493" s="4">
        <f>E493/E$565</f>
        <v>1.0217391304347827</v>
      </c>
      <c r="AG493" s="4">
        <f>F493/E$565</f>
        <v>1.0507246376811594</v>
      </c>
      <c r="AH493" s="4">
        <f>G493/E$565</f>
        <v>1.0652173913043479</v>
      </c>
      <c r="AI493" s="4">
        <f>H493/E$565</f>
        <v>1.0797101449275361</v>
      </c>
      <c r="AJ493" s="4">
        <f>I493/E$565</f>
        <v>1.0869565217391304</v>
      </c>
      <c r="AK493" s="4">
        <f>J493/E$565</f>
        <v>1.0869565217391304</v>
      </c>
      <c r="AL493" s="4">
        <f>K493/E$565</f>
        <v>1.0724637681159421</v>
      </c>
      <c r="AM493" s="4">
        <f>L493/E$565</f>
        <v>1.0869565217391304</v>
      </c>
      <c r="AN493" s="4">
        <f>M493/E$565</f>
        <v>1.0942028985507246</v>
      </c>
      <c r="AO493" s="4">
        <f>N493/E$565</f>
        <v>1.144927536231884</v>
      </c>
      <c r="AP493" s="4">
        <f>O493/E$565</f>
        <v>1.2608695652173914</v>
      </c>
      <c r="AQ493" s="256"/>
      <c r="AR493" s="256"/>
      <c r="AS493" s="256"/>
      <c r="AT493" s="256"/>
      <c r="AU493" s="256"/>
      <c r="AV493" s="256"/>
      <c r="AW493" s="256"/>
      <c r="AX493" s="256"/>
      <c r="AY493" s="256"/>
      <c r="AZ493" s="256"/>
      <c r="BA493" s="256"/>
      <c r="BC493" s="3"/>
      <c r="BE493" s="3">
        <f>E493*保育人数!$Q$3/保育人数!$Q$34</f>
        <v>896.60654234179162</v>
      </c>
      <c r="BF493" s="3">
        <f>F493*保育人数!$Q$3/保育人数!$Q$34</f>
        <v>922.04218893304812</v>
      </c>
      <c r="BG493" s="3">
        <f>G493*保育人数!$Q$3/保育人数!$Q$34</f>
        <v>934.76001222867637</v>
      </c>
      <c r="BH493" s="3">
        <f>H493*保育人数!$Q$3/保育人数!$Q$34</f>
        <v>947.47783552430462</v>
      </c>
      <c r="BI493" s="3">
        <f>I493*保育人数!$Q$3/保育人数!$Q$34</f>
        <v>953.83674717211875</v>
      </c>
      <c r="BJ493" s="3">
        <f>J493*保育人数!$Q$3/保育人数!$Q$34</f>
        <v>953.83674717211875</v>
      </c>
      <c r="BK493" s="3">
        <f>K493*保育人数!$Q$3/保育人数!$Q$34</f>
        <v>941.1189238764905</v>
      </c>
      <c r="BL493" s="3">
        <f>L493*保育人数!$Q$3/保育人数!$Q$34</f>
        <v>953.83674717211875</v>
      </c>
      <c r="BM493" s="3">
        <f>M493*保育人数!$Q$3/保育人数!$Q$34</f>
        <v>960.19565881993287</v>
      </c>
      <c r="BN493" s="3">
        <f>N493*保育人数!$Q$3/保育人数!$Q$34</f>
        <v>1004.7080403546317</v>
      </c>
      <c r="BO493" s="3">
        <f>O493*保育人数!$Q$3/保育人数!$Q$34</f>
        <v>1106.4506267196577</v>
      </c>
      <c r="BP493" s="3">
        <f t="shared" si="303"/>
        <v>961.35182457408087</v>
      </c>
      <c r="BQ493" s="216"/>
      <c r="BR493" s="3"/>
      <c r="BU493" s="3">
        <f>U493*保育人数!$Q$3/保育人数!$Q$34</f>
        <v>99453.378171812918</v>
      </c>
      <c r="BV493" s="3">
        <f>V493*保育人数!$Q$3/保育人数!$Q$34</f>
        <v>100604.34118006728</v>
      </c>
      <c r="BW493" s="3">
        <f>W493*保育人数!$Q$3/保育人数!$Q$34</f>
        <v>101450.07642922655</v>
      </c>
      <c r="BX493" s="3">
        <f>X493*保育人数!$Q$3/保育人数!$Q$34</f>
        <v>102461.14338122899</v>
      </c>
      <c r="BY493" s="3">
        <f>Y493*保育人数!$Q$3/保育人数!$Q$34</f>
        <v>102620.11617242436</v>
      </c>
      <c r="BZ493" s="3">
        <f>Z493*保育人数!$Q$3/保育人数!$Q$34</f>
        <v>101405.56404769185</v>
      </c>
      <c r="CA493" s="3">
        <f>AA493*保育人数!$Q$3/保育人数!$Q$34</f>
        <v>102588.32161418528</v>
      </c>
      <c r="CB493" s="3">
        <f>AB493*保育人数!$Q$3/保育人数!$Q$34</f>
        <v>103745.64353408745</v>
      </c>
      <c r="CC493" s="3">
        <f>AC493*保育人数!$Q$3/保育人数!$Q$34</f>
        <v>108406.72577193521</v>
      </c>
      <c r="CD493" s="3">
        <f>AD493*保育人数!$Q$3/保育人数!$Q$34</f>
        <v>118600.06114338124</v>
      </c>
      <c r="CE493" s="3">
        <f>AE493*保育人数!$Q$3/保育人数!$Q$34</f>
        <v>0</v>
      </c>
      <c r="CF493" s="3">
        <f t="shared" si="304"/>
        <v>94666.851949640099</v>
      </c>
      <c r="CG493" s="216"/>
      <c r="CH493" s="3"/>
      <c r="CI493" s="4"/>
    </row>
    <row r="494" spans="1:87" ht="21" customHeight="1">
      <c r="A494" s="32" t="s">
        <v>84</v>
      </c>
      <c r="B494" s="33" t="s">
        <v>176</v>
      </c>
      <c r="C494" s="237" t="s">
        <v>159</v>
      </c>
      <c r="D494" s="34" t="s">
        <v>105</v>
      </c>
      <c r="E494" s="38">
        <v>260</v>
      </c>
      <c r="F494" s="36">
        <v>260</v>
      </c>
      <c r="G494" s="36">
        <v>260</v>
      </c>
      <c r="H494" s="36">
        <v>270</v>
      </c>
      <c r="I494" s="36">
        <v>270</v>
      </c>
      <c r="J494" s="36">
        <v>270</v>
      </c>
      <c r="K494" s="36">
        <v>270</v>
      </c>
      <c r="L494" s="36">
        <v>280</v>
      </c>
      <c r="M494" s="39">
        <v>280</v>
      </c>
      <c r="N494" s="39">
        <v>290</v>
      </c>
      <c r="O494" s="40">
        <v>320</v>
      </c>
      <c r="P494" s="111"/>
      <c r="Q494" s="111"/>
      <c r="R494" s="111"/>
      <c r="S494" s="111"/>
      <c r="T494" s="35">
        <v>32650</v>
      </c>
      <c r="U494" s="36">
        <v>33320</v>
      </c>
      <c r="V494" s="36">
        <v>33800</v>
      </c>
      <c r="W494" s="36">
        <v>34040</v>
      </c>
      <c r="X494" s="36">
        <v>34330</v>
      </c>
      <c r="Y494" s="36">
        <v>29910</v>
      </c>
      <c r="Z494" s="36">
        <v>29570</v>
      </c>
      <c r="AA494" s="36">
        <v>29900</v>
      </c>
      <c r="AB494" s="37">
        <v>30200</v>
      </c>
      <c r="AC494" s="37">
        <v>31430</v>
      </c>
      <c r="AD494" s="77">
        <v>34170</v>
      </c>
      <c r="AE494" s="111"/>
      <c r="AF494" s="4">
        <f>E494/E$566</f>
        <v>1.04</v>
      </c>
      <c r="AG494" s="4">
        <f>F494/E$566</f>
        <v>1.04</v>
      </c>
      <c r="AH494" s="4">
        <f>G494/E$566</f>
        <v>1.04</v>
      </c>
      <c r="AI494" s="4">
        <f>H494/E$566</f>
        <v>1.08</v>
      </c>
      <c r="AJ494" s="4">
        <f>I494/E$566</f>
        <v>1.08</v>
      </c>
      <c r="AK494" s="4">
        <f>J494/E$566</f>
        <v>1.08</v>
      </c>
      <c r="AL494" s="4">
        <f>K494/E$566</f>
        <v>1.08</v>
      </c>
      <c r="AM494" s="4">
        <f>L494/E$566</f>
        <v>1.1200000000000001</v>
      </c>
      <c r="AN494" s="4">
        <f>M494/E$566</f>
        <v>1.1200000000000001</v>
      </c>
      <c r="AO494" s="4">
        <f>N494/E$566</f>
        <v>1.1599999999999999</v>
      </c>
      <c r="AP494" s="4">
        <f>O494/E$566</f>
        <v>1.28</v>
      </c>
      <c r="AQ494" s="256"/>
      <c r="AR494" s="256"/>
      <c r="AS494" s="256"/>
      <c r="AT494" s="256"/>
      <c r="AU494" s="256"/>
      <c r="AV494" s="256"/>
      <c r="AW494" s="256"/>
      <c r="AX494" s="256"/>
      <c r="AY494" s="256"/>
      <c r="AZ494" s="256"/>
      <c r="BA494" s="256"/>
      <c r="BC494" s="3"/>
      <c r="BE494" s="3">
        <f>E494*(保育人数!$R$7+保育人数!$R$8)/保育人数!$R$34</f>
        <v>674.42633854339886</v>
      </c>
      <c r="BF494" s="3">
        <f>F494*(保育人数!$R$7+保育人数!$R$8)/保育人数!$R$34</f>
        <v>674.42633854339886</v>
      </c>
      <c r="BG494" s="3">
        <f>G494*(保育人数!$R$7+保育人数!$R$8)/保育人数!$R$34</f>
        <v>674.42633854339886</v>
      </c>
      <c r="BH494" s="3">
        <f>H494*(保育人数!$R$7+保育人数!$R$8)/保育人数!$R$34</f>
        <v>700.36581310276028</v>
      </c>
      <c r="BI494" s="3">
        <f>I494*(保育人数!$R$7+保育人数!$R$8)/保育人数!$R$34</f>
        <v>700.36581310276028</v>
      </c>
      <c r="BJ494" s="3">
        <f>J494*(保育人数!$R$7+保育人数!$R$8)/保育人数!$R$34</f>
        <v>700.36581310276028</v>
      </c>
      <c r="BK494" s="3">
        <f>K494*(保育人数!$R$7+保育人数!$R$8)/保育人数!$R$34</f>
        <v>700.36581310276028</v>
      </c>
      <c r="BL494" s="3">
        <f>L494*(保育人数!$R$7+保育人数!$R$8)/保育人数!$R$34</f>
        <v>726.30528766212183</v>
      </c>
      <c r="BM494" s="3">
        <f>M494*(保育人数!$R$7+保育人数!$R$8)/保育人数!$R$34</f>
        <v>726.30528766212183</v>
      </c>
      <c r="BN494" s="3">
        <f>N494*(保育人数!$R$7+保育人数!$R$8)/保育人数!$R$34</f>
        <v>752.24476222148326</v>
      </c>
      <c r="BO494" s="3">
        <f>O494*(保育人数!$R$7+保育人数!$R$8)/保育人数!$R$34</f>
        <v>830.06318589956777</v>
      </c>
      <c r="BP494" s="3">
        <f>AVERAGE(BE494:BO494)</f>
        <v>714.51461740786669</v>
      </c>
      <c r="BQ494" s="216">
        <f>SUM(BP494:BP497)</f>
        <v>3714.6506636031086</v>
      </c>
      <c r="BR494" s="3"/>
      <c r="BU494" s="3">
        <f>U494*(保育人数!$R$7+保育人数!$R$8)/保育人数!$R$34</f>
        <v>86430.329231792493</v>
      </c>
      <c r="BV494" s="3">
        <f>V494*(保育人数!$R$7+保育人数!$R$8)/保育人数!$R$34</f>
        <v>87675.424010641844</v>
      </c>
      <c r="BW494" s="3">
        <f>W494*(保育人数!$R$7+保育人数!$R$8)/保育人数!$R$34</f>
        <v>88297.971400066526</v>
      </c>
      <c r="BX494" s="3">
        <f>X494*(保育人数!$R$7+保育人数!$R$8)/保育人数!$R$34</f>
        <v>89050.216162288008</v>
      </c>
      <c r="BY494" s="3">
        <f>Y494*(保育人数!$R$7+保育人数!$R$8)/保育人数!$R$34</f>
        <v>77584.968407050226</v>
      </c>
      <c r="BZ494" s="3">
        <f>Z494*(保育人数!$R$7+保育人数!$R$8)/保育人数!$R$34</f>
        <v>76703.02627203193</v>
      </c>
      <c r="CA494" s="3">
        <f>AA494*(保育人数!$R$7+保育人数!$R$8)/保育人数!$R$34</f>
        <v>77559.028932490866</v>
      </c>
      <c r="CB494" s="3">
        <f>AB494*(保育人数!$R$7+保育人数!$R$8)/保育人数!$R$34</f>
        <v>78337.213169271708</v>
      </c>
      <c r="CC494" s="3">
        <f>AC494*(保育人数!$R$7+保育人数!$R$8)/保育人数!$R$34</f>
        <v>81527.768540073172</v>
      </c>
      <c r="CD494" s="3">
        <f>AD494*(保育人数!$R$7+保育人数!$R$8)/保育人数!$R$34</f>
        <v>88635.18456933822</v>
      </c>
      <c r="CE494" s="3">
        <f>AE494*(保育人数!$R$7+保育人数!$R$8)/保育人数!$R$34</f>
        <v>0</v>
      </c>
      <c r="CF494" s="3">
        <f>AVERAGE(BU494:CE494)</f>
        <v>75618.284608640461</v>
      </c>
      <c r="CG494" s="216">
        <f>ROUNDDOWN(SUM(CF494:CF497)*$CJ$2*12/16,-2)</f>
        <v>201100</v>
      </c>
      <c r="CH494" s="3"/>
      <c r="CI494" s="4"/>
    </row>
    <row r="495" spans="1:87" ht="19">
      <c r="A495" s="32" t="s">
        <v>84</v>
      </c>
      <c r="B495" s="76" t="s">
        <v>148</v>
      </c>
      <c r="C495" s="237"/>
      <c r="D495" s="34" t="s">
        <v>106</v>
      </c>
      <c r="E495" s="38">
        <v>320</v>
      </c>
      <c r="F495" s="36">
        <v>320</v>
      </c>
      <c r="G495" s="36">
        <v>320</v>
      </c>
      <c r="H495" s="36">
        <v>330</v>
      </c>
      <c r="I495" s="36">
        <v>330</v>
      </c>
      <c r="J495" s="36">
        <v>330</v>
      </c>
      <c r="K495" s="36">
        <v>330</v>
      </c>
      <c r="L495" s="36">
        <v>340</v>
      </c>
      <c r="M495" s="39">
        <v>340</v>
      </c>
      <c r="N495" s="39">
        <v>360</v>
      </c>
      <c r="O495" s="40">
        <v>390</v>
      </c>
      <c r="P495" s="111"/>
      <c r="Q495" s="111"/>
      <c r="R495" s="111"/>
      <c r="S495" s="111"/>
      <c r="T495" s="35">
        <v>39070</v>
      </c>
      <c r="U495" s="36">
        <v>39920</v>
      </c>
      <c r="V495" s="36">
        <v>40470</v>
      </c>
      <c r="W495" s="36">
        <v>40770</v>
      </c>
      <c r="X495" s="36">
        <v>41130</v>
      </c>
      <c r="Y495" s="36">
        <v>36720</v>
      </c>
      <c r="Z495" s="36">
        <v>36290</v>
      </c>
      <c r="AA495" s="36">
        <v>36700</v>
      </c>
      <c r="AB495" s="37">
        <v>37080</v>
      </c>
      <c r="AC495" s="37">
        <v>38640</v>
      </c>
      <c r="AD495" s="77">
        <v>42090</v>
      </c>
      <c r="AE495" s="111"/>
      <c r="AF495" s="4">
        <f>E495/E$567</f>
        <v>1.032258064516129</v>
      </c>
      <c r="AG495" s="4">
        <f>F495/E$567</f>
        <v>1.032258064516129</v>
      </c>
      <c r="AH495" s="4">
        <f>G495/E$567</f>
        <v>1.032258064516129</v>
      </c>
      <c r="AI495" s="4">
        <f>H495/E$567</f>
        <v>1.064516129032258</v>
      </c>
      <c r="AJ495" s="4">
        <f>I495/E$567</f>
        <v>1.064516129032258</v>
      </c>
      <c r="AK495" s="4">
        <f>J495/E$567</f>
        <v>1.064516129032258</v>
      </c>
      <c r="AL495" s="4">
        <f>K495/E$567</f>
        <v>1.064516129032258</v>
      </c>
      <c r="AM495" s="4">
        <f>L495/E$567</f>
        <v>1.096774193548387</v>
      </c>
      <c r="AN495" s="4">
        <f>M495/E$567</f>
        <v>1.096774193548387</v>
      </c>
      <c r="AO495" s="4">
        <f>N495/E$567</f>
        <v>1.1612903225806452</v>
      </c>
      <c r="AP495" s="4">
        <f>O495/E$567</f>
        <v>1.2580645161290323</v>
      </c>
      <c r="AQ495" s="256"/>
      <c r="AR495" s="256"/>
      <c r="AS495" s="256"/>
      <c r="AT495" s="256"/>
      <c r="AU495" s="256"/>
      <c r="AV495" s="256"/>
      <c r="AW495" s="256"/>
      <c r="AX495" s="256"/>
      <c r="AY495" s="256"/>
      <c r="AZ495" s="256"/>
      <c r="BA495" s="256"/>
      <c r="BC495" s="3"/>
      <c r="BE495" s="3">
        <f>E495*保育人数!$R$6/保育人数!$R$34</f>
        <v>415.03159294978389</v>
      </c>
      <c r="BF495" s="3">
        <f>F495*保育人数!$R$6/保育人数!$R$34</f>
        <v>415.03159294978389</v>
      </c>
      <c r="BG495" s="3">
        <f>G495*保育人数!$R$6/保育人数!$R$34</f>
        <v>415.03159294978389</v>
      </c>
      <c r="BH495" s="3">
        <f>H495*保育人数!$R$6/保育人数!$R$34</f>
        <v>428.0013302294646</v>
      </c>
      <c r="BI495" s="3">
        <f>I495*保育人数!$R$6/保育人数!$R$34</f>
        <v>428.0013302294646</v>
      </c>
      <c r="BJ495" s="3">
        <f>J495*保育人数!$R$6/保育人数!$R$34</f>
        <v>428.0013302294646</v>
      </c>
      <c r="BK495" s="3">
        <f>K495*保育人数!$R$6/保育人数!$R$34</f>
        <v>428.0013302294646</v>
      </c>
      <c r="BL495" s="3">
        <f>L495*保育人数!$R$6/保育人数!$R$34</f>
        <v>440.97106750914537</v>
      </c>
      <c r="BM495" s="3">
        <f>M495*保育人数!$R$6/保育人数!$R$34</f>
        <v>440.97106750914537</v>
      </c>
      <c r="BN495" s="3">
        <f>N495*保育人数!$R$6/保育人数!$R$34</f>
        <v>466.91054206850686</v>
      </c>
      <c r="BO495" s="3">
        <f>O495*保育人数!$R$6/保育人数!$R$34</f>
        <v>505.81975390754911</v>
      </c>
      <c r="BP495" s="3">
        <f t="shared" ref="BP495:BP497" si="305">AVERAGE(BE495:BO495)</f>
        <v>437.43386643286885</v>
      </c>
      <c r="BQ495" s="216"/>
      <c r="BR495" s="3"/>
      <c r="BU495" s="3">
        <f>U495*保育人数!$R$6/保育人数!$R$34</f>
        <v>51775.19122048554</v>
      </c>
      <c r="BV495" s="3">
        <f>V495*保育人数!$R$6/保育人数!$R$34</f>
        <v>52488.526770867982</v>
      </c>
      <c r="BW495" s="3">
        <f>W495*保育人数!$R$6/保育人数!$R$34</f>
        <v>52877.618889258403</v>
      </c>
      <c r="BX495" s="3">
        <f>X495*保育人数!$R$6/保育人数!$R$34</f>
        <v>53344.529431326911</v>
      </c>
      <c r="BY495" s="3">
        <f>Y495*保育人数!$R$6/保育人数!$R$34</f>
        <v>47624.8752909877</v>
      </c>
      <c r="BZ495" s="3">
        <f>Z495*保育人数!$R$6/保育人数!$R$34</f>
        <v>47067.176587961425</v>
      </c>
      <c r="CA495" s="3">
        <f>AA495*保育人数!$R$6/保育人数!$R$34</f>
        <v>47598.93581642834</v>
      </c>
      <c r="CB495" s="3">
        <f>AB495*保育人数!$R$6/保育人数!$R$34</f>
        <v>48091.785833056209</v>
      </c>
      <c r="CC495" s="3">
        <f>AC495*保育人数!$R$6/保育人数!$R$34</f>
        <v>50115.064848686401</v>
      </c>
      <c r="CD495" s="3">
        <f>AD495*保育人数!$R$6/保育人数!$R$34</f>
        <v>54589.624210176262</v>
      </c>
      <c r="CE495" s="3">
        <f>AE495*保育人数!$R$6/保育人数!$R$34</f>
        <v>0</v>
      </c>
      <c r="CF495" s="3">
        <f t="shared" ref="CF495:CF497" si="306">AVERAGE(BU495:CE495)</f>
        <v>45961.211718112281</v>
      </c>
      <c r="CG495" s="216"/>
      <c r="CH495" s="3"/>
      <c r="CI495" s="4"/>
    </row>
    <row r="496" spans="1:87" ht="19">
      <c r="A496" s="32" t="s">
        <v>84</v>
      </c>
      <c r="B496" s="76" t="s">
        <v>148</v>
      </c>
      <c r="C496" s="257" t="s">
        <v>160</v>
      </c>
      <c r="D496" s="34" t="s">
        <v>161</v>
      </c>
      <c r="E496" s="38">
        <v>770</v>
      </c>
      <c r="F496" s="36">
        <v>780</v>
      </c>
      <c r="G496" s="36">
        <v>790</v>
      </c>
      <c r="H496" s="36">
        <v>800</v>
      </c>
      <c r="I496" s="36">
        <v>810</v>
      </c>
      <c r="J496" s="36">
        <v>810</v>
      </c>
      <c r="K496" s="36">
        <v>800</v>
      </c>
      <c r="L496" s="36">
        <v>810</v>
      </c>
      <c r="M496" s="39">
        <v>820</v>
      </c>
      <c r="N496" s="39">
        <v>850</v>
      </c>
      <c r="O496" s="40">
        <v>940</v>
      </c>
      <c r="P496" s="111"/>
      <c r="Q496" s="111"/>
      <c r="R496" s="111"/>
      <c r="S496" s="111"/>
      <c r="T496" s="35">
        <v>87250</v>
      </c>
      <c r="U496" s="36">
        <v>89350</v>
      </c>
      <c r="V496" s="36">
        <v>90480</v>
      </c>
      <c r="W496" s="36">
        <v>91210</v>
      </c>
      <c r="X496" s="36">
        <v>92080</v>
      </c>
      <c r="Y496" s="36">
        <v>92240</v>
      </c>
      <c r="Z496" s="36">
        <v>91290</v>
      </c>
      <c r="AA496" s="36">
        <v>92340</v>
      </c>
      <c r="AB496" s="37">
        <v>93330</v>
      </c>
      <c r="AC496" s="37">
        <v>97370</v>
      </c>
      <c r="AD496" s="77">
        <v>106140</v>
      </c>
      <c r="AE496" s="111"/>
      <c r="AF496" s="4">
        <f>E496/E$568</f>
        <v>1.0266666666666666</v>
      </c>
      <c r="AG496" s="4">
        <f>F496/E$568</f>
        <v>1.04</v>
      </c>
      <c r="AH496" s="4">
        <f>G496/E$568</f>
        <v>1.0533333333333332</v>
      </c>
      <c r="AI496" s="4">
        <f>H496/E$568</f>
        <v>1.0666666666666667</v>
      </c>
      <c r="AJ496" s="4">
        <f>I496/E$568</f>
        <v>1.08</v>
      </c>
      <c r="AK496" s="4">
        <f>J496/E$568</f>
        <v>1.08</v>
      </c>
      <c r="AL496" s="4">
        <f>K496/E$568</f>
        <v>1.0666666666666667</v>
      </c>
      <c r="AM496" s="4">
        <f>L496/E$568</f>
        <v>1.08</v>
      </c>
      <c r="AN496" s="4">
        <f>M496/E$568</f>
        <v>1.0933333333333333</v>
      </c>
      <c r="AO496" s="4">
        <f>N496/E$568</f>
        <v>1.1333333333333333</v>
      </c>
      <c r="AP496" s="4">
        <f>O496/E$568</f>
        <v>1.2533333333333334</v>
      </c>
      <c r="AQ496" s="256"/>
      <c r="AR496" s="256"/>
      <c r="AS496" s="256"/>
      <c r="AT496" s="256"/>
      <c r="AU496" s="256"/>
      <c r="AV496" s="256"/>
      <c r="AW496" s="256"/>
      <c r="AX496" s="256"/>
      <c r="AY496" s="256"/>
      <c r="AZ496" s="256"/>
      <c r="BA496" s="256"/>
      <c r="BC496" s="3"/>
      <c r="BE496" s="3">
        <f>E496*(保育人数!$R$4+保育人数!$R$5)/保育人数!$R$34</f>
        <v>1498.0046558031263</v>
      </c>
      <c r="BF496" s="3">
        <f>F496*(保育人数!$R$4+保育人数!$R$5)/保育人数!$R$34</f>
        <v>1517.4592617226474</v>
      </c>
      <c r="BG496" s="3">
        <f>G496*(保育人数!$R$4+保育人数!$R$5)/保育人数!$R$34</f>
        <v>1536.9138676421685</v>
      </c>
      <c r="BH496" s="3">
        <f>H496*(保育人数!$R$4+保育人数!$R$5)/保育人数!$R$34</f>
        <v>1556.3684735616896</v>
      </c>
      <c r="BI496" s="3">
        <f>I496*(保育人数!$R$4+保育人数!$R$5)/保育人数!$R$34</f>
        <v>1575.8230794812107</v>
      </c>
      <c r="BJ496" s="3">
        <f>J496*(保育人数!$R$4+保育人数!$R$5)/保育人数!$R$34</f>
        <v>1575.8230794812107</v>
      </c>
      <c r="BK496" s="3">
        <f>K496*(保育人数!$R$4+保育人数!$R$5)/保育人数!$R$34</f>
        <v>1556.3684735616896</v>
      </c>
      <c r="BL496" s="3">
        <f>L496*(保育人数!$R$4+保育人数!$R$5)/保育人数!$R$34</f>
        <v>1575.8230794812107</v>
      </c>
      <c r="BM496" s="3">
        <f>M496*(保育人数!$R$4+保育人数!$R$5)/保育人数!$R$34</f>
        <v>1595.2776854007318</v>
      </c>
      <c r="BN496" s="3">
        <f>N496*(保育人数!$R$4+保育人数!$R$5)/保育人数!$R$34</f>
        <v>1653.6415031592951</v>
      </c>
      <c r="BO496" s="3">
        <f>O496*(保育人数!$R$4+保育人数!$R$5)/保育人数!$R$34</f>
        <v>1828.7329564349852</v>
      </c>
      <c r="BP496" s="3">
        <f t="shared" si="305"/>
        <v>1588.2032832481789</v>
      </c>
      <c r="BQ496" s="216"/>
      <c r="BR496" s="3"/>
      <c r="BU496" s="3">
        <f>U496*(保育人数!$R$4+保育人数!$R$5)/保育人数!$R$34</f>
        <v>173826.90389092121</v>
      </c>
      <c r="BV496" s="3">
        <f>V496*(保育人数!$R$4+保育人数!$R$5)/保育人数!$R$34</f>
        <v>176025.27435982708</v>
      </c>
      <c r="BW496" s="3">
        <f>W496*(保育人数!$R$4+保育人数!$R$5)/保育人数!$R$34</f>
        <v>177445.46059195214</v>
      </c>
      <c r="BX496" s="3">
        <f>X496*(保育人数!$R$4+保育人数!$R$5)/保育人数!$R$34</f>
        <v>179138.01130695047</v>
      </c>
      <c r="BY496" s="3">
        <f>Y496*(保育人数!$R$4+保育人数!$R$5)/保育人数!$R$34</f>
        <v>179449.28500166279</v>
      </c>
      <c r="BZ496" s="3">
        <f>Z496*(保育人数!$R$4+保育人数!$R$5)/保育人数!$R$34</f>
        <v>177601.0974393083</v>
      </c>
      <c r="CA496" s="3">
        <f>AA496*(保育人数!$R$4+保育人数!$R$5)/保育人数!$R$34</f>
        <v>179643.83106085801</v>
      </c>
      <c r="CB496" s="3">
        <f>AB496*(保育人数!$R$4+保育人数!$R$5)/保育人数!$R$34</f>
        <v>181569.83704689061</v>
      </c>
      <c r="CC496" s="3">
        <f>AC496*(保育人数!$R$4+保育人数!$R$5)/保育人数!$R$34</f>
        <v>189429.49783837714</v>
      </c>
      <c r="CD496" s="3">
        <f>AD496*(保育人数!$R$4+保育人数!$R$5)/保育人数!$R$34</f>
        <v>206491.18722979716</v>
      </c>
      <c r="CE496" s="3">
        <f>AE496*(保育人数!$R$4+保育人数!$R$5)/保育人数!$R$34</f>
        <v>0</v>
      </c>
      <c r="CF496" s="3">
        <f t="shared" si="306"/>
        <v>165510.94416059498</v>
      </c>
      <c r="CG496" s="216"/>
      <c r="CH496" s="3"/>
      <c r="CI496" s="4"/>
    </row>
    <row r="497" spans="1:87" ht="19">
      <c r="A497" s="32" t="s">
        <v>84</v>
      </c>
      <c r="B497" s="76" t="s">
        <v>148</v>
      </c>
      <c r="C497" s="257"/>
      <c r="D497" s="34" t="s">
        <v>162</v>
      </c>
      <c r="E497" s="38">
        <v>1410</v>
      </c>
      <c r="F497" s="36">
        <v>1440</v>
      </c>
      <c r="G497" s="36">
        <v>1460</v>
      </c>
      <c r="H497" s="36">
        <v>1480</v>
      </c>
      <c r="I497" s="36">
        <v>1490</v>
      </c>
      <c r="J497" s="36">
        <v>1490</v>
      </c>
      <c r="K497" s="36">
        <v>1470</v>
      </c>
      <c r="L497" s="36">
        <v>1490</v>
      </c>
      <c r="M497" s="39">
        <v>1500</v>
      </c>
      <c r="N497" s="39">
        <v>1570</v>
      </c>
      <c r="O497" s="40">
        <v>1730</v>
      </c>
      <c r="P497" s="111"/>
      <c r="Q497" s="111"/>
      <c r="R497" s="111"/>
      <c r="S497" s="111"/>
      <c r="T497" s="35">
        <v>151540</v>
      </c>
      <c r="U497" s="36">
        <v>155440</v>
      </c>
      <c r="V497" s="36">
        <v>157250</v>
      </c>
      <c r="W497" s="36">
        <v>158570</v>
      </c>
      <c r="X497" s="36">
        <v>160150</v>
      </c>
      <c r="Y497" s="36">
        <v>160410</v>
      </c>
      <c r="Z497" s="36">
        <v>158510</v>
      </c>
      <c r="AA497" s="36">
        <v>160360</v>
      </c>
      <c r="AB497" s="37">
        <v>162160</v>
      </c>
      <c r="AC497" s="37">
        <v>169460</v>
      </c>
      <c r="AD497" s="77">
        <v>185400</v>
      </c>
      <c r="AE497" s="111"/>
      <c r="AF497" s="4">
        <f>E497/E$569</f>
        <v>1.0291970802919708</v>
      </c>
      <c r="AG497" s="4">
        <f>F497/E$569</f>
        <v>1.051094890510949</v>
      </c>
      <c r="AH497" s="4">
        <f>G497/E$569</f>
        <v>1.0656934306569343</v>
      </c>
      <c r="AI497" s="4">
        <f>H497/E$569</f>
        <v>1.0802919708029197</v>
      </c>
      <c r="AJ497" s="4">
        <f>I497/E$569</f>
        <v>1.0875912408759123</v>
      </c>
      <c r="AK497" s="4">
        <f>J497/E$569</f>
        <v>1.0875912408759123</v>
      </c>
      <c r="AL497" s="4">
        <f>K497/E$569</f>
        <v>1.0729927007299269</v>
      </c>
      <c r="AM497" s="4">
        <f>L497/E$569</f>
        <v>1.0875912408759123</v>
      </c>
      <c r="AN497" s="4">
        <f>M497/E$569</f>
        <v>1.0948905109489051</v>
      </c>
      <c r="AO497" s="4">
        <f>N497/E$569</f>
        <v>1.1459854014598541</v>
      </c>
      <c r="AP497" s="4">
        <f>O497/E$569</f>
        <v>1.2627737226277371</v>
      </c>
      <c r="AQ497" s="256"/>
      <c r="AR497" s="256"/>
      <c r="AS497" s="256"/>
      <c r="AT497" s="256"/>
      <c r="AU497" s="256"/>
      <c r="AV497" s="256"/>
      <c r="AW497" s="256"/>
      <c r="AX497" s="256"/>
      <c r="AY497" s="256"/>
      <c r="AZ497" s="256"/>
      <c r="BA497" s="256"/>
      <c r="BC497" s="3"/>
      <c r="BE497" s="3">
        <f>E497*保育人数!$R$3/保育人数!$R$34</f>
        <v>914.36647821749261</v>
      </c>
      <c r="BF497" s="3">
        <f>F497*保育人数!$R$3/保育人数!$R$34</f>
        <v>933.82108413701371</v>
      </c>
      <c r="BG497" s="3">
        <f>G497*保育人数!$R$3/保育人数!$R$34</f>
        <v>946.79082141669448</v>
      </c>
      <c r="BH497" s="3">
        <f>H497*保育人数!$R$3/保育人数!$R$34</f>
        <v>959.76055869637526</v>
      </c>
      <c r="BI497" s="3">
        <f>I497*保育人数!$R$3/保育人数!$R$34</f>
        <v>966.24542733621558</v>
      </c>
      <c r="BJ497" s="3">
        <f>J497*保育人数!$R$3/保育人数!$R$34</f>
        <v>966.24542733621558</v>
      </c>
      <c r="BK497" s="3">
        <f>K497*保育人数!$R$3/保育人数!$R$34</f>
        <v>953.27569005653481</v>
      </c>
      <c r="BL497" s="3">
        <f>L497*保育人数!$R$3/保育人数!$R$34</f>
        <v>966.24542733621558</v>
      </c>
      <c r="BM497" s="3">
        <f>M497*保育人数!$R$3/保育人数!$R$34</f>
        <v>972.73029597605591</v>
      </c>
      <c r="BN497" s="3">
        <f>N497*保育人数!$R$3/保育人数!$R$34</f>
        <v>1018.1243764549386</v>
      </c>
      <c r="BO497" s="3">
        <f>O497*保育人数!$R$3/保育人数!$R$34</f>
        <v>1121.8822746923845</v>
      </c>
      <c r="BP497" s="3">
        <f t="shared" si="305"/>
        <v>974.49889651419426</v>
      </c>
      <c r="BQ497" s="216"/>
      <c r="BR497" s="3"/>
      <c r="BU497" s="3">
        <f>U497*保育人数!$R$3/保育人数!$R$34</f>
        <v>100800.79813767876</v>
      </c>
      <c r="BV497" s="3">
        <f>V497*保育人数!$R$3/保育人数!$R$34</f>
        <v>101974.55936148987</v>
      </c>
      <c r="BW497" s="3">
        <f>W497*保育人数!$R$3/保育人数!$R$34</f>
        <v>102830.56202194879</v>
      </c>
      <c r="BX497" s="3">
        <f>X497*保育人数!$R$3/保育人数!$R$34</f>
        <v>103855.17126704358</v>
      </c>
      <c r="BY497" s="3">
        <f>Y497*保育人数!$R$3/保育人数!$R$34</f>
        <v>104023.77785167942</v>
      </c>
      <c r="BZ497" s="3">
        <f>Z497*保育人数!$R$3/保育人数!$R$34</f>
        <v>102791.65281010975</v>
      </c>
      <c r="CA497" s="3">
        <f>AA497*保育人数!$R$3/保育人数!$R$34</f>
        <v>103991.35350848023</v>
      </c>
      <c r="CB497" s="3">
        <f>AB497*保育人数!$R$3/保育人数!$R$34</f>
        <v>105158.62986365148</v>
      </c>
      <c r="CC497" s="3">
        <f>AC497*保育人数!$R$3/保育人数!$R$34</f>
        <v>109892.58397073497</v>
      </c>
      <c r="CD497" s="3">
        <f>AD497*保育人数!$R$3/保育人数!$R$34</f>
        <v>120229.46458264052</v>
      </c>
      <c r="CE497" s="3">
        <f>AE497*保育人数!$R$3/保育人数!$R$34</f>
        <v>0</v>
      </c>
      <c r="CF497" s="3">
        <f t="shared" si="306"/>
        <v>95958.959397768849</v>
      </c>
      <c r="CG497" s="216"/>
      <c r="CH497" s="3"/>
      <c r="CI497" s="4"/>
    </row>
    <row r="498" spans="1:87" ht="21" customHeight="1">
      <c r="A498" s="32" t="s">
        <v>84</v>
      </c>
      <c r="B498" s="33" t="s">
        <v>177</v>
      </c>
      <c r="C498" s="237" t="s">
        <v>159</v>
      </c>
      <c r="D498" s="34" t="s">
        <v>105</v>
      </c>
      <c r="E498" s="38">
        <v>260</v>
      </c>
      <c r="F498" s="36">
        <v>260</v>
      </c>
      <c r="G498" s="36">
        <v>260</v>
      </c>
      <c r="H498" s="36">
        <v>270</v>
      </c>
      <c r="I498" s="36">
        <v>270</v>
      </c>
      <c r="J498" s="36">
        <v>270</v>
      </c>
      <c r="K498" s="36">
        <v>270</v>
      </c>
      <c r="L498" s="36">
        <v>280</v>
      </c>
      <c r="M498" s="39">
        <v>280</v>
      </c>
      <c r="N498" s="39">
        <v>290</v>
      </c>
      <c r="O498" s="40">
        <v>320</v>
      </c>
      <c r="P498" s="111"/>
      <c r="Q498" s="111"/>
      <c r="R498" s="111"/>
      <c r="S498" s="111"/>
      <c r="T498" s="35">
        <v>32700</v>
      </c>
      <c r="U498" s="36">
        <v>33350</v>
      </c>
      <c r="V498" s="36">
        <v>33820</v>
      </c>
      <c r="W498" s="36">
        <v>34060</v>
      </c>
      <c r="X498" s="36">
        <v>34340</v>
      </c>
      <c r="Y498" s="36">
        <v>29910</v>
      </c>
      <c r="Z498" s="36">
        <v>29590</v>
      </c>
      <c r="AA498" s="36">
        <v>29910</v>
      </c>
      <c r="AB498" s="37">
        <v>30200</v>
      </c>
      <c r="AC498" s="37">
        <v>31400</v>
      </c>
      <c r="AD498" s="77">
        <v>34100</v>
      </c>
      <c r="AE498" s="111"/>
      <c r="AF498" s="4">
        <f>E498/E$570</f>
        <v>1.04</v>
      </c>
      <c r="AG498" s="4">
        <f>F498/E$570</f>
        <v>1.04</v>
      </c>
      <c r="AH498" s="4">
        <f>G498/E$570</f>
        <v>1.04</v>
      </c>
      <c r="AI498" s="4">
        <f>H498/E$570</f>
        <v>1.08</v>
      </c>
      <c r="AJ498" s="4">
        <f>I498/E$570</f>
        <v>1.08</v>
      </c>
      <c r="AK498" s="4">
        <f>J498/E$570</f>
        <v>1.08</v>
      </c>
      <c r="AL498" s="4">
        <f>K498/E$570</f>
        <v>1.08</v>
      </c>
      <c r="AM498" s="4">
        <f>L498/E$570</f>
        <v>1.1200000000000001</v>
      </c>
      <c r="AN498" s="4">
        <f>M498/E$570</f>
        <v>1.1200000000000001</v>
      </c>
      <c r="AO498" s="4">
        <f>N498/E$570</f>
        <v>1.1599999999999999</v>
      </c>
      <c r="AP498" s="4">
        <f>O498/E$570</f>
        <v>1.28</v>
      </c>
      <c r="AQ498" s="256"/>
      <c r="AR498" s="256"/>
      <c r="AS498" s="256"/>
      <c r="AT498" s="256"/>
      <c r="AU498" s="256"/>
      <c r="AV498" s="256"/>
      <c r="AW498" s="256"/>
      <c r="AX498" s="256"/>
      <c r="AY498" s="256"/>
      <c r="AZ498" s="256"/>
      <c r="BA498" s="256"/>
      <c r="BC498" s="3"/>
      <c r="BE498" s="3">
        <f>E498*(保育人数!$S$7+保育人数!$S$8)/保育人数!$S$34</f>
        <v>673.27795825471242</v>
      </c>
      <c r="BF498" s="3">
        <f>F498*(保育人数!$S$7+保育人数!$S$8)/保育人数!$S$34</f>
        <v>673.27795825471242</v>
      </c>
      <c r="BG498" s="3">
        <f>G498*(保育人数!$S$7+保育人数!$S$8)/保育人数!$S$34</f>
        <v>673.27795825471242</v>
      </c>
      <c r="BH498" s="3">
        <f>H498*(保育人数!$S$7+保育人数!$S$8)/保育人数!$S$34</f>
        <v>699.17326434143217</v>
      </c>
      <c r="BI498" s="3">
        <f>I498*(保育人数!$S$7+保育人数!$S$8)/保育人数!$S$34</f>
        <v>699.17326434143217</v>
      </c>
      <c r="BJ498" s="3">
        <f>J498*(保育人数!$S$7+保育人数!$S$8)/保育人数!$S$34</f>
        <v>699.17326434143217</v>
      </c>
      <c r="BK498" s="3">
        <f>K498*(保育人数!$S$7+保育人数!$S$8)/保育人数!$S$34</f>
        <v>699.17326434143217</v>
      </c>
      <c r="BL498" s="3">
        <f>L498*(保育人数!$S$7+保育人数!$S$8)/保育人数!$S$34</f>
        <v>725.06857042815182</v>
      </c>
      <c r="BM498" s="3">
        <f>M498*(保育人数!$S$7+保育人数!$S$8)/保育人数!$S$34</f>
        <v>725.06857042815182</v>
      </c>
      <c r="BN498" s="3">
        <f>N498*(保育人数!$S$7+保育人数!$S$8)/保育人数!$S$34</f>
        <v>750.96387651487157</v>
      </c>
      <c r="BO498" s="3">
        <f>O498*(保育人数!$S$7+保育人数!$S$8)/保育人数!$S$34</f>
        <v>828.64979477503061</v>
      </c>
      <c r="BP498" s="3">
        <f>AVERAGE(BE498:BO498)</f>
        <v>713.29797675237023</v>
      </c>
      <c r="BQ498" s="216">
        <f>SUM(BP498:BP501)</f>
        <v>3708.3255375550198</v>
      </c>
      <c r="BR498" s="3"/>
      <c r="BU498" s="3">
        <f>U498*(保育人数!$S$7+保育人数!$S$8)/保育人数!$S$34</f>
        <v>86360.845799210234</v>
      </c>
      <c r="BV498" s="3">
        <f>V498*(保育人数!$S$7+保育人数!$S$8)/保育人数!$S$34</f>
        <v>87577.925185286047</v>
      </c>
      <c r="BW498" s="3">
        <f>W498*(保育人数!$S$7+保育人数!$S$8)/保育人数!$S$34</f>
        <v>88199.412531367328</v>
      </c>
      <c r="BX498" s="3">
        <f>X498*(保育人数!$S$7+保育人数!$S$8)/保育人数!$S$34</f>
        <v>88924.481101795478</v>
      </c>
      <c r="BY498" s="3">
        <f>Y498*(保育人数!$S$7+保育人数!$S$8)/保育人数!$S$34</f>
        <v>77452.860505378645</v>
      </c>
      <c r="BZ498" s="3">
        <f>Z498*(保育人数!$S$7+保育人数!$S$8)/保育人数!$S$34</f>
        <v>76624.210710603613</v>
      </c>
      <c r="CA498" s="3">
        <f>AA498*(保育人数!$S$7+保育人数!$S$8)/保育人数!$S$34</f>
        <v>77452.860505378645</v>
      </c>
      <c r="CB498" s="3">
        <f>AB498*(保育人数!$S$7+保育人数!$S$8)/保育人数!$S$34</f>
        <v>78203.824381893515</v>
      </c>
      <c r="CC498" s="3">
        <f>AC498*(保育人数!$S$7+保育人数!$S$8)/保育人数!$S$34</f>
        <v>81311.261112299879</v>
      </c>
      <c r="CD498" s="3">
        <f>AD498*(保育人数!$S$7+保育人数!$S$8)/保育人数!$S$34</f>
        <v>88302.993755714211</v>
      </c>
      <c r="CE498" s="3">
        <f>AE498*(保育人数!$S$7+保育人数!$S$8)/保育人数!$S$34</f>
        <v>0</v>
      </c>
      <c r="CF498" s="3">
        <f>AVERAGE(BU498:CE498)</f>
        <v>75491.879598993401</v>
      </c>
      <c r="CG498" s="216">
        <f>ROUNDDOWN(SUM(CF498:CF501)*$CJ$2*12/16,-2)</f>
        <v>200700</v>
      </c>
      <c r="CH498" s="3"/>
      <c r="CI498" s="4"/>
    </row>
    <row r="499" spans="1:87" ht="19">
      <c r="A499" s="32" t="s">
        <v>84</v>
      </c>
      <c r="B499" s="76" t="s">
        <v>149</v>
      </c>
      <c r="C499" s="237"/>
      <c r="D499" s="34" t="s">
        <v>106</v>
      </c>
      <c r="E499" s="38">
        <v>320</v>
      </c>
      <c r="F499" s="36">
        <v>320</v>
      </c>
      <c r="G499" s="36">
        <v>320</v>
      </c>
      <c r="H499" s="36">
        <v>330</v>
      </c>
      <c r="I499" s="36">
        <v>330</v>
      </c>
      <c r="J499" s="36">
        <v>330</v>
      </c>
      <c r="K499" s="36">
        <v>330</v>
      </c>
      <c r="L499" s="36">
        <v>340</v>
      </c>
      <c r="M499" s="39">
        <v>340</v>
      </c>
      <c r="N499" s="39">
        <v>360</v>
      </c>
      <c r="O499" s="40">
        <v>390</v>
      </c>
      <c r="P499" s="111"/>
      <c r="Q499" s="111"/>
      <c r="R499" s="111"/>
      <c r="S499" s="111"/>
      <c r="T499" s="35">
        <v>39120</v>
      </c>
      <c r="U499" s="36">
        <v>39950</v>
      </c>
      <c r="V499" s="36">
        <v>40490</v>
      </c>
      <c r="W499" s="36">
        <v>40790</v>
      </c>
      <c r="X499" s="36">
        <v>41140</v>
      </c>
      <c r="Y499" s="36">
        <v>36720</v>
      </c>
      <c r="Z499" s="36">
        <v>36310</v>
      </c>
      <c r="AA499" s="36">
        <v>36710</v>
      </c>
      <c r="AB499" s="37">
        <v>37080</v>
      </c>
      <c r="AC499" s="37">
        <v>38610</v>
      </c>
      <c r="AD499" s="77">
        <v>42020</v>
      </c>
      <c r="AE499" s="111"/>
      <c r="AF499" s="4">
        <f>E499/E$571</f>
        <v>1.032258064516129</v>
      </c>
      <c r="AG499" s="4">
        <f>F499/E$571</f>
        <v>1.032258064516129</v>
      </c>
      <c r="AH499" s="4">
        <f>G499/E$571</f>
        <v>1.032258064516129</v>
      </c>
      <c r="AI499" s="4">
        <f>H499/E$571</f>
        <v>1.064516129032258</v>
      </c>
      <c r="AJ499" s="4">
        <f>I499/E$571</f>
        <v>1.064516129032258</v>
      </c>
      <c r="AK499" s="4">
        <f>J499/E$571</f>
        <v>1.064516129032258</v>
      </c>
      <c r="AL499" s="4">
        <f>K499/E$571</f>
        <v>1.064516129032258</v>
      </c>
      <c r="AM499" s="4">
        <f>L499/E$571</f>
        <v>1.096774193548387</v>
      </c>
      <c r="AN499" s="4">
        <f>M499/E$571</f>
        <v>1.096774193548387</v>
      </c>
      <c r="AO499" s="4">
        <f>N499/E$571</f>
        <v>1.1612903225806452</v>
      </c>
      <c r="AP499" s="4">
        <f>O499/E$571</f>
        <v>1.2580645161290323</v>
      </c>
      <c r="AQ499" s="256"/>
      <c r="AR499" s="256"/>
      <c r="AS499" s="256"/>
      <c r="AT499" s="256"/>
      <c r="AU499" s="256"/>
      <c r="AV499" s="256"/>
      <c r="AW499" s="256"/>
      <c r="AX499" s="256"/>
      <c r="AY499" s="256"/>
      <c r="AZ499" s="256"/>
      <c r="BA499" s="256"/>
      <c r="BC499" s="3"/>
      <c r="BE499" s="3">
        <f>E499*保育人数!$S$6/保育人数!$S$34</f>
        <v>414.32489738751531</v>
      </c>
      <c r="BF499" s="3">
        <f>F499*保育人数!$S$6/保育人数!$S$34</f>
        <v>414.32489738751531</v>
      </c>
      <c r="BG499" s="3">
        <f>G499*保育人数!$S$6/保育人数!$S$34</f>
        <v>414.32489738751531</v>
      </c>
      <c r="BH499" s="3">
        <f>H499*保育人数!$S$6/保育人数!$S$34</f>
        <v>427.27255043087519</v>
      </c>
      <c r="BI499" s="3">
        <f>I499*保育人数!$S$6/保育人数!$S$34</f>
        <v>427.27255043087519</v>
      </c>
      <c r="BJ499" s="3">
        <f>J499*保育人数!$S$6/保育人数!$S$34</f>
        <v>427.27255043087519</v>
      </c>
      <c r="BK499" s="3">
        <f>K499*保育人数!$S$6/保育人数!$S$34</f>
        <v>427.27255043087519</v>
      </c>
      <c r="BL499" s="3">
        <f>L499*保育人数!$S$6/保育人数!$S$34</f>
        <v>440.22020347423506</v>
      </c>
      <c r="BM499" s="3">
        <f>M499*保育人数!$S$6/保育人数!$S$34</f>
        <v>440.22020347423506</v>
      </c>
      <c r="BN499" s="3">
        <f>N499*保育人数!$S$6/保育人数!$S$34</f>
        <v>466.11550956095476</v>
      </c>
      <c r="BO499" s="3">
        <f>O499*保育人数!$S$6/保育人数!$S$34</f>
        <v>504.95846869103434</v>
      </c>
      <c r="BP499" s="3">
        <f t="shared" ref="BP499:BP501" si="307">AVERAGE(BE499:BO499)</f>
        <v>436.68902537150046</v>
      </c>
      <c r="BQ499" s="216"/>
      <c r="BR499" s="3"/>
      <c r="BU499" s="3">
        <f>U499*保育人数!$S$6/保育人数!$S$34</f>
        <v>51725.873908222617</v>
      </c>
      <c r="BV499" s="3">
        <f>V499*保育人数!$S$6/保育人数!$S$34</f>
        <v>52425.047172564053</v>
      </c>
      <c r="BW499" s="3">
        <f>W499*保育人数!$S$6/保育人数!$S$34</f>
        <v>52813.476763864848</v>
      </c>
      <c r="BX499" s="3">
        <f>X499*保育人数!$S$6/保育人数!$S$34</f>
        <v>53266.644620382438</v>
      </c>
      <c r="BY499" s="3">
        <f>Y499*保育人数!$S$6/保育人数!$S$34</f>
        <v>47543.781975217382</v>
      </c>
      <c r="BZ499" s="3">
        <f>Z499*保育人数!$S$6/保育人数!$S$34</f>
        <v>47012.92820043963</v>
      </c>
      <c r="CA499" s="3">
        <f>AA499*保育人数!$S$6/保育人数!$S$34</f>
        <v>47530.834322174022</v>
      </c>
      <c r="CB499" s="3">
        <f>AB499*保育人数!$S$6/保育人数!$S$34</f>
        <v>48009.897484778339</v>
      </c>
      <c r="CC499" s="3">
        <f>AC499*保育人数!$S$6/保育人数!$S$34</f>
        <v>49990.888400412397</v>
      </c>
      <c r="CD499" s="3">
        <f>AD499*保育人数!$S$6/保育人数!$S$34</f>
        <v>54406.038088198104</v>
      </c>
      <c r="CE499" s="3">
        <f>AE499*保育人数!$S$6/保育人数!$S$34</f>
        <v>0</v>
      </c>
      <c r="CF499" s="3">
        <f t="shared" ref="CF499:CF501" si="308">AVERAGE(BU499:CE499)</f>
        <v>45884.128266932159</v>
      </c>
      <c r="CG499" s="216"/>
      <c r="CH499" s="3"/>
      <c r="CI499" s="4"/>
    </row>
    <row r="500" spans="1:87" ht="19">
      <c r="A500" s="32" t="s">
        <v>84</v>
      </c>
      <c r="B500" s="76" t="s">
        <v>149</v>
      </c>
      <c r="C500" s="257" t="s">
        <v>160</v>
      </c>
      <c r="D500" s="34" t="s">
        <v>161</v>
      </c>
      <c r="E500" s="38">
        <v>770</v>
      </c>
      <c r="F500" s="36">
        <v>780</v>
      </c>
      <c r="G500" s="36">
        <v>790</v>
      </c>
      <c r="H500" s="36">
        <v>800</v>
      </c>
      <c r="I500" s="36">
        <v>810</v>
      </c>
      <c r="J500" s="36">
        <v>810</v>
      </c>
      <c r="K500" s="36">
        <v>800</v>
      </c>
      <c r="L500" s="36">
        <v>810</v>
      </c>
      <c r="M500" s="39">
        <v>820</v>
      </c>
      <c r="N500" s="39">
        <v>850</v>
      </c>
      <c r="O500" s="40">
        <v>940</v>
      </c>
      <c r="P500" s="111"/>
      <c r="Q500" s="111"/>
      <c r="R500" s="111"/>
      <c r="S500" s="111"/>
      <c r="T500" s="35">
        <v>87300</v>
      </c>
      <c r="U500" s="36">
        <v>89380</v>
      </c>
      <c r="V500" s="36">
        <v>90500</v>
      </c>
      <c r="W500" s="36">
        <v>91230</v>
      </c>
      <c r="X500" s="36">
        <v>92090</v>
      </c>
      <c r="Y500" s="36">
        <v>92240</v>
      </c>
      <c r="Z500" s="36">
        <v>91310</v>
      </c>
      <c r="AA500" s="36">
        <v>92350</v>
      </c>
      <c r="AB500" s="37">
        <v>93330</v>
      </c>
      <c r="AC500" s="37">
        <v>97340</v>
      </c>
      <c r="AD500" s="77">
        <v>106070</v>
      </c>
      <c r="AE500" s="111"/>
      <c r="AF500" s="4">
        <f>E500/E$572</f>
        <v>1.0266666666666666</v>
      </c>
      <c r="AG500" s="4">
        <f>F500/E$572</f>
        <v>1.04</v>
      </c>
      <c r="AH500" s="4">
        <f>G500/E$572</f>
        <v>1.0533333333333332</v>
      </c>
      <c r="AI500" s="4">
        <f>H500/E$572</f>
        <v>1.0666666666666667</v>
      </c>
      <c r="AJ500" s="4">
        <f>I500/E$572</f>
        <v>1.08</v>
      </c>
      <c r="AK500" s="4">
        <f>J500/E$572</f>
        <v>1.08</v>
      </c>
      <c r="AL500" s="4">
        <f>K500/E$572</f>
        <v>1.0666666666666667</v>
      </c>
      <c r="AM500" s="4">
        <f>L500/E$572</f>
        <v>1.08</v>
      </c>
      <c r="AN500" s="4">
        <f>M500/E$572</f>
        <v>1.0933333333333333</v>
      </c>
      <c r="AO500" s="4">
        <f>N500/E$572</f>
        <v>1.1333333333333333</v>
      </c>
      <c r="AP500" s="4">
        <f>O500/E$572</f>
        <v>1.2533333333333334</v>
      </c>
      <c r="AQ500" s="256"/>
      <c r="AR500" s="256"/>
      <c r="AS500" s="256"/>
      <c r="AT500" s="256"/>
      <c r="AU500" s="256"/>
      <c r="AV500" s="256"/>
      <c r="AW500" s="256"/>
      <c r="AX500" s="256"/>
      <c r="AY500" s="256"/>
      <c r="AZ500" s="256"/>
      <c r="BA500" s="256"/>
      <c r="BC500" s="3"/>
      <c r="BE500" s="3">
        <f>E500*(保育人数!$S$4+保育人数!$S$5)/保育人数!$S$34</f>
        <v>1495.4539265080632</v>
      </c>
      <c r="BF500" s="3">
        <f>F500*(保育人数!$S$4+保育人数!$S$5)/保育人数!$S$34</f>
        <v>1514.875406073103</v>
      </c>
      <c r="BG500" s="3">
        <f>G500*(保育人数!$S$4+保育人数!$S$5)/保育人数!$S$34</f>
        <v>1534.2968856381426</v>
      </c>
      <c r="BH500" s="3">
        <f>H500*(保育人数!$S$4+保育人数!$S$5)/保育人数!$S$34</f>
        <v>1553.7183652031824</v>
      </c>
      <c r="BI500" s="3">
        <f>I500*(保育人数!$S$4+保育人数!$S$5)/保育人数!$S$34</f>
        <v>1573.1398447682222</v>
      </c>
      <c r="BJ500" s="3">
        <f>J500*(保育人数!$S$4+保育人数!$S$5)/保育人数!$S$34</f>
        <v>1573.1398447682222</v>
      </c>
      <c r="BK500" s="3">
        <f>K500*(保育人数!$S$4+保育人数!$S$5)/保育人数!$S$34</f>
        <v>1553.7183652031824</v>
      </c>
      <c r="BL500" s="3">
        <f>L500*(保育人数!$S$4+保育人数!$S$5)/保育人数!$S$34</f>
        <v>1573.1398447682222</v>
      </c>
      <c r="BM500" s="3">
        <f>M500*(保育人数!$S$4+保育人数!$S$5)/保育人数!$S$34</f>
        <v>1592.5613243332621</v>
      </c>
      <c r="BN500" s="3">
        <f>N500*(保育人数!$S$4+保育人数!$S$5)/保育人数!$S$34</f>
        <v>1650.8257630283815</v>
      </c>
      <c r="BO500" s="3">
        <f>O500*(保育人数!$S$4+保育人数!$S$5)/保育人数!$S$34</f>
        <v>1825.6190791137394</v>
      </c>
      <c r="BP500" s="3">
        <f t="shared" si="307"/>
        <v>1585.4989681277928</v>
      </c>
      <c r="BQ500" s="216"/>
      <c r="BR500" s="3"/>
      <c r="BU500" s="3">
        <f>U500*(保育人数!$S$4+保育人数!$S$5)/保育人数!$S$34</f>
        <v>173589.18435232557</v>
      </c>
      <c r="BV500" s="3">
        <f>V500*(保育人数!$S$4+保育人数!$S$5)/保育人数!$S$34</f>
        <v>175764.39006361002</v>
      </c>
      <c r="BW500" s="3">
        <f>W500*(保育人数!$S$4+保育人数!$S$5)/保育人数!$S$34</f>
        <v>177182.15807185794</v>
      </c>
      <c r="BX500" s="3">
        <f>X500*(保育人数!$S$4+保育人数!$S$5)/保育人数!$S$34</f>
        <v>178852.40531445135</v>
      </c>
      <c r="BY500" s="3">
        <f>Y500*(保育人数!$S$4+保育人数!$S$5)/保育人数!$S$34</f>
        <v>179143.72750792693</v>
      </c>
      <c r="BZ500" s="3">
        <f>Z500*(保育人数!$S$4+保育人数!$S$5)/保育人数!$S$34</f>
        <v>177337.52990837823</v>
      </c>
      <c r="CA500" s="3">
        <f>AA500*(保育人数!$S$4+保育人数!$S$5)/保育人数!$S$34</f>
        <v>179357.36378314238</v>
      </c>
      <c r="CB500" s="3">
        <f>AB500*(保育人数!$S$4+保育人数!$S$5)/保育人数!$S$34</f>
        <v>181260.66878051628</v>
      </c>
      <c r="CC500" s="3">
        <f>AC500*(保育人数!$S$4+保育人数!$S$5)/保育人数!$S$34</f>
        <v>189048.68208609722</v>
      </c>
      <c r="CD500" s="3">
        <f>AD500*(保育人数!$S$4+保育人数!$S$5)/保育人数!$S$34</f>
        <v>206003.63374637696</v>
      </c>
      <c r="CE500" s="3">
        <f>AE500*(保育人数!$S$4+保育人数!$S$5)/保育人数!$S$34</f>
        <v>0</v>
      </c>
      <c r="CF500" s="3">
        <f t="shared" si="308"/>
        <v>165230.885783153</v>
      </c>
      <c r="CG500" s="216"/>
      <c r="CH500" s="3"/>
      <c r="CI500" s="4"/>
    </row>
    <row r="501" spans="1:87" ht="19">
      <c r="A501" s="32" t="s">
        <v>84</v>
      </c>
      <c r="B501" s="76" t="s">
        <v>149</v>
      </c>
      <c r="C501" s="257"/>
      <c r="D501" s="34" t="s">
        <v>162</v>
      </c>
      <c r="E501" s="38">
        <v>1410</v>
      </c>
      <c r="F501" s="36">
        <v>1440</v>
      </c>
      <c r="G501" s="36">
        <v>1460</v>
      </c>
      <c r="H501" s="36">
        <v>1480</v>
      </c>
      <c r="I501" s="36">
        <v>1490</v>
      </c>
      <c r="J501" s="36">
        <v>1490</v>
      </c>
      <c r="K501" s="36">
        <v>1470</v>
      </c>
      <c r="L501" s="36">
        <v>1490</v>
      </c>
      <c r="M501" s="39">
        <v>1500</v>
      </c>
      <c r="N501" s="39">
        <v>1570</v>
      </c>
      <c r="O501" s="40">
        <v>1730</v>
      </c>
      <c r="P501" s="111"/>
      <c r="Q501" s="111"/>
      <c r="R501" s="111"/>
      <c r="S501" s="111"/>
      <c r="T501" s="35">
        <v>151590</v>
      </c>
      <c r="U501" s="36">
        <v>155470</v>
      </c>
      <c r="V501" s="36">
        <v>157270</v>
      </c>
      <c r="W501" s="36">
        <v>158590</v>
      </c>
      <c r="X501" s="36">
        <v>160160</v>
      </c>
      <c r="Y501" s="36">
        <v>160410</v>
      </c>
      <c r="Z501" s="36">
        <v>158530</v>
      </c>
      <c r="AA501" s="36">
        <v>160370</v>
      </c>
      <c r="AB501" s="37">
        <v>162160</v>
      </c>
      <c r="AC501" s="37">
        <v>169430</v>
      </c>
      <c r="AD501" s="77">
        <v>185330</v>
      </c>
      <c r="AE501" s="111"/>
      <c r="AF501" s="4">
        <f>E501/E$573</f>
        <v>1.0291970802919708</v>
      </c>
      <c r="AG501" s="4">
        <f>F501/E$573</f>
        <v>1.051094890510949</v>
      </c>
      <c r="AH501" s="4">
        <f>G501/E$573</f>
        <v>1.0656934306569343</v>
      </c>
      <c r="AI501" s="4">
        <f>H501/E$573</f>
        <v>1.0802919708029197</v>
      </c>
      <c r="AJ501" s="4">
        <f>I501/E$573</f>
        <v>1.0875912408759123</v>
      </c>
      <c r="AK501" s="4">
        <f>J501/E$573</f>
        <v>1.0875912408759123</v>
      </c>
      <c r="AL501" s="4">
        <f>K501/E$573</f>
        <v>1.0729927007299269</v>
      </c>
      <c r="AM501" s="4">
        <f>L501/E$573</f>
        <v>1.0875912408759123</v>
      </c>
      <c r="AN501" s="4">
        <f>M501/E$573</f>
        <v>1.0948905109489051</v>
      </c>
      <c r="AO501" s="4">
        <f>N501/E$573</f>
        <v>1.1459854014598541</v>
      </c>
      <c r="AP501" s="4">
        <f>O501/E$573</f>
        <v>1.2627737226277371</v>
      </c>
      <c r="AQ501" s="256"/>
      <c r="AR501" s="256"/>
      <c r="AS501" s="256"/>
      <c r="AT501" s="256"/>
      <c r="AU501" s="256"/>
      <c r="AV501" s="256"/>
      <c r="AW501" s="256"/>
      <c r="AX501" s="256"/>
      <c r="AY501" s="256"/>
      <c r="AZ501" s="256"/>
      <c r="BA501" s="256"/>
      <c r="BC501" s="3"/>
      <c r="BE501" s="3">
        <f>E501*保育人数!$S$3/保育人数!$S$34</f>
        <v>912.80953955686971</v>
      </c>
      <c r="BF501" s="3">
        <f>F501*保育人数!$S$3/保育人数!$S$34</f>
        <v>932.23101912190953</v>
      </c>
      <c r="BG501" s="3">
        <f>G501*保育人数!$S$3/保育人数!$S$34</f>
        <v>945.1786721652694</v>
      </c>
      <c r="BH501" s="3">
        <f>H501*保育人数!$S$3/保育人数!$S$34</f>
        <v>958.12632520862917</v>
      </c>
      <c r="BI501" s="3">
        <f>I501*保育人数!$S$3/保育人数!$S$34</f>
        <v>964.60015173030911</v>
      </c>
      <c r="BJ501" s="3">
        <f>J501*保育人数!$S$3/保育人数!$S$34</f>
        <v>964.60015173030911</v>
      </c>
      <c r="BK501" s="3">
        <f>K501*保育人数!$S$3/保育人数!$S$34</f>
        <v>951.65249868694923</v>
      </c>
      <c r="BL501" s="3">
        <f>L501*保育人数!$S$3/保育人数!$S$34</f>
        <v>964.60015173030911</v>
      </c>
      <c r="BM501" s="3">
        <f>M501*保育人数!$S$3/保育人数!$S$34</f>
        <v>971.07397825198905</v>
      </c>
      <c r="BN501" s="3">
        <f>N501*保育人数!$S$3/保育人数!$S$34</f>
        <v>1016.3907639037485</v>
      </c>
      <c r="BO501" s="3">
        <f>O501*保育人数!$S$3/保育人数!$S$34</f>
        <v>1119.9719882506274</v>
      </c>
      <c r="BP501" s="3">
        <f t="shared" si="307"/>
        <v>972.83956730335626</v>
      </c>
      <c r="BQ501" s="216"/>
      <c r="BR501" s="3"/>
      <c r="BU501" s="3">
        <f>U501*保育人数!$S$3/保育人数!$S$34</f>
        <v>100648.58093255783</v>
      </c>
      <c r="BV501" s="3">
        <f>V501*保育人数!$S$3/保育人数!$S$34</f>
        <v>101813.86970646022</v>
      </c>
      <c r="BW501" s="3">
        <f>W501*保育人数!$S$3/保育人数!$S$34</f>
        <v>102668.41480732197</v>
      </c>
      <c r="BX501" s="3">
        <f>X501*保育人数!$S$3/保育人数!$S$34</f>
        <v>103684.80557122572</v>
      </c>
      <c r="BY501" s="3">
        <f>Y501*保育人数!$S$3/保育人数!$S$34</f>
        <v>103846.65123426772</v>
      </c>
      <c r="BZ501" s="3">
        <f>Z501*保育人数!$S$3/保育人数!$S$34</f>
        <v>102629.57184819189</v>
      </c>
      <c r="CA501" s="3">
        <f>AA501*保育人数!$S$3/保育人数!$S$34</f>
        <v>103820.755928181</v>
      </c>
      <c r="CB501" s="3">
        <f>AB501*保育人数!$S$3/保育人数!$S$34</f>
        <v>104979.57087556169</v>
      </c>
      <c r="CC501" s="3">
        <f>AC501*保育人数!$S$3/保育人数!$S$34</f>
        <v>109686.04275682301</v>
      </c>
      <c r="CD501" s="3">
        <f>AD501*保育人数!$S$3/保育人数!$S$34</f>
        <v>119979.42692629409</v>
      </c>
      <c r="CE501" s="3">
        <f>AE501*保育人数!$S$3/保育人数!$S$34</f>
        <v>0</v>
      </c>
      <c r="CF501" s="3">
        <f t="shared" si="308"/>
        <v>95796.153689716812</v>
      </c>
      <c r="CG501" s="216"/>
      <c r="CH501" s="3"/>
      <c r="CI501" s="4"/>
    </row>
    <row r="502" spans="1:87" ht="21" customHeight="1">
      <c r="A502" s="32" t="s">
        <v>84</v>
      </c>
      <c r="B502" s="33" t="s">
        <v>178</v>
      </c>
      <c r="C502" s="237" t="s">
        <v>159</v>
      </c>
      <c r="D502" s="34" t="s">
        <v>105</v>
      </c>
      <c r="E502" s="38">
        <v>250</v>
      </c>
      <c r="F502" s="36">
        <v>250</v>
      </c>
      <c r="G502" s="36">
        <v>260</v>
      </c>
      <c r="H502" s="36">
        <v>260</v>
      </c>
      <c r="I502" s="36">
        <v>260</v>
      </c>
      <c r="J502" s="36">
        <v>260</v>
      </c>
      <c r="K502" s="36">
        <v>270</v>
      </c>
      <c r="L502" s="36">
        <v>270</v>
      </c>
      <c r="M502" s="39">
        <v>270</v>
      </c>
      <c r="N502" s="39">
        <v>280</v>
      </c>
      <c r="O502" s="40">
        <v>310</v>
      </c>
      <c r="P502" s="111"/>
      <c r="Q502" s="111"/>
      <c r="R502" s="111"/>
      <c r="S502" s="111"/>
      <c r="T502" s="35">
        <v>31950</v>
      </c>
      <c r="U502" s="36">
        <v>32580</v>
      </c>
      <c r="V502" s="36">
        <v>33040</v>
      </c>
      <c r="W502" s="36">
        <v>33280</v>
      </c>
      <c r="X502" s="36">
        <v>33560</v>
      </c>
      <c r="Y502" s="36">
        <v>29120</v>
      </c>
      <c r="Z502" s="36">
        <v>28810</v>
      </c>
      <c r="AA502" s="36">
        <v>29120</v>
      </c>
      <c r="AB502" s="37">
        <v>29410</v>
      </c>
      <c r="AC502" s="37">
        <v>30570</v>
      </c>
      <c r="AD502" s="77">
        <v>33200</v>
      </c>
      <c r="AE502" s="111"/>
      <c r="AF502" s="4">
        <f>E502/E$574</f>
        <v>1.0416666666666667</v>
      </c>
      <c r="AG502" s="4">
        <f>F502/E$574</f>
        <v>1.0416666666666667</v>
      </c>
      <c r="AH502" s="4">
        <f>G502/E$574</f>
        <v>1.0833333333333333</v>
      </c>
      <c r="AI502" s="4">
        <f>H502/E$574</f>
        <v>1.0833333333333333</v>
      </c>
      <c r="AJ502" s="4">
        <f>I502/E$574</f>
        <v>1.0833333333333333</v>
      </c>
      <c r="AK502" s="4">
        <f>J502/E$574</f>
        <v>1.0833333333333333</v>
      </c>
      <c r="AL502" s="4">
        <f>K502/E$574</f>
        <v>1.125</v>
      </c>
      <c r="AM502" s="4">
        <f>L502/E$574</f>
        <v>1.125</v>
      </c>
      <c r="AN502" s="4">
        <f>M502/E$574</f>
        <v>1.125</v>
      </c>
      <c r="AO502" s="4">
        <f>N502/E$574</f>
        <v>1.1666666666666667</v>
      </c>
      <c r="AP502" s="4">
        <f>O502/E$574</f>
        <v>1.2916666666666667</v>
      </c>
      <c r="AQ502" s="256"/>
      <c r="AR502" s="256"/>
      <c r="AS502" s="256"/>
      <c r="AT502" s="256"/>
      <c r="AU502" s="256"/>
      <c r="AV502" s="256"/>
      <c r="AW502" s="256"/>
      <c r="AX502" s="256"/>
      <c r="AY502" s="256"/>
      <c r="AZ502" s="256"/>
      <c r="BA502" s="256"/>
      <c r="BC502" s="3"/>
      <c r="BE502" s="3">
        <f>E502*(保育人数!$T$7+保育人数!$T$8)/保育人数!$T$34</f>
        <v>656.89498225863383</v>
      </c>
      <c r="BF502" s="3">
        <f>F502*(保育人数!$T$7+保育人数!$T$8)/保育人数!$T$34</f>
        <v>656.89498225863383</v>
      </c>
      <c r="BG502" s="3">
        <f>G502*(保育人数!$T$7+保育人数!$T$8)/保育人数!$T$34</f>
        <v>683.17078154897922</v>
      </c>
      <c r="BH502" s="3">
        <f>H502*(保育人数!$T$7+保育人数!$T$8)/保育人数!$T$34</f>
        <v>683.17078154897922</v>
      </c>
      <c r="BI502" s="3">
        <f>I502*(保育人数!$T$7+保育人数!$T$8)/保育人数!$T$34</f>
        <v>683.17078154897922</v>
      </c>
      <c r="BJ502" s="3">
        <f>J502*(保育人数!$T$7+保育人数!$T$8)/保育人数!$T$34</f>
        <v>683.17078154897922</v>
      </c>
      <c r="BK502" s="3">
        <f>K502*(保育人数!$T$7+保育人数!$T$8)/保育人数!$T$34</f>
        <v>709.44658083932461</v>
      </c>
      <c r="BL502" s="3">
        <f>L502*(保育人数!$T$7+保育人数!$T$8)/保育人数!$T$34</f>
        <v>709.44658083932461</v>
      </c>
      <c r="BM502" s="3">
        <f>M502*(保育人数!$T$7+保育人数!$T$8)/保育人数!$T$34</f>
        <v>709.44658083932461</v>
      </c>
      <c r="BN502" s="3">
        <f>N502*(保育人数!$T$7+保育人数!$T$8)/保育人数!$T$34</f>
        <v>735.72238012967</v>
      </c>
      <c r="BO502" s="3">
        <f>O502*(保育人数!$T$7+保育人数!$T$8)/保育人数!$T$34</f>
        <v>814.54977800070606</v>
      </c>
      <c r="BP502" s="3">
        <f>AVERAGE(BE502:BO502)</f>
        <v>702.28045376013938</v>
      </c>
      <c r="BQ502" s="216">
        <f>SUM(BP502:BP505)</f>
        <v>3709.0679407348862</v>
      </c>
      <c r="BR502" s="3"/>
      <c r="BU502" s="3">
        <f>U502*(保育人数!$T$7+保育人数!$T$8)/保育人数!$T$34</f>
        <v>85606.554087945173</v>
      </c>
      <c r="BV502" s="3">
        <f>V502*(保育人数!$T$7+保育人数!$T$8)/保育人数!$T$34</f>
        <v>86815.240855301061</v>
      </c>
      <c r="BW502" s="3">
        <f>W502*(保育人数!$T$7+保育人数!$T$8)/保育人数!$T$34</f>
        <v>87445.86003826934</v>
      </c>
      <c r="BX502" s="3">
        <f>X502*(保育人数!$T$7+保育人数!$T$8)/保育人数!$T$34</f>
        <v>88181.582418399019</v>
      </c>
      <c r="BY502" s="3">
        <f>Y502*(保育人数!$T$7+保育人数!$T$8)/保育人数!$T$34</f>
        <v>76515.127533485676</v>
      </c>
      <c r="BZ502" s="3">
        <f>Z502*(保育人数!$T$7+保育人数!$T$8)/保育人数!$T$34</f>
        <v>75700.577755484963</v>
      </c>
      <c r="CA502" s="3">
        <f>AA502*(保育人数!$T$7+保育人数!$T$8)/保育人数!$T$34</f>
        <v>76515.127533485676</v>
      </c>
      <c r="CB502" s="3">
        <f>AB502*(保育人数!$T$7+保育人数!$T$8)/保育人数!$T$34</f>
        <v>77277.12571290569</v>
      </c>
      <c r="CC502" s="3">
        <f>AC502*(保育人数!$T$7+保育人数!$T$8)/保育人数!$T$34</f>
        <v>80325.118430585746</v>
      </c>
      <c r="CD502" s="3">
        <f>AD502*(保育人数!$T$7+保育人数!$T$8)/保育人数!$T$34</f>
        <v>87235.653643946585</v>
      </c>
      <c r="CE502" s="3">
        <f>AE502*(保育人数!$T$7+保育人数!$T$8)/保育人数!$T$34</f>
        <v>0</v>
      </c>
      <c r="CF502" s="3">
        <f>AVERAGE(BU502:CE502)</f>
        <v>74692.54254634626</v>
      </c>
      <c r="CG502" s="216">
        <f>ROUNDDOWN(SUM(CF502:CF505)*$CJ$2*12/16,-2)</f>
        <v>201200</v>
      </c>
      <c r="CH502" s="3"/>
      <c r="CI502" s="4"/>
    </row>
    <row r="503" spans="1:87" ht="19">
      <c r="A503" s="32" t="s">
        <v>84</v>
      </c>
      <c r="B503" s="76" t="s">
        <v>150</v>
      </c>
      <c r="C503" s="237"/>
      <c r="D503" s="34" t="s">
        <v>106</v>
      </c>
      <c r="E503" s="38">
        <v>310</v>
      </c>
      <c r="F503" s="36">
        <v>310</v>
      </c>
      <c r="G503" s="36">
        <v>320</v>
      </c>
      <c r="H503" s="36">
        <v>320</v>
      </c>
      <c r="I503" s="36">
        <v>320</v>
      </c>
      <c r="J503" s="36">
        <v>320</v>
      </c>
      <c r="K503" s="36">
        <v>330</v>
      </c>
      <c r="L503" s="36">
        <v>330</v>
      </c>
      <c r="M503" s="39">
        <v>330</v>
      </c>
      <c r="N503" s="39">
        <v>350</v>
      </c>
      <c r="O503" s="40">
        <v>380</v>
      </c>
      <c r="P503" s="111"/>
      <c r="Q503" s="111"/>
      <c r="R503" s="111"/>
      <c r="S503" s="111"/>
      <c r="T503" s="35">
        <v>38370</v>
      </c>
      <c r="U503" s="36">
        <v>39180</v>
      </c>
      <c r="V503" s="36">
        <v>39710</v>
      </c>
      <c r="W503" s="36">
        <v>40010</v>
      </c>
      <c r="X503" s="36">
        <v>40360</v>
      </c>
      <c r="Y503" s="36">
        <v>35930</v>
      </c>
      <c r="Z503" s="36">
        <v>35530</v>
      </c>
      <c r="AA503" s="36">
        <v>35920</v>
      </c>
      <c r="AB503" s="37">
        <v>36290</v>
      </c>
      <c r="AC503" s="37">
        <v>37780</v>
      </c>
      <c r="AD503" s="77">
        <v>41120</v>
      </c>
      <c r="AE503" s="111"/>
      <c r="AF503" s="4">
        <f>E503/E$575</f>
        <v>1.0333333333333334</v>
      </c>
      <c r="AG503" s="4">
        <f>F503/E$575</f>
        <v>1.0333333333333334</v>
      </c>
      <c r="AH503" s="4">
        <f>G503/E$575</f>
        <v>1.0666666666666667</v>
      </c>
      <c r="AI503" s="4">
        <f>H503/E$575</f>
        <v>1.0666666666666667</v>
      </c>
      <c r="AJ503" s="4">
        <f>I503/E$575</f>
        <v>1.0666666666666667</v>
      </c>
      <c r="AK503" s="4">
        <f>J503/E$575</f>
        <v>1.0666666666666667</v>
      </c>
      <c r="AL503" s="4">
        <f>K503/E$575</f>
        <v>1.1000000000000001</v>
      </c>
      <c r="AM503" s="4">
        <f>L503/E$575</f>
        <v>1.1000000000000001</v>
      </c>
      <c r="AN503" s="4">
        <f>M503/E$575</f>
        <v>1.1000000000000001</v>
      </c>
      <c r="AO503" s="4">
        <f>N503/E$575</f>
        <v>1.1666666666666667</v>
      </c>
      <c r="AP503" s="4">
        <f>O503/E$575</f>
        <v>1.2666666666666666</v>
      </c>
      <c r="AQ503" s="256"/>
      <c r="AR503" s="256"/>
      <c r="AS503" s="256"/>
      <c r="AT503" s="256"/>
      <c r="AU503" s="256"/>
      <c r="AV503" s="256"/>
      <c r="AW503" s="256"/>
      <c r="AX503" s="256"/>
      <c r="AY503" s="256"/>
      <c r="AZ503" s="256"/>
      <c r="BA503" s="256"/>
      <c r="BC503" s="3"/>
      <c r="BE503" s="3">
        <f>E503*保育人数!$T$6/保育人数!$T$34</f>
        <v>407.27488900035303</v>
      </c>
      <c r="BF503" s="3">
        <f>F503*保育人数!$T$6/保育人数!$T$34</f>
        <v>407.27488900035303</v>
      </c>
      <c r="BG503" s="3">
        <f>G503*保育人数!$T$6/保育人数!$T$34</f>
        <v>420.41278864552567</v>
      </c>
      <c r="BH503" s="3">
        <f>H503*保育人数!$T$6/保育人数!$T$34</f>
        <v>420.41278864552567</v>
      </c>
      <c r="BI503" s="3">
        <f>I503*保育人数!$T$6/保育人数!$T$34</f>
        <v>420.41278864552567</v>
      </c>
      <c r="BJ503" s="3">
        <f>J503*保育人数!$T$6/保育人数!$T$34</f>
        <v>420.41278864552567</v>
      </c>
      <c r="BK503" s="3">
        <f>K503*保育人数!$T$6/保育人数!$T$34</f>
        <v>433.55068829069836</v>
      </c>
      <c r="BL503" s="3">
        <f>L503*保育人数!$T$6/保育人数!$T$34</f>
        <v>433.55068829069836</v>
      </c>
      <c r="BM503" s="3">
        <f>M503*保育人数!$T$6/保育人数!$T$34</f>
        <v>433.55068829069836</v>
      </c>
      <c r="BN503" s="3">
        <f>N503*保育人数!$T$6/保育人数!$T$34</f>
        <v>459.82648758104369</v>
      </c>
      <c r="BO503" s="3">
        <f>O503*保育人数!$T$6/保育人数!$T$34</f>
        <v>499.24018651656178</v>
      </c>
      <c r="BP503" s="3">
        <f t="shared" ref="BP503:BP505" si="309">AVERAGE(BE503:BO503)</f>
        <v>432.35633377750088</v>
      </c>
      <c r="BQ503" s="216"/>
      <c r="BR503" s="3"/>
      <c r="BU503" s="3">
        <f>U503*保育人数!$T$6/保育人数!$T$34</f>
        <v>51474.290809786551</v>
      </c>
      <c r="BV503" s="3">
        <f>V503*保育人数!$T$6/保育人数!$T$34</f>
        <v>52170.599490980705</v>
      </c>
      <c r="BW503" s="3">
        <f>W503*保育人数!$T$6/保育人数!$T$34</f>
        <v>52564.736480335887</v>
      </c>
      <c r="BX503" s="3">
        <f>X503*保育人数!$T$6/保育人数!$T$34</f>
        <v>53024.562967916929</v>
      </c>
      <c r="BY503" s="3">
        <f>Y503*保育人数!$T$6/保育人数!$T$34</f>
        <v>47204.473425105432</v>
      </c>
      <c r="BZ503" s="3">
        <f>Z503*保育人数!$T$6/保育人数!$T$34</f>
        <v>46678.957439298523</v>
      </c>
      <c r="CA503" s="3">
        <f>AA503*保育人数!$T$6/保育人数!$T$34</f>
        <v>47191.335525460257</v>
      </c>
      <c r="CB503" s="3">
        <f>AB503*保育人数!$T$6/保育人数!$T$34</f>
        <v>47677.437812331649</v>
      </c>
      <c r="CC503" s="3">
        <f>AC503*保育人数!$T$6/保育人数!$T$34</f>
        <v>49634.984859462376</v>
      </c>
      <c r="CD503" s="3">
        <f>AD503*保育人数!$T$6/保育人数!$T$34</f>
        <v>54023.043340950047</v>
      </c>
      <c r="CE503" s="3">
        <f>AE503*保育人数!$T$6/保育人数!$T$34</f>
        <v>0</v>
      </c>
      <c r="CF503" s="3">
        <f t="shared" ref="CF503:CF505" si="310">AVERAGE(BU503:CE503)</f>
        <v>45604.038377420751</v>
      </c>
      <c r="CG503" s="216"/>
      <c r="CH503" s="3"/>
      <c r="CI503" s="4"/>
    </row>
    <row r="504" spans="1:87" ht="19">
      <c r="A504" s="32" t="s">
        <v>84</v>
      </c>
      <c r="B504" s="76" t="s">
        <v>150</v>
      </c>
      <c r="C504" s="257" t="s">
        <v>160</v>
      </c>
      <c r="D504" s="34" t="s">
        <v>161</v>
      </c>
      <c r="E504" s="38">
        <v>760</v>
      </c>
      <c r="F504" s="36">
        <v>770</v>
      </c>
      <c r="G504" s="36">
        <v>790</v>
      </c>
      <c r="H504" s="36">
        <v>790</v>
      </c>
      <c r="I504" s="36">
        <v>800</v>
      </c>
      <c r="J504" s="36">
        <v>800</v>
      </c>
      <c r="K504" s="36">
        <v>790</v>
      </c>
      <c r="L504" s="36">
        <v>800</v>
      </c>
      <c r="M504" s="39">
        <v>810</v>
      </c>
      <c r="N504" s="39">
        <v>850</v>
      </c>
      <c r="O504" s="40">
        <v>930</v>
      </c>
      <c r="P504" s="111"/>
      <c r="Q504" s="111"/>
      <c r="R504" s="111"/>
      <c r="S504" s="111"/>
      <c r="T504" s="35">
        <v>86550</v>
      </c>
      <c r="U504" s="36">
        <v>88610</v>
      </c>
      <c r="V504" s="36">
        <v>89720</v>
      </c>
      <c r="W504" s="36">
        <v>90450</v>
      </c>
      <c r="X504" s="36">
        <v>91310</v>
      </c>
      <c r="Y504" s="36">
        <v>91450</v>
      </c>
      <c r="Z504" s="36">
        <v>90530</v>
      </c>
      <c r="AA504" s="36">
        <v>91560</v>
      </c>
      <c r="AB504" s="37">
        <v>92540</v>
      </c>
      <c r="AC504" s="37">
        <v>96510</v>
      </c>
      <c r="AD504" s="77">
        <v>105170</v>
      </c>
      <c r="AE504" s="111"/>
      <c r="AF504" s="4">
        <f>E504/E$576</f>
        <v>1.027027027027027</v>
      </c>
      <c r="AG504" s="4">
        <f>F504/E$576</f>
        <v>1.0405405405405406</v>
      </c>
      <c r="AH504" s="4">
        <f>G504/E$576</f>
        <v>1.0675675675675675</v>
      </c>
      <c r="AI504" s="4">
        <f>H504/E$576</f>
        <v>1.0675675675675675</v>
      </c>
      <c r="AJ504" s="4">
        <f>I504/E$576</f>
        <v>1.0810810810810811</v>
      </c>
      <c r="AK504" s="4">
        <f>J504/E$576</f>
        <v>1.0810810810810811</v>
      </c>
      <c r="AL504" s="4">
        <f>K504/E$576</f>
        <v>1.0675675675675675</v>
      </c>
      <c r="AM504" s="4">
        <f>L504/E$576</f>
        <v>1.0810810810810811</v>
      </c>
      <c r="AN504" s="4">
        <f>M504/E$576</f>
        <v>1.0945945945945945</v>
      </c>
      <c r="AO504" s="4">
        <f>N504/E$576</f>
        <v>1.1486486486486487</v>
      </c>
      <c r="AP504" s="4">
        <f>O504/E$576</f>
        <v>1.2567567567567568</v>
      </c>
      <c r="AQ504" s="256"/>
      <c r="AR504" s="256"/>
      <c r="AS504" s="256"/>
      <c r="AT504" s="256"/>
      <c r="AU504" s="256"/>
      <c r="AV504" s="256"/>
      <c r="AW504" s="256"/>
      <c r="AX504" s="256"/>
      <c r="AY504" s="256"/>
      <c r="AZ504" s="256"/>
      <c r="BA504" s="256"/>
      <c r="BC504" s="3"/>
      <c r="BE504" s="3">
        <f>E504*(保育人数!$T$4+保育人数!$T$5)/保育人数!$T$34</f>
        <v>1497.7205595496853</v>
      </c>
      <c r="BF504" s="3">
        <f>F504*(保育人数!$T$4+保育人数!$T$5)/保育人数!$T$34</f>
        <v>1517.4274090174442</v>
      </c>
      <c r="BG504" s="3">
        <f>G504*(保育人数!$T$4+保育人数!$T$5)/保育人数!$T$34</f>
        <v>1556.8411079529624</v>
      </c>
      <c r="BH504" s="3">
        <f>H504*(保育人数!$T$4+保育人数!$T$5)/保育人数!$T$34</f>
        <v>1556.8411079529624</v>
      </c>
      <c r="BI504" s="3">
        <f>I504*(保育人数!$T$4+保育人数!$T$5)/保育人数!$T$34</f>
        <v>1576.5479574207213</v>
      </c>
      <c r="BJ504" s="3">
        <f>J504*(保育人数!$T$4+保育人数!$T$5)/保育人数!$T$34</f>
        <v>1576.5479574207213</v>
      </c>
      <c r="BK504" s="3">
        <f>K504*(保育人数!$T$4+保育人数!$T$5)/保育人数!$T$34</f>
        <v>1556.8411079529624</v>
      </c>
      <c r="BL504" s="3">
        <f>L504*(保育人数!$T$4+保育人数!$T$5)/保育人数!$T$34</f>
        <v>1576.5479574207213</v>
      </c>
      <c r="BM504" s="3">
        <f>M504*(保育人数!$T$4+保育人数!$T$5)/保育人数!$T$34</f>
        <v>1596.2548068884803</v>
      </c>
      <c r="BN504" s="3">
        <f>N504*(保育人数!$T$4+保育人数!$T$5)/保育人数!$T$34</f>
        <v>1675.0822047595163</v>
      </c>
      <c r="BO504" s="3">
        <f>O504*(保育人数!$T$4+保育人数!$T$5)/保育人数!$T$34</f>
        <v>1832.7370005015885</v>
      </c>
      <c r="BP504" s="3">
        <f t="shared" si="309"/>
        <v>1592.6717433488877</v>
      </c>
      <c r="BQ504" s="216"/>
      <c r="BR504" s="3"/>
      <c r="BU504" s="3">
        <f>U504*(保育人数!$T$4+保育人数!$T$5)/保育人数!$T$34</f>
        <v>174622.39313381264</v>
      </c>
      <c r="BV504" s="3">
        <f>V504*(保育人数!$T$4+保育人数!$T$5)/保育人数!$T$34</f>
        <v>176809.85342473388</v>
      </c>
      <c r="BW504" s="3">
        <f>W504*(保育人数!$T$4+保育人数!$T$5)/保育人数!$T$34</f>
        <v>178248.45343588031</v>
      </c>
      <c r="BX504" s="3">
        <f>X504*(保育人数!$T$4+保育人数!$T$5)/保育人数!$T$34</f>
        <v>179943.24249010757</v>
      </c>
      <c r="BY504" s="3">
        <f>Y504*(保育人数!$T$4+保育人数!$T$5)/保育人数!$T$34</f>
        <v>180219.13838265621</v>
      </c>
      <c r="BZ504" s="3">
        <f>Z504*(保育人数!$T$4+保育人数!$T$5)/保育人数!$T$34</f>
        <v>178406.10823162238</v>
      </c>
      <c r="CA504" s="3">
        <f>AA504*(保育人数!$T$4+保育人数!$T$5)/保育人数!$T$34</f>
        <v>180435.91372680155</v>
      </c>
      <c r="CB504" s="3">
        <f>AB504*(保育人数!$T$4+保育人数!$T$5)/保育人数!$T$34</f>
        <v>182367.18497464195</v>
      </c>
      <c r="CC504" s="3">
        <f>AC504*(保育人数!$T$4+保育人数!$T$5)/保育人数!$T$34</f>
        <v>190190.80421334226</v>
      </c>
      <c r="CD504" s="3">
        <f>AD504*(保育人数!$T$4+保育人数!$T$5)/保育人数!$T$34</f>
        <v>207256.93585242156</v>
      </c>
      <c r="CE504" s="3">
        <f>AE504*(保育人数!$T$4+保育人数!$T$5)/保育人数!$T$34</f>
        <v>0</v>
      </c>
      <c r="CF504" s="3">
        <f t="shared" si="310"/>
        <v>166227.27526054729</v>
      </c>
      <c r="CG504" s="216"/>
      <c r="CH504" s="3"/>
      <c r="CI504" s="4"/>
    </row>
    <row r="505" spans="1:87" ht="19">
      <c r="A505" s="32" t="s">
        <v>84</v>
      </c>
      <c r="B505" s="76" t="s">
        <v>150</v>
      </c>
      <c r="C505" s="257"/>
      <c r="D505" s="34" t="s">
        <v>162</v>
      </c>
      <c r="E505" s="38">
        <v>1400</v>
      </c>
      <c r="F505" s="36">
        <v>1430</v>
      </c>
      <c r="G505" s="36">
        <v>1460</v>
      </c>
      <c r="H505" s="36">
        <v>1470</v>
      </c>
      <c r="I505" s="36">
        <v>1480</v>
      </c>
      <c r="J505" s="36">
        <v>1480</v>
      </c>
      <c r="K505" s="36">
        <v>1460</v>
      </c>
      <c r="L505" s="36">
        <v>1480</v>
      </c>
      <c r="M505" s="39">
        <v>1490</v>
      </c>
      <c r="N505" s="39">
        <v>1570</v>
      </c>
      <c r="O505" s="40">
        <v>1720</v>
      </c>
      <c r="P505" s="111"/>
      <c r="Q505" s="111"/>
      <c r="R505" s="111"/>
      <c r="S505" s="111"/>
      <c r="T505" s="35">
        <v>150840</v>
      </c>
      <c r="U505" s="36">
        <v>154700</v>
      </c>
      <c r="V505" s="36">
        <v>156490</v>
      </c>
      <c r="W505" s="36">
        <v>157810</v>
      </c>
      <c r="X505" s="36">
        <v>159380</v>
      </c>
      <c r="Y505" s="36">
        <v>159620</v>
      </c>
      <c r="Z505" s="36">
        <v>157750</v>
      </c>
      <c r="AA505" s="36">
        <v>159580</v>
      </c>
      <c r="AB505" s="37">
        <v>161370</v>
      </c>
      <c r="AC505" s="37">
        <v>168600</v>
      </c>
      <c r="AD505" s="77">
        <v>184430</v>
      </c>
      <c r="AE505" s="111"/>
      <c r="AF505" s="4">
        <f>E505/E$577</f>
        <v>1.0294117647058822</v>
      </c>
      <c r="AG505" s="4">
        <f>F505/E$577</f>
        <v>1.0514705882352942</v>
      </c>
      <c r="AH505" s="4">
        <f>G505/E$577</f>
        <v>1.0735294117647058</v>
      </c>
      <c r="AI505" s="4">
        <f>H505/E$577</f>
        <v>1.0808823529411764</v>
      </c>
      <c r="AJ505" s="4">
        <f>I505/E$577</f>
        <v>1.088235294117647</v>
      </c>
      <c r="AK505" s="4">
        <f>J505/E$577</f>
        <v>1.088235294117647</v>
      </c>
      <c r="AL505" s="4">
        <f>K505/E$577</f>
        <v>1.0735294117647058</v>
      </c>
      <c r="AM505" s="4">
        <f>L505/E$577</f>
        <v>1.088235294117647</v>
      </c>
      <c r="AN505" s="4">
        <f>M505/E$577</f>
        <v>1.0955882352941178</v>
      </c>
      <c r="AO505" s="4">
        <f>N505/E$577</f>
        <v>1.1544117647058822</v>
      </c>
      <c r="AP505" s="4">
        <f>O505/E$577</f>
        <v>1.2647058823529411</v>
      </c>
      <c r="AQ505" s="256"/>
      <c r="AR505" s="256"/>
      <c r="AS505" s="256"/>
      <c r="AT505" s="256"/>
      <c r="AU505" s="256"/>
      <c r="AV505" s="256"/>
      <c r="AW505" s="256"/>
      <c r="AX505" s="256"/>
      <c r="AY505" s="256"/>
      <c r="AZ505" s="256"/>
      <c r="BA505" s="256"/>
      <c r="BC505" s="3"/>
      <c r="BE505" s="3">
        <f>E505*保育人数!$T$3/保育人数!$T$34</f>
        <v>919.65297516208739</v>
      </c>
      <c r="BF505" s="3">
        <f>F505*保育人数!$T$3/保育人数!$T$34</f>
        <v>939.35982462984646</v>
      </c>
      <c r="BG505" s="3">
        <f>G505*保育人数!$T$3/保育人数!$T$34</f>
        <v>959.06667409760553</v>
      </c>
      <c r="BH505" s="3">
        <f>H505*保育人数!$T$3/保育人数!$T$34</f>
        <v>965.63562392019185</v>
      </c>
      <c r="BI505" s="3">
        <f>I505*保育人数!$T$3/保育人数!$T$34</f>
        <v>972.20457374277817</v>
      </c>
      <c r="BJ505" s="3">
        <f>J505*保育人数!$T$3/保育人数!$T$34</f>
        <v>972.20457374277817</v>
      </c>
      <c r="BK505" s="3">
        <f>K505*保育人数!$T$3/保育人数!$T$34</f>
        <v>959.06667409760553</v>
      </c>
      <c r="BL505" s="3">
        <f>L505*保育人数!$T$3/保育人数!$T$34</f>
        <v>972.20457374277817</v>
      </c>
      <c r="BM505" s="3">
        <f>M505*保育人数!$T$3/保育人数!$T$34</f>
        <v>978.77352356536448</v>
      </c>
      <c r="BN505" s="3">
        <f>N505*保育人数!$T$3/保育人数!$T$34</f>
        <v>1031.3251221460553</v>
      </c>
      <c r="BO505" s="3">
        <f>O505*保育人数!$T$3/保育人数!$T$34</f>
        <v>1129.8593694848503</v>
      </c>
      <c r="BP505" s="3">
        <f t="shared" si="309"/>
        <v>981.75940984835825</v>
      </c>
      <c r="BQ505" s="216"/>
      <c r="BR505" s="3"/>
      <c r="BU505" s="3">
        <f>U505*保育人数!$T$3/保育人数!$T$34</f>
        <v>101621.65375541066</v>
      </c>
      <c r="BV505" s="3">
        <f>V505*保育人数!$T$3/保育人数!$T$34</f>
        <v>102797.49577365362</v>
      </c>
      <c r="BW505" s="3">
        <f>W505*保育人数!$T$3/保育人数!$T$34</f>
        <v>103664.59715023501</v>
      </c>
      <c r="BX505" s="3">
        <f>X505*保育人数!$T$3/保育人数!$T$34</f>
        <v>104695.92227238107</v>
      </c>
      <c r="BY505" s="3">
        <f>Y505*保育人数!$T$3/保育人数!$T$34</f>
        <v>104853.57706812314</v>
      </c>
      <c r="BZ505" s="3">
        <f>Z505*保育人数!$T$3/保育人数!$T$34</f>
        <v>103625.1834512995</v>
      </c>
      <c r="CA505" s="3">
        <f>AA505*保育人数!$T$3/保育人数!$T$34</f>
        <v>104827.3012688328</v>
      </c>
      <c r="CB505" s="3">
        <f>AB505*保育人数!$T$3/保育人数!$T$34</f>
        <v>106003.14328707576</v>
      </c>
      <c r="CC505" s="3">
        <f>AC505*保育人数!$T$3/保育人数!$T$34</f>
        <v>110752.49400880568</v>
      </c>
      <c r="CD505" s="3">
        <f>AD505*保育人数!$T$3/保育人数!$T$34</f>
        <v>121151.14157795985</v>
      </c>
      <c r="CE505" s="3">
        <f>AE505*保育人数!$T$3/保育人数!$T$34</f>
        <v>0</v>
      </c>
      <c r="CF505" s="3">
        <f t="shared" si="310"/>
        <v>96726.591783070646</v>
      </c>
      <c r="CG505" s="216"/>
      <c r="CH505" s="3"/>
      <c r="CI505" s="4"/>
    </row>
    <row r="506" spans="1:87" ht="19">
      <c r="A506" s="32" t="s">
        <v>84</v>
      </c>
      <c r="B506" s="33" t="s">
        <v>179</v>
      </c>
      <c r="C506" s="237" t="s">
        <v>159</v>
      </c>
      <c r="D506" s="34" t="s">
        <v>105</v>
      </c>
      <c r="E506" s="38">
        <v>240</v>
      </c>
      <c r="F506" s="36">
        <v>250</v>
      </c>
      <c r="G506" s="36">
        <v>250</v>
      </c>
      <c r="H506" s="36">
        <v>250</v>
      </c>
      <c r="I506" s="36">
        <v>250</v>
      </c>
      <c r="J506" s="36">
        <v>250</v>
      </c>
      <c r="K506" s="36">
        <v>260</v>
      </c>
      <c r="L506" s="36">
        <v>260</v>
      </c>
      <c r="M506" s="39">
        <v>260</v>
      </c>
      <c r="N506" s="39">
        <v>270</v>
      </c>
      <c r="O506" s="40">
        <v>300</v>
      </c>
      <c r="P506" s="111"/>
      <c r="Q506" s="111"/>
      <c r="R506" s="111"/>
      <c r="S506" s="111"/>
      <c r="T506" s="35">
        <v>31260</v>
      </c>
      <c r="U506" s="36">
        <v>31880</v>
      </c>
      <c r="V506" s="36">
        <v>32340</v>
      </c>
      <c r="W506" s="36">
        <v>32570</v>
      </c>
      <c r="X506" s="36">
        <v>32840</v>
      </c>
      <c r="Y506" s="36">
        <v>28410</v>
      </c>
      <c r="Z506" s="36">
        <v>28100</v>
      </c>
      <c r="AA506" s="36">
        <v>28400</v>
      </c>
      <c r="AB506" s="37">
        <v>28680</v>
      </c>
      <c r="AC506" s="37">
        <v>29820</v>
      </c>
      <c r="AD506" s="77">
        <v>32390</v>
      </c>
      <c r="AE506" s="111"/>
      <c r="AF506" s="4">
        <f>E506/E$578</f>
        <v>1</v>
      </c>
      <c r="AG506" s="4">
        <f>F506/E$578</f>
        <v>1.0416666666666667</v>
      </c>
      <c r="AH506" s="4">
        <f>G506/E$578</f>
        <v>1.0416666666666667</v>
      </c>
      <c r="AI506" s="4">
        <f>H506/E$578</f>
        <v>1.0416666666666667</v>
      </c>
      <c r="AJ506" s="4">
        <f>I506/E$578</f>
        <v>1.0416666666666667</v>
      </c>
      <c r="AK506" s="4">
        <f>J506/E$578</f>
        <v>1.0416666666666667</v>
      </c>
      <c r="AL506" s="4">
        <f>K506/E$578</f>
        <v>1.0833333333333333</v>
      </c>
      <c r="AM506" s="4">
        <f>L506/E$578</f>
        <v>1.0833333333333333</v>
      </c>
      <c r="AN506" s="4">
        <f>M506/E$578</f>
        <v>1.0833333333333333</v>
      </c>
      <c r="AO506" s="4">
        <f>N506/E$578</f>
        <v>1.125</v>
      </c>
      <c r="AP506" s="4">
        <f>O506/E$578</f>
        <v>1.25</v>
      </c>
      <c r="AQ506" s="256"/>
      <c r="AR506" s="256"/>
      <c r="AS506" s="256"/>
      <c r="AT506" s="256"/>
      <c r="AU506" s="256"/>
      <c r="AV506" s="256"/>
      <c r="AW506" s="256"/>
      <c r="AX506" s="256"/>
      <c r="AY506" s="256"/>
      <c r="AZ506" s="256"/>
      <c r="BA506" s="256"/>
      <c r="BC506" s="3"/>
      <c r="BE506" s="3">
        <f>E506*(保育人数!$T$7+保育人数!$T$8)/保育人数!$T$34</f>
        <v>630.61918296828856</v>
      </c>
      <c r="BF506" s="3">
        <f>F506*(保育人数!$T$7+保育人数!$T$8)/保育人数!$T$34</f>
        <v>656.89498225863383</v>
      </c>
      <c r="BG506" s="3">
        <f>G506*(保育人数!$T$7+保育人数!$T$8)/保育人数!$T$34</f>
        <v>656.89498225863383</v>
      </c>
      <c r="BH506" s="3">
        <f>H506*(保育人数!$T$7+保育人数!$T$8)/保育人数!$T$34</f>
        <v>656.89498225863383</v>
      </c>
      <c r="BI506" s="3">
        <f>I506*(保育人数!$T$7+保育人数!$T$8)/保育人数!$T$34</f>
        <v>656.89498225863383</v>
      </c>
      <c r="BJ506" s="3">
        <f>J506*(保育人数!$T$7+保育人数!$T$8)/保育人数!$T$34</f>
        <v>656.89498225863383</v>
      </c>
      <c r="BK506" s="3">
        <f>K506*(保育人数!$T$7+保育人数!$T$8)/保育人数!$T$34</f>
        <v>683.17078154897922</v>
      </c>
      <c r="BL506" s="3">
        <f>L506*(保育人数!$T$7+保育人数!$T$8)/保育人数!$T$34</f>
        <v>683.17078154897922</v>
      </c>
      <c r="BM506" s="3">
        <f>M506*(保育人数!$T$7+保育人数!$T$8)/保育人数!$T$34</f>
        <v>683.17078154897922</v>
      </c>
      <c r="BN506" s="3">
        <f>N506*(保育人数!$T$7+保育人数!$T$8)/保育人数!$T$34</f>
        <v>709.44658083932461</v>
      </c>
      <c r="BO506" s="3">
        <f>O506*(保育人数!$T$7+保育人数!$T$8)/保育人数!$T$34</f>
        <v>788.27397871036067</v>
      </c>
      <c r="BP506" s="3">
        <f>AVERAGE(BE506:BO506)</f>
        <v>678.39336349618907</v>
      </c>
      <c r="BQ506" s="216">
        <f>SUM(BP506:BP509)</f>
        <v>3651.7389241014057</v>
      </c>
      <c r="BR506" s="3"/>
      <c r="BU506" s="3">
        <f>U506*(保育人数!$T$7+保育人数!$T$8)/保育人数!$T$34</f>
        <v>83767.248137620991</v>
      </c>
      <c r="BV506" s="3">
        <f>V506*(保育人数!$T$7+保育人数!$T$8)/保育人数!$T$34</f>
        <v>84975.934904976879</v>
      </c>
      <c r="BW506" s="3">
        <f>W506*(保育人数!$T$7+保育人数!$T$8)/保育人数!$T$34</f>
        <v>85580.278288654823</v>
      </c>
      <c r="BX506" s="3">
        <f>X506*(保育人数!$T$7+保育人数!$T$8)/保育人数!$T$34</f>
        <v>86289.724869494152</v>
      </c>
      <c r="BY506" s="3">
        <f>Y506*(保育人数!$T$7+保育人数!$T$8)/保育人数!$T$34</f>
        <v>74649.545783871159</v>
      </c>
      <c r="BZ506" s="3">
        <f>Z506*(保育人数!$T$7+保育人数!$T$8)/保育人数!$T$34</f>
        <v>73834.996005870446</v>
      </c>
      <c r="CA506" s="3">
        <f>AA506*(保育人数!$T$7+保育人数!$T$8)/保育人数!$T$34</f>
        <v>74623.269984580809</v>
      </c>
      <c r="CB506" s="3">
        <f>AB506*(保育人数!$T$7+保育人数!$T$8)/保育人数!$T$34</f>
        <v>75358.992364710473</v>
      </c>
      <c r="CC506" s="3">
        <f>AC506*(保育人数!$T$7+保育人数!$T$8)/保育人数!$T$34</f>
        <v>78354.433483809844</v>
      </c>
      <c r="CD506" s="3">
        <f>AD506*(保育人数!$T$7+保育人数!$T$8)/保育人数!$T$34</f>
        <v>85107.313901428613</v>
      </c>
      <c r="CE506" s="3">
        <f>AE506*(保育人数!$T$7+保育人数!$T$8)/保育人数!$T$34</f>
        <v>0</v>
      </c>
      <c r="CF506" s="3">
        <f>AVERAGE(BU506:CE506)</f>
        <v>72958.339793183477</v>
      </c>
      <c r="CG506" s="216">
        <f>ROUNDDOWN(SUM(CF506:CF509)*$CJ$2*12/16,-2)</f>
        <v>198900</v>
      </c>
      <c r="CH506" s="3"/>
      <c r="CI506" s="4"/>
    </row>
    <row r="507" spans="1:87" ht="19">
      <c r="A507" s="32" t="s">
        <v>84</v>
      </c>
      <c r="B507" s="78" t="s">
        <v>151</v>
      </c>
      <c r="C507" s="237"/>
      <c r="D507" s="34" t="s">
        <v>106</v>
      </c>
      <c r="E507" s="38">
        <v>300</v>
      </c>
      <c r="F507" s="36">
        <v>310</v>
      </c>
      <c r="G507" s="36">
        <v>310</v>
      </c>
      <c r="H507" s="36">
        <v>310</v>
      </c>
      <c r="I507" s="36">
        <v>310</v>
      </c>
      <c r="J507" s="36">
        <v>310</v>
      </c>
      <c r="K507" s="36">
        <v>320</v>
      </c>
      <c r="L507" s="36">
        <v>320</v>
      </c>
      <c r="M507" s="39">
        <v>320</v>
      </c>
      <c r="N507" s="39">
        <v>340</v>
      </c>
      <c r="O507" s="40">
        <v>370</v>
      </c>
      <c r="P507" s="111"/>
      <c r="Q507" s="111"/>
      <c r="R507" s="111"/>
      <c r="S507" s="111"/>
      <c r="T507" s="35">
        <v>37680</v>
      </c>
      <c r="U507" s="36">
        <v>38480</v>
      </c>
      <c r="V507" s="36">
        <v>39010</v>
      </c>
      <c r="W507" s="36">
        <v>39300</v>
      </c>
      <c r="X507" s="36">
        <v>39640</v>
      </c>
      <c r="Y507" s="36">
        <v>35220</v>
      </c>
      <c r="Z507" s="36">
        <v>34820</v>
      </c>
      <c r="AA507" s="36">
        <v>35200</v>
      </c>
      <c r="AB507" s="37">
        <v>35560</v>
      </c>
      <c r="AC507" s="37">
        <v>37030</v>
      </c>
      <c r="AD507" s="77">
        <v>40310</v>
      </c>
      <c r="AE507" s="111"/>
      <c r="AF507" s="4">
        <f>E507/E$579</f>
        <v>1</v>
      </c>
      <c r="AG507" s="4">
        <f>F507/E$579</f>
        <v>1.0333333333333334</v>
      </c>
      <c r="AH507" s="4">
        <f>G507/E$579</f>
        <v>1.0333333333333334</v>
      </c>
      <c r="AI507" s="4">
        <f>H507/E$579</f>
        <v>1.0333333333333334</v>
      </c>
      <c r="AJ507" s="4">
        <f>I507/E$579</f>
        <v>1.0333333333333334</v>
      </c>
      <c r="AK507" s="4">
        <f>J507/E$579</f>
        <v>1.0333333333333334</v>
      </c>
      <c r="AL507" s="4">
        <f>K507/E$579</f>
        <v>1.0666666666666667</v>
      </c>
      <c r="AM507" s="4">
        <f>L507/E$579</f>
        <v>1.0666666666666667</v>
      </c>
      <c r="AN507" s="4">
        <f>M507/E$579</f>
        <v>1.0666666666666667</v>
      </c>
      <c r="AO507" s="4">
        <f>N507/E$579</f>
        <v>1.1333333333333333</v>
      </c>
      <c r="AP507" s="4">
        <f>O507/E$579</f>
        <v>1.2333333333333334</v>
      </c>
      <c r="AQ507" s="256"/>
      <c r="AR507" s="256"/>
      <c r="AS507" s="256"/>
      <c r="AT507" s="256"/>
      <c r="AU507" s="256"/>
      <c r="AV507" s="256"/>
      <c r="AW507" s="256"/>
      <c r="AX507" s="256"/>
      <c r="AY507" s="256"/>
      <c r="AZ507" s="256"/>
      <c r="BA507" s="256"/>
      <c r="BC507" s="3"/>
      <c r="BE507" s="3">
        <f>E507*保育人数!$T$6/保育人数!$T$34</f>
        <v>394.13698935518033</v>
      </c>
      <c r="BF507" s="3">
        <f>F507*保育人数!$T$6/保育人数!$T$34</f>
        <v>407.27488900035303</v>
      </c>
      <c r="BG507" s="3">
        <f>G507*保育人数!$T$6/保育人数!$T$34</f>
        <v>407.27488900035303</v>
      </c>
      <c r="BH507" s="3">
        <f>H507*保育人数!$T$6/保育人数!$T$34</f>
        <v>407.27488900035303</v>
      </c>
      <c r="BI507" s="3">
        <f>I507*保育人数!$T$6/保育人数!$T$34</f>
        <v>407.27488900035303</v>
      </c>
      <c r="BJ507" s="3">
        <f>J507*保育人数!$T$6/保育人数!$T$34</f>
        <v>407.27488900035303</v>
      </c>
      <c r="BK507" s="3">
        <f>K507*保育人数!$T$6/保育人数!$T$34</f>
        <v>420.41278864552567</v>
      </c>
      <c r="BL507" s="3">
        <f>L507*保育人数!$T$6/保育人数!$T$34</f>
        <v>420.41278864552567</v>
      </c>
      <c r="BM507" s="3">
        <f>M507*保育人数!$T$6/保育人数!$T$34</f>
        <v>420.41278864552567</v>
      </c>
      <c r="BN507" s="3">
        <f>N507*保育人数!$T$6/保育人数!$T$34</f>
        <v>446.68858793587106</v>
      </c>
      <c r="BO507" s="3">
        <f>O507*保育人数!$T$6/保育人数!$T$34</f>
        <v>486.10228687138908</v>
      </c>
      <c r="BP507" s="3">
        <f t="shared" ref="BP507:BP509" si="311">AVERAGE(BE507:BO507)</f>
        <v>420.41278864552572</v>
      </c>
      <c r="BQ507" s="216"/>
      <c r="BR507" s="3"/>
      <c r="BU507" s="3">
        <f>U507*保育人数!$T$6/保育人数!$T$34</f>
        <v>50554.637834624467</v>
      </c>
      <c r="BV507" s="3">
        <f>V507*保育人数!$T$6/保育人数!$T$34</f>
        <v>51250.946515818614</v>
      </c>
      <c r="BW507" s="3">
        <f>W507*保育人数!$T$6/保育人数!$T$34</f>
        <v>51631.945605528621</v>
      </c>
      <c r="BX507" s="3">
        <f>X507*保育人数!$T$6/保育人数!$T$34</f>
        <v>52078.634193464495</v>
      </c>
      <c r="BY507" s="3">
        <f>Y507*保育人数!$T$6/保育人数!$T$34</f>
        <v>46271.682550298174</v>
      </c>
      <c r="BZ507" s="3">
        <f>Z507*保育人数!$T$6/保育人数!$T$34</f>
        <v>45746.166564491265</v>
      </c>
      <c r="CA507" s="3">
        <f>AA507*保育人数!$T$6/保育人数!$T$34</f>
        <v>46245.406751007824</v>
      </c>
      <c r="CB507" s="3">
        <f>AB507*保育人数!$T$6/保育人数!$T$34</f>
        <v>46718.371138234041</v>
      </c>
      <c r="CC507" s="3">
        <f>AC507*保育人数!$T$6/保育人数!$T$34</f>
        <v>48649.642386074425</v>
      </c>
      <c r="CD507" s="3">
        <f>AD507*保育人数!$T$6/保育人数!$T$34</f>
        <v>52958.873469691061</v>
      </c>
      <c r="CE507" s="3">
        <f>AE507*保育人数!$T$6/保育人数!$T$34</f>
        <v>0</v>
      </c>
      <c r="CF507" s="3">
        <f t="shared" ref="CF507:CF509" si="312">AVERAGE(BU507:CE507)</f>
        <v>44736.93700083936</v>
      </c>
      <c r="CG507" s="216"/>
      <c r="CH507" s="3"/>
      <c r="CI507" s="4"/>
    </row>
    <row r="508" spans="1:87" ht="19">
      <c r="A508" s="32" t="s">
        <v>84</v>
      </c>
      <c r="B508" s="78" t="s">
        <v>151</v>
      </c>
      <c r="C508" s="257" t="s">
        <v>160</v>
      </c>
      <c r="D508" s="34" t="s">
        <v>161</v>
      </c>
      <c r="E508" s="38">
        <v>750</v>
      </c>
      <c r="F508" s="36">
        <v>770</v>
      </c>
      <c r="G508" s="36">
        <v>780</v>
      </c>
      <c r="H508" s="36">
        <v>780</v>
      </c>
      <c r="I508" s="36">
        <v>790</v>
      </c>
      <c r="J508" s="36">
        <v>790</v>
      </c>
      <c r="K508" s="36">
        <v>780</v>
      </c>
      <c r="L508" s="36">
        <v>790</v>
      </c>
      <c r="M508" s="39">
        <v>810</v>
      </c>
      <c r="N508" s="39">
        <v>840</v>
      </c>
      <c r="O508" s="40">
        <v>920</v>
      </c>
      <c r="P508" s="111"/>
      <c r="Q508" s="111"/>
      <c r="R508" s="111"/>
      <c r="S508" s="111"/>
      <c r="T508" s="35">
        <v>85860</v>
      </c>
      <c r="U508" s="36">
        <v>87910</v>
      </c>
      <c r="V508" s="36">
        <v>89020</v>
      </c>
      <c r="W508" s="36">
        <v>89740</v>
      </c>
      <c r="X508" s="36">
        <v>90590</v>
      </c>
      <c r="Y508" s="36">
        <v>90740</v>
      </c>
      <c r="Z508" s="36">
        <v>89820</v>
      </c>
      <c r="AA508" s="36">
        <v>90840</v>
      </c>
      <c r="AB508" s="37">
        <v>91810</v>
      </c>
      <c r="AC508" s="37">
        <v>95760</v>
      </c>
      <c r="AD508" s="77">
        <v>104360</v>
      </c>
      <c r="AE508" s="111"/>
      <c r="AF508" s="4">
        <f>E508/E$580</f>
        <v>1.0135135135135136</v>
      </c>
      <c r="AG508" s="4">
        <f>F508/E$580</f>
        <v>1.0405405405405406</v>
      </c>
      <c r="AH508" s="4">
        <f>G508/E$580</f>
        <v>1.0540540540540539</v>
      </c>
      <c r="AI508" s="4">
        <f>H508/E$580</f>
        <v>1.0540540540540539</v>
      </c>
      <c r="AJ508" s="4">
        <f>I508/E$580</f>
        <v>1.0675675675675675</v>
      </c>
      <c r="AK508" s="4">
        <f>J508/E$580</f>
        <v>1.0675675675675675</v>
      </c>
      <c r="AL508" s="4">
        <f>K508/E$580</f>
        <v>1.0540540540540539</v>
      </c>
      <c r="AM508" s="4">
        <f>L508/E$580</f>
        <v>1.0675675675675675</v>
      </c>
      <c r="AN508" s="4">
        <f>M508/E$580</f>
        <v>1.0945945945945945</v>
      </c>
      <c r="AO508" s="4">
        <f>N508/E$580</f>
        <v>1.1351351351351351</v>
      </c>
      <c r="AP508" s="4">
        <f>O508/E$580</f>
        <v>1.2432432432432432</v>
      </c>
      <c r="AQ508" s="256"/>
      <c r="AR508" s="256"/>
      <c r="AS508" s="256"/>
      <c r="AT508" s="256"/>
      <c r="AU508" s="256"/>
      <c r="AV508" s="256"/>
      <c r="AW508" s="256"/>
      <c r="AX508" s="256"/>
      <c r="AY508" s="256"/>
      <c r="AZ508" s="256"/>
      <c r="BA508" s="256"/>
      <c r="BC508" s="3"/>
      <c r="BE508" s="3">
        <f>E508*(保育人数!$T$4+保育人数!$T$5)/保育人数!$T$34</f>
        <v>1478.0137100819263</v>
      </c>
      <c r="BF508" s="3">
        <f>F508*(保育人数!$T$4+保育人数!$T$5)/保育人数!$T$34</f>
        <v>1517.4274090174442</v>
      </c>
      <c r="BG508" s="3">
        <f>G508*(保育人数!$T$4+保育人数!$T$5)/保育人数!$T$34</f>
        <v>1537.1342584852032</v>
      </c>
      <c r="BH508" s="3">
        <f>H508*(保育人数!$T$4+保育人数!$T$5)/保育人数!$T$34</f>
        <v>1537.1342584852032</v>
      </c>
      <c r="BI508" s="3">
        <f>I508*(保育人数!$T$4+保育人数!$T$5)/保育人数!$T$34</f>
        <v>1556.8411079529624</v>
      </c>
      <c r="BJ508" s="3">
        <f>J508*(保育人数!$T$4+保育人数!$T$5)/保育人数!$T$34</f>
        <v>1556.8411079529624</v>
      </c>
      <c r="BK508" s="3">
        <f>K508*(保育人数!$T$4+保育人数!$T$5)/保育人数!$T$34</f>
        <v>1537.1342584852032</v>
      </c>
      <c r="BL508" s="3">
        <f>L508*(保育人数!$T$4+保育人数!$T$5)/保育人数!$T$34</f>
        <v>1556.8411079529624</v>
      </c>
      <c r="BM508" s="3">
        <f>M508*(保育人数!$T$4+保育人数!$T$5)/保育人数!$T$34</f>
        <v>1596.2548068884803</v>
      </c>
      <c r="BN508" s="3">
        <f>N508*(保育人数!$T$4+保育人数!$T$5)/保育人数!$T$34</f>
        <v>1655.3753552917574</v>
      </c>
      <c r="BO508" s="3">
        <f>O508*(保育人数!$T$4+保育人数!$T$5)/保育人数!$T$34</f>
        <v>1813.0301510338295</v>
      </c>
      <c r="BP508" s="3">
        <f t="shared" si="311"/>
        <v>1576.5479574207211</v>
      </c>
      <c r="BQ508" s="216"/>
      <c r="BR508" s="3"/>
      <c r="BU508" s="3">
        <f>U508*(保育人数!$T$4+保育人数!$T$5)/保育人数!$T$34</f>
        <v>173242.91367106952</v>
      </c>
      <c r="BV508" s="3">
        <f>V508*(保育人数!$T$4+保育人数!$T$5)/保育人数!$T$34</f>
        <v>175430.37396199076</v>
      </c>
      <c r="BW508" s="3">
        <f>W508*(保育人数!$T$4+保育人数!$T$5)/保育人数!$T$34</f>
        <v>176849.26712366942</v>
      </c>
      <c r="BX508" s="3">
        <f>X508*(保育人数!$T$4+保育人数!$T$5)/保育人数!$T$34</f>
        <v>178524.34932842894</v>
      </c>
      <c r="BY508" s="3">
        <f>Y508*(保育人数!$T$4+保育人数!$T$5)/保育人数!$T$34</f>
        <v>178819.95207044532</v>
      </c>
      <c r="BZ508" s="3">
        <f>Z508*(保育人数!$T$4+保育人数!$T$5)/保育人数!$T$34</f>
        <v>177006.92191941148</v>
      </c>
      <c r="CA508" s="3">
        <f>AA508*(保育人数!$T$4+保育人数!$T$5)/保育人数!$T$34</f>
        <v>179017.02056512292</v>
      </c>
      <c r="CB508" s="3">
        <f>AB508*(保育人数!$T$4+保育人数!$T$5)/保育人数!$T$34</f>
        <v>180928.58496349552</v>
      </c>
      <c r="CC508" s="3">
        <f>AC508*(保育人数!$T$4+保育人数!$T$5)/保育人数!$T$34</f>
        <v>188712.79050326033</v>
      </c>
      <c r="CD508" s="3">
        <f>AD508*(保育人数!$T$4+保育人数!$T$5)/保育人数!$T$34</f>
        <v>205660.6810455331</v>
      </c>
      <c r="CE508" s="3">
        <f>AE508*(保育人数!$T$4+保育人数!$T$5)/保育人数!$T$34</f>
        <v>0</v>
      </c>
      <c r="CF508" s="3">
        <f t="shared" si="312"/>
        <v>164926.6231956752</v>
      </c>
      <c r="CG508" s="216"/>
      <c r="CH508" s="3"/>
      <c r="CI508" s="4"/>
    </row>
    <row r="509" spans="1:87" ht="19.5" thickBot="1">
      <c r="A509" s="79" t="s">
        <v>84</v>
      </c>
      <c r="B509" s="80" t="s">
        <v>151</v>
      </c>
      <c r="C509" s="258"/>
      <c r="D509" s="61" t="s">
        <v>162</v>
      </c>
      <c r="E509" s="65">
        <v>1390</v>
      </c>
      <c r="F509" s="63">
        <v>1430</v>
      </c>
      <c r="G509" s="63">
        <v>1450</v>
      </c>
      <c r="H509" s="63">
        <v>1460</v>
      </c>
      <c r="I509" s="63">
        <v>1470</v>
      </c>
      <c r="J509" s="63">
        <v>1470</v>
      </c>
      <c r="K509" s="63">
        <v>1450</v>
      </c>
      <c r="L509" s="63">
        <v>1470</v>
      </c>
      <c r="M509" s="66">
        <v>1490</v>
      </c>
      <c r="N509" s="66">
        <v>1560</v>
      </c>
      <c r="O509" s="67">
        <v>1710</v>
      </c>
      <c r="P509" s="111"/>
      <c r="Q509" s="111"/>
      <c r="R509" s="111"/>
      <c r="S509" s="111"/>
      <c r="T509" s="62">
        <v>150150</v>
      </c>
      <c r="U509" s="63">
        <v>154000</v>
      </c>
      <c r="V509" s="63">
        <v>155790</v>
      </c>
      <c r="W509" s="63">
        <v>157100</v>
      </c>
      <c r="X509" s="63">
        <v>158660</v>
      </c>
      <c r="Y509" s="63">
        <v>158910</v>
      </c>
      <c r="Z509" s="63">
        <v>157040</v>
      </c>
      <c r="AA509" s="63">
        <v>158860</v>
      </c>
      <c r="AB509" s="64">
        <v>160640</v>
      </c>
      <c r="AC509" s="64">
        <v>167850</v>
      </c>
      <c r="AD509" s="81">
        <v>183620</v>
      </c>
      <c r="AE509" s="111"/>
      <c r="AF509" s="4">
        <f>E509/E$581</f>
        <v>1.0220588235294117</v>
      </c>
      <c r="AG509" s="4">
        <f>F509/E$581</f>
        <v>1.0514705882352942</v>
      </c>
      <c r="AH509" s="4">
        <f>G509/E$581</f>
        <v>1.0661764705882353</v>
      </c>
      <c r="AI509" s="4">
        <f>H509/E$581</f>
        <v>1.0735294117647058</v>
      </c>
      <c r="AJ509" s="4">
        <f>I509/E$581</f>
        <v>1.0808823529411764</v>
      </c>
      <c r="AK509" s="4">
        <f>J509/E$581</f>
        <v>1.0808823529411764</v>
      </c>
      <c r="AL509" s="4">
        <f>K509/E$581</f>
        <v>1.0661764705882353</v>
      </c>
      <c r="AM509" s="4">
        <f>L509/E$581</f>
        <v>1.0808823529411764</v>
      </c>
      <c r="AN509" s="4">
        <f>M509/E$581</f>
        <v>1.0955882352941178</v>
      </c>
      <c r="AO509" s="4">
        <f>N509/E$581</f>
        <v>1.1470588235294117</v>
      </c>
      <c r="AP509" s="4">
        <f>O509/E$581</f>
        <v>1.2573529411764706</v>
      </c>
      <c r="AQ509" s="256"/>
      <c r="AR509" s="256"/>
      <c r="AS509" s="256"/>
      <c r="AT509" s="256"/>
      <c r="AU509" s="256"/>
      <c r="AV509" s="256"/>
      <c r="AW509" s="256"/>
      <c r="AX509" s="256"/>
      <c r="AY509" s="256"/>
      <c r="AZ509" s="256"/>
      <c r="BA509" s="256"/>
      <c r="BC509" s="3"/>
      <c r="BE509" s="3">
        <f>E509*保育人数!$T$3/保育人数!$T$34</f>
        <v>913.08402533950107</v>
      </c>
      <c r="BF509" s="3">
        <f>F509*保育人数!$T$3/保育人数!$T$34</f>
        <v>939.35982462984646</v>
      </c>
      <c r="BG509" s="3">
        <f>G509*保育人数!$T$3/保育人数!$T$34</f>
        <v>952.4977242750191</v>
      </c>
      <c r="BH509" s="3">
        <f>H509*保育人数!$T$3/保育人数!$T$34</f>
        <v>959.06667409760553</v>
      </c>
      <c r="BI509" s="3">
        <f>I509*保育人数!$T$3/保育人数!$T$34</f>
        <v>965.63562392019185</v>
      </c>
      <c r="BJ509" s="3">
        <f>J509*保育人数!$T$3/保育人数!$T$34</f>
        <v>965.63562392019185</v>
      </c>
      <c r="BK509" s="3">
        <f>K509*保育人数!$T$3/保育人数!$T$34</f>
        <v>952.4977242750191</v>
      </c>
      <c r="BL509" s="3">
        <f>L509*保育人数!$T$3/保育人数!$T$34</f>
        <v>965.63562392019185</v>
      </c>
      <c r="BM509" s="3">
        <f>M509*保育人数!$T$3/保育人数!$T$34</f>
        <v>978.77352356536448</v>
      </c>
      <c r="BN509" s="3">
        <f>N509*保育人数!$T$3/保育人数!$T$34</f>
        <v>1024.7561723234689</v>
      </c>
      <c r="BO509" s="3">
        <f>O509*保育人数!$T$3/保育人数!$T$34</f>
        <v>1123.290419662264</v>
      </c>
      <c r="BP509" s="3">
        <f t="shared" si="311"/>
        <v>976.38481453896964</v>
      </c>
      <c r="BQ509" s="216"/>
      <c r="BR509" s="3"/>
      <c r="BU509" s="3">
        <f>U509*保育人数!$T$3/保育人数!$T$34</f>
        <v>101161.82726782962</v>
      </c>
      <c r="BV509" s="3">
        <f>V509*保育人数!$T$3/保育人数!$T$34</f>
        <v>102337.66928607257</v>
      </c>
      <c r="BW509" s="3">
        <f>W509*保育人数!$T$3/保育人数!$T$34</f>
        <v>103198.20171283139</v>
      </c>
      <c r="BX509" s="3">
        <f>X509*保育人数!$T$3/保育人数!$T$34</f>
        <v>104222.95788515486</v>
      </c>
      <c r="BY509" s="3">
        <f>Y509*保育人数!$T$3/保育人数!$T$34</f>
        <v>104387.18163071951</v>
      </c>
      <c r="BZ509" s="3">
        <f>Z509*保育人数!$T$3/保育人数!$T$34</f>
        <v>103158.78801389587</v>
      </c>
      <c r="CA509" s="3">
        <f>AA509*保育人数!$T$3/保育人数!$T$34</f>
        <v>104354.33688160658</v>
      </c>
      <c r="CB509" s="3">
        <f>AB509*保育人数!$T$3/保育人数!$T$34</f>
        <v>105523.60995002695</v>
      </c>
      <c r="CC509" s="3">
        <f>AC509*保育人数!$T$3/保育人数!$T$34</f>
        <v>110259.8227721117</v>
      </c>
      <c r="CD509" s="3">
        <f>AD509*保育人数!$T$3/保育人数!$T$34</f>
        <v>120619.05664233035</v>
      </c>
      <c r="CE509" s="3">
        <f>AE509*保育人数!$T$3/保育人数!$T$34</f>
        <v>0</v>
      </c>
      <c r="CF509" s="3">
        <f t="shared" si="312"/>
        <v>96293.041094779954</v>
      </c>
      <c r="CG509" s="216"/>
      <c r="CH509" s="3"/>
      <c r="CI509" s="4"/>
    </row>
    <row r="510" spans="1:87" ht="18.75" customHeight="1">
      <c r="A510" s="22" t="s">
        <v>180</v>
      </c>
      <c r="B510" s="74" t="s">
        <v>158</v>
      </c>
      <c r="C510" s="240" t="s">
        <v>159</v>
      </c>
      <c r="D510" s="24" t="s">
        <v>105</v>
      </c>
      <c r="E510" s="28">
        <v>1990</v>
      </c>
      <c r="F510" s="26">
        <v>2040</v>
      </c>
      <c r="G510" s="26">
        <v>2060</v>
      </c>
      <c r="H510" s="26">
        <v>2070</v>
      </c>
      <c r="I510" s="26">
        <v>2090</v>
      </c>
      <c r="J510" s="26">
        <v>2090</v>
      </c>
      <c r="K510" s="26">
        <v>2070</v>
      </c>
      <c r="L510" s="26">
        <v>2100</v>
      </c>
      <c r="M510" s="29">
        <v>2120</v>
      </c>
      <c r="N510" s="29">
        <v>2200</v>
      </c>
      <c r="O510" s="30">
        <v>2390</v>
      </c>
      <c r="P510" s="111"/>
      <c r="Q510" s="111"/>
      <c r="R510" s="111"/>
      <c r="S510" s="111"/>
      <c r="T510" s="25">
        <v>206220</v>
      </c>
      <c r="U510" s="26">
        <v>211070</v>
      </c>
      <c r="V510" s="26">
        <v>213180</v>
      </c>
      <c r="W510" s="26">
        <v>214730</v>
      </c>
      <c r="X510" s="26">
        <v>216630</v>
      </c>
      <c r="Y510" s="26">
        <v>212430</v>
      </c>
      <c r="Z510" s="26">
        <v>209650</v>
      </c>
      <c r="AA510" s="26">
        <v>212050</v>
      </c>
      <c r="AB510" s="27">
        <v>214050</v>
      </c>
      <c r="AC510" s="27">
        <v>222350</v>
      </c>
      <c r="AD510" s="82">
        <v>241540</v>
      </c>
      <c r="AE510" s="111"/>
      <c r="AF510" s="4">
        <f>E510/E$510</f>
        <v>1</v>
      </c>
      <c r="AG510" s="4">
        <f>F510/E$510</f>
        <v>1.0251256281407035</v>
      </c>
      <c r="AH510" s="4">
        <f>G510/E$510</f>
        <v>1.035175879396985</v>
      </c>
      <c r="AI510" s="4">
        <f>H510/E$510</f>
        <v>1.0402010050251256</v>
      </c>
      <c r="AJ510" s="4">
        <f>I510/E$510</f>
        <v>1.050251256281407</v>
      </c>
      <c r="AK510" s="4">
        <f>J510/E$510</f>
        <v>1.050251256281407</v>
      </c>
      <c r="AL510" s="4">
        <f>K510/E$510</f>
        <v>1.0402010050251256</v>
      </c>
      <c r="AM510" s="4">
        <f>L510/E$510</f>
        <v>1.0552763819095476</v>
      </c>
      <c r="AN510" s="4">
        <f>M510/E$510</f>
        <v>1.0653266331658291</v>
      </c>
      <c r="AO510" s="4">
        <f>N510/E$510</f>
        <v>1.1055276381909547</v>
      </c>
      <c r="AP510" s="4">
        <f>O510/E$510</f>
        <v>1.2010050251256281</v>
      </c>
      <c r="AQ510" s="255">
        <f>AVERAGE(AF510:AF581)</f>
        <v>1</v>
      </c>
      <c r="AR510" s="255">
        <f t="shared" ref="AR510" si="313">AVERAGE(AG510:AG581)</f>
        <v>1.0255684593077392</v>
      </c>
      <c r="AS510" s="255">
        <f t="shared" ref="AS510" si="314">AVERAGE(AH510:AH581)</f>
        <v>1.0369559985610977</v>
      </c>
      <c r="AT510" s="255">
        <f t="shared" ref="AT510" si="315">AVERAGE(AI510:AI581)</f>
        <v>1.0428165372687663</v>
      </c>
      <c r="AU510" s="255">
        <f t="shared" ref="AU510" si="316">AVERAGE(AJ510:AJ581)</f>
        <v>1.0540634557136956</v>
      </c>
      <c r="AV510" s="255">
        <f t="shared" ref="AV510" si="317">AVERAGE(AK510:AK581)</f>
        <v>1.0549762573730808</v>
      </c>
      <c r="AW510" s="255">
        <f t="shared" ref="AW510" si="318">AVERAGE(AL510:AL581)</f>
        <v>1.0500703589853793</v>
      </c>
      <c r="AX510" s="255">
        <f t="shared" ref="AX510" si="319">AVERAGE(AM510:AM581)</f>
        <v>1.0625600626784073</v>
      </c>
      <c r="AY510" s="255">
        <f t="shared" ref="AY510" si="320">AVERAGE(AN510:AN581)</f>
        <v>1.0708064415008236</v>
      </c>
      <c r="AZ510" s="255">
        <f t="shared" ref="AZ510" si="321">AVERAGE(AO510:AO581)</f>
        <v>1.1230969466225342</v>
      </c>
      <c r="BA510" s="255">
        <f t="shared" ref="BA510" si="322">AVERAGE(AP510:AP581)</f>
        <v>1.2227317649845253</v>
      </c>
      <c r="BB510" s="87">
        <f>AVERAGE(AQ510:BA581)</f>
        <v>1.0676042075450953</v>
      </c>
      <c r="BC510" s="3">
        <f>ROUNDDOWN(保育処Ⅰ基準!G16/'認子　保育'!BA510:BA581*'認子　保育'!BB510,-2)</f>
        <v>0</v>
      </c>
      <c r="BE510" s="3">
        <f>E510*(保育人数!$D$7+保育人数!$D$8)/保育人数!$D$34</f>
        <v>1197.77182955943</v>
      </c>
      <c r="BF510" s="3">
        <f>F510*(保育人数!$D$7+保育人数!$D$8)/保育人数!$D$34</f>
        <v>1227.8665991463502</v>
      </c>
      <c r="BG510" s="3">
        <f>G510*(保育人数!$D$7+保育人数!$D$8)/保育人数!$D$34</f>
        <v>1239.9045069811184</v>
      </c>
      <c r="BH510" s="3">
        <f>H510*(保育人数!$D$7+保育人数!$D$8)/保育人数!$D$34</f>
        <v>1245.9234608985025</v>
      </c>
      <c r="BI510" s="3">
        <f>I510*(保育人数!$D$7+保育人数!$D$8)/保育人数!$D$34</f>
        <v>1257.9613687332705</v>
      </c>
      <c r="BJ510" s="3">
        <f>J510*(保育人数!$D$7+保育人数!$D$8)/保育人数!$D$34</f>
        <v>1257.9613687332705</v>
      </c>
      <c r="BK510" s="3">
        <f>K510*(保育人数!$D$7+保育人数!$D$8)/保育人数!$D$34</f>
        <v>1245.9234608985025</v>
      </c>
      <c r="BL510" s="3">
        <f>L510*(保育人数!$D$7+保育人数!$D$8)/保育人数!$D$34</f>
        <v>1263.9803226506547</v>
      </c>
      <c r="BM510" s="3">
        <f>M510*(保育人数!$D$7+保育人数!$D$8)/保育人数!$D$34</f>
        <v>1276.0182304854227</v>
      </c>
      <c r="BN510" s="3">
        <f>N510*(保育人数!$D$7+保育人数!$D$8)/保育人数!$D$34</f>
        <v>1324.1698618244955</v>
      </c>
      <c r="BO510" s="3">
        <f>O510*(保育人数!$D$7+保育人数!$D$8)/保育人数!$D$34</f>
        <v>1438.5299862547927</v>
      </c>
      <c r="BP510" s="3">
        <f>AVERAGE(BE510:BO510)</f>
        <v>1270.5464541968918</v>
      </c>
      <c r="BQ510" s="216">
        <f>SUM(BP510:BP513)</f>
        <v>3613.8346497602806</v>
      </c>
      <c r="BR510" s="3"/>
      <c r="BU510" s="3">
        <f>U510*(保育人数!$D$7+保育人数!$D$8)/保育人数!$D$34</f>
        <v>127042.06033422556</v>
      </c>
      <c r="BV510" s="3">
        <f>V510*(保育人数!$D$7+保育人数!$D$8)/保育人数!$D$34</f>
        <v>128312.0596107936</v>
      </c>
      <c r="BW510" s="3">
        <f>W510*(保育人数!$D$7+保育人数!$D$8)/保育人数!$D$34</f>
        <v>129244.99746798813</v>
      </c>
      <c r="BX510" s="3">
        <f>X510*(保育人数!$D$7+保育人数!$D$8)/保育人数!$D$34</f>
        <v>130388.5987122911</v>
      </c>
      <c r="BY510" s="3">
        <f>Y510*(保育人数!$D$7+保育人数!$D$8)/保育人数!$D$34</f>
        <v>127860.63806698979</v>
      </c>
      <c r="BZ510" s="3">
        <f>Z510*(保育人数!$D$7+保育人数!$D$8)/保育人数!$D$34</f>
        <v>126187.36887795702</v>
      </c>
      <c r="CA510" s="3">
        <f>AA510*(保育人数!$D$7+保育人数!$D$8)/保育人数!$D$34</f>
        <v>127631.91781812919</v>
      </c>
      <c r="CB510" s="3">
        <f>AB510*(保育人数!$D$7+保育人数!$D$8)/保育人数!$D$34</f>
        <v>128835.70860160602</v>
      </c>
      <c r="CC510" s="3">
        <f>AC510*(保育人数!$D$7+保育人数!$D$8)/保育人数!$D$34</f>
        <v>133831.44035303479</v>
      </c>
      <c r="CD510" s="3">
        <f>AD510*(保育人数!$D$7+保育人数!$D$8)/保育人数!$D$34</f>
        <v>145381.81292049482</v>
      </c>
      <c r="CE510" s="3">
        <f>AE510*(保育人数!$D$7+保育人数!$D$8)/保育人数!$D$34</f>
        <v>0</v>
      </c>
      <c r="CF510" s="3">
        <f>AVERAGE(BU510:CE510)</f>
        <v>118610.60025122817</v>
      </c>
      <c r="CG510" s="216">
        <f>ROUNDDOWN(SUM(CF510:CF513)*$CJ$2*12/16,-2)</f>
        <v>178700</v>
      </c>
      <c r="CH510" s="3"/>
      <c r="CI510" s="4"/>
    </row>
    <row r="511" spans="1:87" ht="19">
      <c r="A511" s="32" t="s">
        <v>152</v>
      </c>
      <c r="B511" s="76" t="s">
        <v>134</v>
      </c>
      <c r="C511" s="237"/>
      <c r="D511" s="34" t="s">
        <v>106</v>
      </c>
      <c r="E511" s="38">
        <v>2050</v>
      </c>
      <c r="F511" s="36">
        <v>2100</v>
      </c>
      <c r="G511" s="36">
        <v>2120</v>
      </c>
      <c r="H511" s="36">
        <v>2130</v>
      </c>
      <c r="I511" s="36">
        <v>2150</v>
      </c>
      <c r="J511" s="36">
        <v>2150</v>
      </c>
      <c r="K511" s="36">
        <v>2130</v>
      </c>
      <c r="L511" s="36">
        <v>2160</v>
      </c>
      <c r="M511" s="39">
        <v>2180</v>
      </c>
      <c r="N511" s="39">
        <v>2270</v>
      </c>
      <c r="O511" s="40">
        <v>2460</v>
      </c>
      <c r="P511" s="111"/>
      <c r="Q511" s="111"/>
      <c r="R511" s="111"/>
      <c r="S511" s="111"/>
      <c r="T511" s="35">
        <v>212480</v>
      </c>
      <c r="U511" s="36">
        <v>217500</v>
      </c>
      <c r="V511" s="36">
        <v>219680</v>
      </c>
      <c r="W511" s="36">
        <v>221290</v>
      </c>
      <c r="X511" s="36">
        <v>223260</v>
      </c>
      <c r="Y511" s="36">
        <v>219070</v>
      </c>
      <c r="Z511" s="36">
        <v>216190</v>
      </c>
      <c r="AA511" s="36">
        <v>218670</v>
      </c>
      <c r="AB511" s="37">
        <v>220750</v>
      </c>
      <c r="AC511" s="37">
        <v>229370</v>
      </c>
      <c r="AD511" s="77">
        <v>249250</v>
      </c>
      <c r="AE511" s="111"/>
      <c r="AF511" s="4">
        <f>E511/E$511</f>
        <v>1</v>
      </c>
      <c r="AG511" s="4">
        <f>F511/E$511</f>
        <v>1.024390243902439</v>
      </c>
      <c r="AH511" s="4">
        <f>G511/E$511</f>
        <v>1.0341463414634147</v>
      </c>
      <c r="AI511" s="4">
        <f>H511/E$511</f>
        <v>1.0390243902439025</v>
      </c>
      <c r="AJ511" s="4">
        <f>I511/E$511</f>
        <v>1.0487804878048781</v>
      </c>
      <c r="AK511" s="4">
        <f>J511/E$511</f>
        <v>1.0487804878048781</v>
      </c>
      <c r="AL511" s="4">
        <f>K511/E$511</f>
        <v>1.0390243902439025</v>
      </c>
      <c r="AM511" s="4">
        <f>L511/E$511</f>
        <v>1.0536585365853659</v>
      </c>
      <c r="AN511" s="4">
        <f>M511/E$511</f>
        <v>1.0634146341463415</v>
      </c>
      <c r="AO511" s="4">
        <f>N511/E$511</f>
        <v>1.1073170731707318</v>
      </c>
      <c r="AP511" s="4">
        <f>O511/E$511</f>
        <v>1.2</v>
      </c>
      <c r="AQ511" s="256"/>
      <c r="AR511" s="256"/>
      <c r="AS511" s="256"/>
      <c r="AT511" s="256"/>
      <c r="AU511" s="256"/>
      <c r="AV511" s="256"/>
      <c r="AW511" s="256"/>
      <c r="AX511" s="256"/>
      <c r="AY511" s="256"/>
      <c r="AZ511" s="256"/>
      <c r="BA511" s="256"/>
      <c r="BE511" s="3">
        <f>E511*保育人数!$D$6/保育人数!$D$34</f>
        <v>616.94277653186714</v>
      </c>
      <c r="BF511" s="3">
        <f>F511*保育人数!$D$6/保育人数!$D$34</f>
        <v>631.99016132532734</v>
      </c>
      <c r="BG511" s="3">
        <f>G511*保育人数!$D$6/保育人数!$D$34</f>
        <v>638.00911524271135</v>
      </c>
      <c r="BH511" s="3">
        <f>H511*保育人数!$D$6/保育人数!$D$34</f>
        <v>641.01859220140341</v>
      </c>
      <c r="BI511" s="3">
        <f>I511*保育人数!$D$6/保育人数!$D$34</f>
        <v>647.03754611878753</v>
      </c>
      <c r="BJ511" s="3">
        <f>J511*保育人数!$D$6/保育人数!$D$34</f>
        <v>647.03754611878753</v>
      </c>
      <c r="BK511" s="3">
        <f>K511*保育人数!$D$6/保育人数!$D$34</f>
        <v>641.01859220140341</v>
      </c>
      <c r="BL511" s="3">
        <f>L511*保育人数!$D$6/保育人数!$D$34</f>
        <v>650.04702307747959</v>
      </c>
      <c r="BM511" s="3">
        <f>M511*保育人数!$D$6/保育人数!$D$34</f>
        <v>656.0659769948636</v>
      </c>
      <c r="BN511" s="3">
        <f>N511*保育人数!$D$6/保育人数!$D$34</f>
        <v>683.15126962309193</v>
      </c>
      <c r="BO511" s="3">
        <f>O511*保育人数!$D$6/保育人数!$D$34</f>
        <v>740.33133183824054</v>
      </c>
      <c r="BP511" s="3">
        <f t="shared" ref="BP511:BP513" si="323">AVERAGE(BE511:BO511)</f>
        <v>653.87726647945135</v>
      </c>
      <c r="BQ511" s="216"/>
      <c r="BR511" s="3"/>
      <c r="BU511" s="3">
        <f>U511*保育人数!$D$6/保育人数!$D$34</f>
        <v>65456.123851551762</v>
      </c>
      <c r="BV511" s="3">
        <f>V511*保育人数!$D$6/保育人数!$D$34</f>
        <v>66112.189828546616</v>
      </c>
      <c r="BW511" s="3">
        <f>W511*保育人数!$D$6/保育人数!$D$34</f>
        <v>66596.715618896036</v>
      </c>
      <c r="BX511" s="3">
        <f>X511*保育人数!$D$6/保育人数!$D$34</f>
        <v>67189.582579758368</v>
      </c>
      <c r="BY511" s="3">
        <f>Y511*保育人数!$D$6/保育人数!$D$34</f>
        <v>65928.611734066406</v>
      </c>
      <c r="BZ511" s="3">
        <f>Z511*保育人数!$D$6/保育人数!$D$34</f>
        <v>65061.882369963103</v>
      </c>
      <c r="CA511" s="3">
        <f>AA511*保育人数!$D$6/保育人数!$D$34</f>
        <v>65808.232655718733</v>
      </c>
      <c r="CB511" s="3">
        <f>AB511*保育人数!$D$6/保育人数!$D$34</f>
        <v>66434.203863126677</v>
      </c>
      <c r="CC511" s="3">
        <f>AC511*保育人数!$D$6/保育人数!$D$34</f>
        <v>69028.373001519198</v>
      </c>
      <c r="CD511" s="3">
        <f>AD511*保育人数!$D$6/保育人数!$D$34</f>
        <v>75011.213195398974</v>
      </c>
      <c r="CE511" s="3">
        <f>AE511*保育人数!$D$6/保育人数!$D$34</f>
        <v>0</v>
      </c>
      <c r="CF511" s="3">
        <f t="shared" ref="CF511:CF513" si="324">AVERAGE(BU511:CE511)</f>
        <v>61147.920790776909</v>
      </c>
      <c r="CG511" s="216"/>
      <c r="CH511" s="3"/>
      <c r="CI511" s="4"/>
    </row>
    <row r="512" spans="1:87" ht="19">
      <c r="A512" s="32" t="s">
        <v>152</v>
      </c>
      <c r="B512" s="76" t="s">
        <v>134</v>
      </c>
      <c r="C512" s="257" t="s">
        <v>160</v>
      </c>
      <c r="D512" s="34" t="s">
        <v>161</v>
      </c>
      <c r="E512" s="38">
        <v>2490</v>
      </c>
      <c r="F512" s="36">
        <v>2550</v>
      </c>
      <c r="G512" s="36">
        <v>2580</v>
      </c>
      <c r="H512" s="36">
        <v>2590</v>
      </c>
      <c r="I512" s="36">
        <v>2620</v>
      </c>
      <c r="J512" s="36">
        <v>2620</v>
      </c>
      <c r="K512" s="36">
        <v>2590</v>
      </c>
      <c r="L512" s="36">
        <v>2620</v>
      </c>
      <c r="M512" s="39">
        <v>2640</v>
      </c>
      <c r="N512" s="39">
        <v>2750</v>
      </c>
      <c r="O512" s="40">
        <v>2990</v>
      </c>
      <c r="P512" s="111"/>
      <c r="Q512" s="111"/>
      <c r="R512" s="111"/>
      <c r="S512" s="111"/>
      <c r="T512" s="35">
        <v>259500</v>
      </c>
      <c r="U512" s="36">
        <v>265740</v>
      </c>
      <c r="V512" s="36">
        <v>268480</v>
      </c>
      <c r="W512" s="36">
        <v>270510</v>
      </c>
      <c r="X512" s="36">
        <v>272980</v>
      </c>
      <c r="Y512" s="36">
        <v>273360</v>
      </c>
      <c r="Z512" s="36">
        <v>269990</v>
      </c>
      <c r="AA512" s="36">
        <v>273090</v>
      </c>
      <c r="AB512" s="37">
        <v>275760</v>
      </c>
      <c r="AC512" s="37">
        <v>286790</v>
      </c>
      <c r="AD512" s="77">
        <v>311850</v>
      </c>
      <c r="AE512" s="111"/>
      <c r="AF512" s="4">
        <f>E512/E$512</f>
        <v>1</v>
      </c>
      <c r="AG512" s="4">
        <f>F512/E$512</f>
        <v>1.0240963855421688</v>
      </c>
      <c r="AH512" s="4">
        <f>G512/E$512</f>
        <v>1.036144578313253</v>
      </c>
      <c r="AI512" s="4">
        <f>H512/E$512</f>
        <v>1.0401606425702812</v>
      </c>
      <c r="AJ512" s="4">
        <f>I512/E$512</f>
        <v>1.0522088353413654</v>
      </c>
      <c r="AK512" s="4">
        <f>J512/E$512</f>
        <v>1.0522088353413654</v>
      </c>
      <c r="AL512" s="4">
        <f>K512/E$512</f>
        <v>1.0401606425702812</v>
      </c>
      <c r="AM512" s="4">
        <f>L512/E$512</f>
        <v>1.0522088353413654</v>
      </c>
      <c r="AN512" s="4">
        <f>M512/E$512</f>
        <v>1.0602409638554218</v>
      </c>
      <c r="AO512" s="4">
        <f>N512/E$512</f>
        <v>1.1044176706827309</v>
      </c>
      <c r="AP512" s="4">
        <f>O512/E$512</f>
        <v>1.2008032128514057</v>
      </c>
      <c r="AQ512" s="256"/>
      <c r="AR512" s="256"/>
      <c r="AS512" s="256"/>
      <c r="AT512" s="256"/>
      <c r="AU512" s="256"/>
      <c r="AV512" s="256"/>
      <c r="AW512" s="256"/>
      <c r="AX512" s="256"/>
      <c r="AY512" s="256"/>
      <c r="AZ512" s="256"/>
      <c r="BA512" s="256"/>
      <c r="BE512" s="3">
        <f>E512*(保育人数!$D$4+保育人数!$D$5)/保育人数!$D$34</f>
        <v>1124.0396440714751</v>
      </c>
      <c r="BF512" s="3">
        <f>F512*(保育人数!$D$4+保育人数!$D$5)/保育人数!$D$34</f>
        <v>1151.1249366997033</v>
      </c>
      <c r="BG512" s="3">
        <f>G512*(保育人数!$D$4+保育人数!$D$5)/保育人数!$D$34</f>
        <v>1164.6675830138174</v>
      </c>
      <c r="BH512" s="3">
        <f>H512*(保育人数!$D$4+保育人数!$D$5)/保育人数!$D$34</f>
        <v>1169.1817984518555</v>
      </c>
      <c r="BI512" s="3">
        <f>I512*(保育人数!$D$4+保育人数!$D$5)/保育人数!$D$34</f>
        <v>1182.7244447659698</v>
      </c>
      <c r="BJ512" s="3">
        <f>J512*(保育人数!$D$4+保育人数!$D$5)/保育人数!$D$34</f>
        <v>1182.7244447659698</v>
      </c>
      <c r="BK512" s="3">
        <f>K512*(保育人数!$D$4+保育人数!$D$5)/保育人数!$D$34</f>
        <v>1169.1817984518555</v>
      </c>
      <c r="BL512" s="3">
        <f>L512*(保育人数!$D$4+保育人数!$D$5)/保育人数!$D$34</f>
        <v>1182.7244447659698</v>
      </c>
      <c r="BM512" s="3">
        <f>M512*(保育人数!$D$4+保育人数!$D$5)/保育人数!$D$34</f>
        <v>1191.7528756420459</v>
      </c>
      <c r="BN512" s="3">
        <f>N512*(保育人数!$D$4+保育人数!$D$5)/保育人数!$D$34</f>
        <v>1241.4092454604645</v>
      </c>
      <c r="BO512" s="3">
        <f>O512*(保育人数!$D$4+保育人数!$D$5)/保育人数!$D$34</f>
        <v>1349.7504159733776</v>
      </c>
      <c r="BP512" s="3">
        <f t="shared" si="323"/>
        <v>1191.7528756420459</v>
      </c>
      <c r="BQ512" s="216"/>
      <c r="BR512" s="3"/>
      <c r="BU512" s="3">
        <f>U512*(保育人数!$D$4+保育人数!$D$5)/保育人数!$D$34</f>
        <v>119960.7610504232</v>
      </c>
      <c r="BV512" s="3">
        <f>V512*(保育人数!$D$4+保育人数!$D$5)/保育人数!$D$34</f>
        <v>121197.65608044562</v>
      </c>
      <c r="BW512" s="3">
        <f>W512*(保育人数!$D$4+保育人数!$D$5)/保育人数!$D$34</f>
        <v>122114.04181436736</v>
      </c>
      <c r="BX512" s="3">
        <f>X512*(保育人数!$D$4+保育人数!$D$5)/保育人数!$D$34</f>
        <v>123229.05302756275</v>
      </c>
      <c r="BY512" s="3">
        <f>Y512*(保育人数!$D$4+保育人数!$D$5)/保育人数!$D$34</f>
        <v>123400.5932142082</v>
      </c>
      <c r="BZ512" s="3">
        <f>Z512*(保育人数!$D$4+保育人数!$D$5)/保育人数!$D$34</f>
        <v>121879.30261158937</v>
      </c>
      <c r="CA512" s="3">
        <f>AA512*(保育人数!$D$4+保育人数!$D$5)/保育人数!$D$34</f>
        <v>123278.70939738117</v>
      </c>
      <c r="CB512" s="3">
        <f>AB512*(保育人数!$D$4+保育人数!$D$5)/保育人数!$D$34</f>
        <v>124484.00491933733</v>
      </c>
      <c r="CC512" s="3">
        <f>AC512*(保育人数!$D$4+保育人数!$D$5)/保育人数!$D$34</f>
        <v>129463.18454749331</v>
      </c>
      <c r="CD512" s="3">
        <f>AD512*(保育人数!$D$4+保育人数!$D$5)/保育人数!$D$34</f>
        <v>140775.80843521666</v>
      </c>
      <c r="CE512" s="3">
        <f>AE512*(保育人数!$D$4+保育人数!$D$5)/保育人数!$D$34</f>
        <v>0</v>
      </c>
      <c r="CF512" s="3">
        <f t="shared" si="324"/>
        <v>113616.64682709315</v>
      </c>
      <c r="CG512" s="216"/>
      <c r="CH512" s="3"/>
      <c r="CI512" s="4"/>
    </row>
    <row r="513" spans="1:87" ht="19">
      <c r="A513" s="32" t="s">
        <v>152</v>
      </c>
      <c r="B513" s="76" t="s">
        <v>134</v>
      </c>
      <c r="C513" s="257"/>
      <c r="D513" s="34" t="s">
        <v>162</v>
      </c>
      <c r="E513" s="38">
        <v>3110</v>
      </c>
      <c r="F513" s="36">
        <v>3190</v>
      </c>
      <c r="G513" s="36">
        <v>3230</v>
      </c>
      <c r="H513" s="36">
        <v>3250</v>
      </c>
      <c r="I513" s="36">
        <v>3280</v>
      </c>
      <c r="J513" s="36">
        <v>3280</v>
      </c>
      <c r="K513" s="36">
        <v>3240</v>
      </c>
      <c r="L513" s="36">
        <v>3280</v>
      </c>
      <c r="M513" s="39">
        <v>3310</v>
      </c>
      <c r="N513" s="39">
        <v>3450</v>
      </c>
      <c r="O513" s="40">
        <v>3760</v>
      </c>
      <c r="P513" s="111"/>
      <c r="Q513" s="111"/>
      <c r="R513" s="111"/>
      <c r="S513" s="111"/>
      <c r="T513" s="35">
        <v>322150</v>
      </c>
      <c r="U513" s="36">
        <v>330130</v>
      </c>
      <c r="V513" s="36">
        <v>333530</v>
      </c>
      <c r="W513" s="36">
        <v>336130</v>
      </c>
      <c r="X513" s="36">
        <v>339290</v>
      </c>
      <c r="Y513" s="36">
        <v>339770</v>
      </c>
      <c r="Z513" s="36">
        <v>335470</v>
      </c>
      <c r="AA513" s="36">
        <v>339350</v>
      </c>
      <c r="AB513" s="37">
        <v>342810</v>
      </c>
      <c r="AC513" s="37">
        <v>357010</v>
      </c>
      <c r="AD513" s="77">
        <v>389040</v>
      </c>
      <c r="AE513" s="111"/>
      <c r="AF513" s="4">
        <f>E513/E$513</f>
        <v>1</v>
      </c>
      <c r="AG513" s="4">
        <f>F513/E$513</f>
        <v>1.0257234726688103</v>
      </c>
      <c r="AH513" s="4">
        <f>G513/E$513</f>
        <v>1.0385852090032155</v>
      </c>
      <c r="AI513" s="4">
        <f>H513/E$513</f>
        <v>1.045016077170418</v>
      </c>
      <c r="AJ513" s="4">
        <f>I513/E$513</f>
        <v>1.0546623794212218</v>
      </c>
      <c r="AK513" s="4">
        <f>J513/E$513</f>
        <v>1.0546623794212218</v>
      </c>
      <c r="AL513" s="4">
        <f>K513/E$513</f>
        <v>1.0418006430868167</v>
      </c>
      <c r="AM513" s="4">
        <f>L513/E$513</f>
        <v>1.0546623794212218</v>
      </c>
      <c r="AN513" s="4">
        <f>M513/E$513</f>
        <v>1.0643086816720257</v>
      </c>
      <c r="AO513" s="4">
        <f>N513/E$513</f>
        <v>1.1093247588424437</v>
      </c>
      <c r="AP513" s="4">
        <f>O513/E$513</f>
        <v>1.2090032154340835</v>
      </c>
      <c r="AQ513" s="256"/>
      <c r="AR513" s="256"/>
      <c r="AS513" s="256"/>
      <c r="AT513" s="256"/>
      <c r="AU513" s="256"/>
      <c r="AV513" s="256"/>
      <c r="AW513" s="256"/>
      <c r="AX513" s="256"/>
      <c r="AY513" s="256"/>
      <c r="AZ513" s="256"/>
      <c r="BA513" s="256"/>
      <c r="BE513" s="3">
        <f>E513*保育人数!$D$3/保育人数!$D$34</f>
        <v>467.97366707661143</v>
      </c>
      <c r="BF513" s="3">
        <f>F513*保育人数!$D$3/保育人数!$D$34</f>
        <v>480.01157491137957</v>
      </c>
      <c r="BG513" s="3">
        <f>G513*保育人数!$D$3/保育人数!$D$34</f>
        <v>486.03052882876364</v>
      </c>
      <c r="BH513" s="3">
        <f>H513*保育人数!$D$3/保育人数!$D$34</f>
        <v>489.0400057874557</v>
      </c>
      <c r="BI513" s="3">
        <f>I513*保育人数!$D$3/保育人数!$D$34</f>
        <v>493.55422122549373</v>
      </c>
      <c r="BJ513" s="3">
        <f>J513*保育人数!$D$3/保育人数!$D$34</f>
        <v>493.55422122549373</v>
      </c>
      <c r="BK513" s="3">
        <f>K513*保育人数!$D$3/保育人数!$D$34</f>
        <v>487.53526730810967</v>
      </c>
      <c r="BL513" s="3">
        <f>L513*保育人数!$D$3/保育人数!$D$34</f>
        <v>493.55422122549373</v>
      </c>
      <c r="BM513" s="3">
        <f>M513*保育人数!$D$3/保育人数!$D$34</f>
        <v>498.06843666353177</v>
      </c>
      <c r="BN513" s="3">
        <f>N513*保育人数!$D$3/保育人数!$D$34</f>
        <v>519.13477537437598</v>
      </c>
      <c r="BO513" s="3">
        <f>O513*保育人数!$D$3/保育人数!$D$34</f>
        <v>565.78166823410254</v>
      </c>
      <c r="BP513" s="3">
        <f t="shared" si="323"/>
        <v>497.65805344189192</v>
      </c>
      <c r="BQ513" s="216"/>
      <c r="BR513" s="3"/>
      <c r="BU513" s="3">
        <f>U513*保育人数!$D$3/保育人数!$D$34</f>
        <v>49675.931418650071</v>
      </c>
      <c r="BV513" s="3">
        <f>V513*保育人数!$D$3/保育人数!$D$34</f>
        <v>50187.542501627722</v>
      </c>
      <c r="BW513" s="3">
        <f>W513*保育人数!$D$3/保育人数!$D$34</f>
        <v>50578.774506257687</v>
      </c>
      <c r="BX513" s="3">
        <f>X513*保育人数!$D$3/保育人数!$D$34</f>
        <v>51054.271865731025</v>
      </c>
      <c r="BY513" s="3">
        <f>Y513*保育人数!$D$3/保育人数!$D$34</f>
        <v>51126.499312739637</v>
      </c>
      <c r="BZ513" s="3">
        <f>Z513*保育人数!$D$3/保育人数!$D$34</f>
        <v>50479.461766620851</v>
      </c>
      <c r="CA513" s="3">
        <f>AA513*保育人数!$D$3/保育人数!$D$34</f>
        <v>51063.3002966071</v>
      </c>
      <c r="CB513" s="3">
        <f>AB513*保育人数!$D$3/保育人数!$D$34</f>
        <v>51583.939810460826</v>
      </c>
      <c r="CC513" s="3">
        <f>AC513*保育人数!$D$3/保育人数!$D$34</f>
        <v>53720.668451132166</v>
      </c>
      <c r="CD513" s="3">
        <f>AD513*保育人数!$D$3/保育人数!$D$34</f>
        <v>58540.345800477466</v>
      </c>
      <c r="CE513" s="3">
        <f>AE513*保育人数!$D$3/保育人数!$D$34</f>
        <v>0</v>
      </c>
      <c r="CF513" s="3">
        <f t="shared" si="324"/>
        <v>47091.885066391325</v>
      </c>
      <c r="CG513" s="216"/>
      <c r="CH513" s="3"/>
      <c r="CI513" s="4"/>
    </row>
    <row r="514" spans="1:87" ht="21" customHeight="1">
      <c r="A514" s="32" t="s">
        <v>152</v>
      </c>
      <c r="B514" s="33" t="s">
        <v>163</v>
      </c>
      <c r="C514" s="237" t="s">
        <v>159</v>
      </c>
      <c r="D514" s="34" t="s">
        <v>105</v>
      </c>
      <c r="E514" s="38">
        <v>1070</v>
      </c>
      <c r="F514" s="36">
        <v>1090</v>
      </c>
      <c r="G514" s="36">
        <v>1100</v>
      </c>
      <c r="H514" s="36">
        <v>1110</v>
      </c>
      <c r="I514" s="36">
        <v>1120</v>
      </c>
      <c r="J514" s="36">
        <v>1120</v>
      </c>
      <c r="K514" s="36">
        <v>1110</v>
      </c>
      <c r="L514" s="36">
        <v>1130</v>
      </c>
      <c r="M514" s="39">
        <v>1140</v>
      </c>
      <c r="N514" s="39">
        <v>1180</v>
      </c>
      <c r="O514" s="40">
        <v>1280</v>
      </c>
      <c r="P514" s="111"/>
      <c r="Q514" s="111"/>
      <c r="R514" s="111"/>
      <c r="S514" s="111"/>
      <c r="T514" s="35">
        <v>113780</v>
      </c>
      <c r="U514" s="36">
        <v>116400</v>
      </c>
      <c r="V514" s="36">
        <v>117650</v>
      </c>
      <c r="W514" s="36">
        <v>118490</v>
      </c>
      <c r="X514" s="36">
        <v>119530</v>
      </c>
      <c r="Y514" s="36">
        <v>115210</v>
      </c>
      <c r="Z514" s="36">
        <v>113720</v>
      </c>
      <c r="AA514" s="36">
        <v>115020</v>
      </c>
      <c r="AB514" s="37">
        <v>116110</v>
      </c>
      <c r="AC514" s="37">
        <v>120570</v>
      </c>
      <c r="AD514" s="77">
        <v>130890</v>
      </c>
      <c r="AE514" s="111"/>
      <c r="AF514" s="4">
        <f>E514/E$514</f>
        <v>1</v>
      </c>
      <c r="AG514" s="4">
        <f>F514/E$514</f>
        <v>1.0186915887850467</v>
      </c>
      <c r="AH514" s="4">
        <f>G514/E$514</f>
        <v>1.02803738317757</v>
      </c>
      <c r="AI514" s="4">
        <f>H514/E$514</f>
        <v>1.0373831775700935</v>
      </c>
      <c r="AJ514" s="4">
        <f>I514/E$514</f>
        <v>1.0467289719626167</v>
      </c>
      <c r="AK514" s="4">
        <f>J514/E$514</f>
        <v>1.0467289719626167</v>
      </c>
      <c r="AL514" s="4">
        <f>K514/E$514</f>
        <v>1.0373831775700935</v>
      </c>
      <c r="AM514" s="4">
        <f>L514/E$514</f>
        <v>1.0560747663551402</v>
      </c>
      <c r="AN514" s="4">
        <f>M514/E$514</f>
        <v>1.0654205607476634</v>
      </c>
      <c r="AO514" s="4">
        <f>N514/E$514</f>
        <v>1.1028037383177569</v>
      </c>
      <c r="AP514" s="4">
        <f>O514/E$514</f>
        <v>1.1962616822429906</v>
      </c>
      <c r="AQ514" s="256"/>
      <c r="AR514" s="256"/>
      <c r="AS514" s="256"/>
      <c r="AT514" s="256"/>
      <c r="AU514" s="256"/>
      <c r="AV514" s="256"/>
      <c r="AW514" s="256"/>
      <c r="AX514" s="256"/>
      <c r="AY514" s="256"/>
      <c r="AZ514" s="256"/>
      <c r="BA514" s="256"/>
      <c r="BE514" s="3">
        <f>E514*(保育人数!$E$7+保育人数!$E$8)/保育人数!$E$34</f>
        <v>1108.43553508062</v>
      </c>
      <c r="BF514" s="3">
        <f>F514*(保育人数!$E$7+保育人数!$E$8)/保育人数!$E$34</f>
        <v>1129.1539562970802</v>
      </c>
      <c r="BG514" s="3">
        <f>G514*(保育人数!$E$7+保育人数!$E$8)/保育人数!$E$34</f>
        <v>1139.5131669053103</v>
      </c>
      <c r="BH514" s="3">
        <f>H514*(保育人数!$E$7+保育人数!$E$8)/保育人数!$E$34</f>
        <v>1149.8723775135404</v>
      </c>
      <c r="BI514" s="3">
        <f>I514*(保育人数!$E$7+保育人数!$E$8)/保育人数!$E$34</f>
        <v>1160.2315881217705</v>
      </c>
      <c r="BJ514" s="3">
        <f>J514*(保育人数!$E$7+保育人数!$E$8)/保育人数!$E$34</f>
        <v>1160.2315881217705</v>
      </c>
      <c r="BK514" s="3">
        <f>K514*(保育人数!$E$7+保育人数!$E$8)/保育人数!$E$34</f>
        <v>1149.8723775135404</v>
      </c>
      <c r="BL514" s="3">
        <f>L514*(保育人数!$E$7+保育人数!$E$8)/保育人数!$E$34</f>
        <v>1170.5907987300006</v>
      </c>
      <c r="BM514" s="3">
        <f>M514*(保育人数!$E$7+保育人数!$E$8)/保育人数!$E$34</f>
        <v>1180.9500093382308</v>
      </c>
      <c r="BN514" s="3">
        <f>N514*(保育人数!$E$7+保育人数!$E$8)/保育人数!$E$34</f>
        <v>1222.386851771151</v>
      </c>
      <c r="BO514" s="3">
        <f>O514*(保育人数!$E$7+保育人数!$E$8)/保育人数!$E$34</f>
        <v>1325.9789578534521</v>
      </c>
      <c r="BP514" s="3">
        <f>AVERAGE(BE514:BO514)</f>
        <v>1172.4742915678607</v>
      </c>
      <c r="BQ514" s="216">
        <f>SUM(BP514:BP517)</f>
        <v>3685.9954836920533</v>
      </c>
      <c r="BR514" s="3"/>
      <c r="BU514" s="3">
        <f>U514*(保育人数!$E$7+保育人数!$E$8)/保育人数!$E$34</f>
        <v>120581.21147979829</v>
      </c>
      <c r="BV514" s="3">
        <f>V514*(保育人数!$E$7+保育人数!$E$8)/保育人数!$E$34</f>
        <v>121876.11280582706</v>
      </c>
      <c r="BW514" s="3">
        <f>W514*(保育人数!$E$7+保育人数!$E$8)/保育人数!$E$34</f>
        <v>122746.28649691839</v>
      </c>
      <c r="BX514" s="3">
        <f>X514*(保育人数!$E$7+保育人数!$E$8)/保育人数!$E$34</f>
        <v>123823.64440017431</v>
      </c>
      <c r="BY514" s="3">
        <f>Y514*(保育人数!$E$7+保育人数!$E$8)/保育人数!$E$34</f>
        <v>119348.46541741892</v>
      </c>
      <c r="BZ514" s="3">
        <f>Z514*(保育人数!$E$7+保育人数!$E$8)/保育人数!$E$34</f>
        <v>117804.94303679263</v>
      </c>
      <c r="CA514" s="3">
        <f>AA514*(保育人数!$E$7+保育人数!$E$8)/保育人数!$E$34</f>
        <v>119151.64041586254</v>
      </c>
      <c r="CB514" s="3">
        <f>AB514*(保育人数!$E$7+保育人数!$E$8)/保育人数!$E$34</f>
        <v>120280.79437215962</v>
      </c>
      <c r="CC514" s="3">
        <f>AC514*(保育人数!$E$7+保育人数!$E$8)/保育人数!$E$34</f>
        <v>124901.00230343024</v>
      </c>
      <c r="CD514" s="3">
        <f>AD514*(保育人数!$E$7+保育人数!$E$8)/保育人数!$E$34</f>
        <v>135591.7076511237</v>
      </c>
      <c r="CE514" s="3">
        <f>AE514*(保育人数!$E$7+保育人数!$E$8)/保育人数!$E$34</f>
        <v>0</v>
      </c>
      <c r="CF514" s="3">
        <f>AVERAGE(BU514:CE514)</f>
        <v>111464.16439813688</v>
      </c>
      <c r="CG514" s="216">
        <f>ROUNDDOWN(SUM(CF514:CF517)*$CJ$2*12/16,-2)</f>
        <v>186000</v>
      </c>
      <c r="CH514" s="3"/>
      <c r="CI514" s="4"/>
    </row>
    <row r="515" spans="1:87" ht="19">
      <c r="A515" s="32" t="s">
        <v>152</v>
      </c>
      <c r="B515" s="76" t="s">
        <v>135</v>
      </c>
      <c r="C515" s="237"/>
      <c r="D515" s="34" t="s">
        <v>106</v>
      </c>
      <c r="E515" s="38">
        <v>1130</v>
      </c>
      <c r="F515" s="36">
        <v>1150</v>
      </c>
      <c r="G515" s="36">
        <v>1160</v>
      </c>
      <c r="H515" s="36">
        <v>1170</v>
      </c>
      <c r="I515" s="36">
        <v>1180</v>
      </c>
      <c r="J515" s="36">
        <v>1180</v>
      </c>
      <c r="K515" s="36">
        <v>1170</v>
      </c>
      <c r="L515" s="36">
        <v>1190</v>
      </c>
      <c r="M515" s="39">
        <v>1200</v>
      </c>
      <c r="N515" s="39">
        <v>1250</v>
      </c>
      <c r="O515" s="40">
        <v>1350</v>
      </c>
      <c r="P515" s="111"/>
      <c r="Q515" s="111"/>
      <c r="R515" s="111"/>
      <c r="S515" s="111"/>
      <c r="T515" s="35">
        <v>120040</v>
      </c>
      <c r="U515" s="36">
        <v>122830</v>
      </c>
      <c r="V515" s="36">
        <v>124150</v>
      </c>
      <c r="W515" s="36">
        <v>125050</v>
      </c>
      <c r="X515" s="36">
        <v>126160</v>
      </c>
      <c r="Y515" s="36">
        <v>121850</v>
      </c>
      <c r="Z515" s="36">
        <v>120260</v>
      </c>
      <c r="AA515" s="36">
        <v>121640</v>
      </c>
      <c r="AB515" s="37">
        <v>122810</v>
      </c>
      <c r="AC515" s="37">
        <v>127590</v>
      </c>
      <c r="AD515" s="77">
        <v>138600</v>
      </c>
      <c r="AE515" s="111"/>
      <c r="AF515" s="4">
        <f>E515/E$515</f>
        <v>1</v>
      </c>
      <c r="AG515" s="4">
        <f>F515/E$515</f>
        <v>1.0176991150442478</v>
      </c>
      <c r="AH515" s="4">
        <f>G515/E$515</f>
        <v>1.0265486725663717</v>
      </c>
      <c r="AI515" s="4">
        <f>H515/E$515</f>
        <v>1.0353982300884956</v>
      </c>
      <c r="AJ515" s="4">
        <f>I515/E$515</f>
        <v>1.0442477876106195</v>
      </c>
      <c r="AK515" s="4">
        <f>J515/E$515</f>
        <v>1.0442477876106195</v>
      </c>
      <c r="AL515" s="4">
        <f>K515/E$515</f>
        <v>1.0353982300884956</v>
      </c>
      <c r="AM515" s="4">
        <f>L515/E$515</f>
        <v>1.0530973451327434</v>
      </c>
      <c r="AN515" s="4">
        <f>M515/E$515</f>
        <v>1.0619469026548674</v>
      </c>
      <c r="AO515" s="4">
        <f>N515/E$515</f>
        <v>1.1061946902654867</v>
      </c>
      <c r="AP515" s="4">
        <f>O515/E$515</f>
        <v>1.1946902654867257</v>
      </c>
      <c r="AQ515" s="256"/>
      <c r="AR515" s="256"/>
      <c r="AS515" s="256"/>
      <c r="AT515" s="256"/>
      <c r="AU515" s="256"/>
      <c r="AV515" s="256"/>
      <c r="AW515" s="256"/>
      <c r="AX515" s="256"/>
      <c r="AY515" s="256"/>
      <c r="AZ515" s="256"/>
      <c r="BA515" s="256"/>
      <c r="BE515" s="3">
        <f>E515*保育人数!$E$6/保育人数!$E$34</f>
        <v>585.29539936500032</v>
      </c>
      <c r="BF515" s="3">
        <f>F515*保育人数!$E$6/保育人数!$E$34</f>
        <v>595.65460997323044</v>
      </c>
      <c r="BG515" s="3">
        <f>G515*保育人数!$E$6/保育人数!$E$34</f>
        <v>600.83421527734549</v>
      </c>
      <c r="BH515" s="3">
        <f>H515*保育人数!$E$6/保育人数!$E$34</f>
        <v>606.01382058146055</v>
      </c>
      <c r="BI515" s="3">
        <f>I515*保育人数!$E$6/保育人数!$E$34</f>
        <v>611.19342588557549</v>
      </c>
      <c r="BJ515" s="3">
        <f>J515*保育人数!$E$6/保育人数!$E$34</f>
        <v>611.19342588557549</v>
      </c>
      <c r="BK515" s="3">
        <f>K515*保育人数!$E$6/保育人数!$E$34</f>
        <v>606.01382058146055</v>
      </c>
      <c r="BL515" s="3">
        <f>L515*保育人数!$E$6/保育人数!$E$34</f>
        <v>616.37303118969055</v>
      </c>
      <c r="BM515" s="3">
        <f>M515*保育人数!$E$6/保育人数!$E$34</f>
        <v>621.55263649380561</v>
      </c>
      <c r="BN515" s="3">
        <f>N515*保育人数!$E$6/保育人数!$E$34</f>
        <v>647.45066301438089</v>
      </c>
      <c r="BO515" s="3">
        <f>O515*保育人数!$E$6/保育人数!$E$34</f>
        <v>699.24671605553135</v>
      </c>
      <c r="BP515" s="3">
        <f t="shared" ref="BP515:BP517" si="325">AVERAGE(BE515:BO515)</f>
        <v>618.25652402755065</v>
      </c>
      <c r="BQ515" s="216"/>
      <c r="BR515" s="3"/>
      <c r="BU515" s="3">
        <f>U515*保育人数!$E$6/保育人数!$E$34</f>
        <v>63621.091950445123</v>
      </c>
      <c r="BV515" s="3">
        <f>V515*保育人数!$E$6/保育人数!$E$34</f>
        <v>64304.799850588308</v>
      </c>
      <c r="BW515" s="3">
        <f>W515*保育人数!$E$6/保育人数!$E$34</f>
        <v>64770.96432795866</v>
      </c>
      <c r="BX515" s="3">
        <f>X515*保育人数!$E$6/保育人数!$E$34</f>
        <v>65345.900516715432</v>
      </c>
      <c r="BY515" s="3">
        <f>Y515*保育人数!$E$6/保育人数!$E$34</f>
        <v>63113.490630641849</v>
      </c>
      <c r="BZ515" s="3">
        <f>Z515*保育人数!$E$6/保育人数!$E$34</f>
        <v>62289.933387287558</v>
      </c>
      <c r="CA515" s="3">
        <f>AA515*保育人数!$E$6/保育人数!$E$34</f>
        <v>63004.718919255429</v>
      </c>
      <c r="CB515" s="3">
        <f>AB515*保育人数!$E$6/保育人数!$E$34</f>
        <v>63610.732739836894</v>
      </c>
      <c r="CC515" s="3">
        <f>AC515*保育人数!$E$6/保育人数!$E$34</f>
        <v>66086.584075203878</v>
      </c>
      <c r="CD515" s="3">
        <f>AD515*保育人数!$E$6/保育人数!$E$34</f>
        <v>71789.329515034551</v>
      </c>
      <c r="CE515" s="3">
        <f>AE515*保育人数!$E$6/保育人数!$E$34</f>
        <v>0</v>
      </c>
      <c r="CF515" s="3">
        <f t="shared" ref="CF515:CF517" si="326">AVERAGE(BU515:CE515)</f>
        <v>58903.413264815252</v>
      </c>
      <c r="CG515" s="216"/>
      <c r="CH515" s="3"/>
      <c r="CI515" s="4"/>
    </row>
    <row r="516" spans="1:87" ht="19">
      <c r="A516" s="32" t="s">
        <v>152</v>
      </c>
      <c r="B516" s="76" t="s">
        <v>135</v>
      </c>
      <c r="C516" s="257" t="s">
        <v>160</v>
      </c>
      <c r="D516" s="34" t="s">
        <v>161</v>
      </c>
      <c r="E516" s="38">
        <v>1570</v>
      </c>
      <c r="F516" s="36">
        <v>1600</v>
      </c>
      <c r="G516" s="36">
        <v>1620</v>
      </c>
      <c r="H516" s="36">
        <v>1630</v>
      </c>
      <c r="I516" s="36">
        <v>1650</v>
      </c>
      <c r="J516" s="36">
        <v>1650</v>
      </c>
      <c r="K516" s="36">
        <v>1630</v>
      </c>
      <c r="L516" s="36">
        <v>1650</v>
      </c>
      <c r="M516" s="39">
        <v>1660</v>
      </c>
      <c r="N516" s="39">
        <v>1740</v>
      </c>
      <c r="O516" s="40">
        <v>1890</v>
      </c>
      <c r="P516" s="111"/>
      <c r="Q516" s="111"/>
      <c r="R516" s="111"/>
      <c r="S516" s="111"/>
      <c r="T516" s="35">
        <v>167060</v>
      </c>
      <c r="U516" s="36">
        <v>171070</v>
      </c>
      <c r="V516" s="36">
        <v>172950</v>
      </c>
      <c r="W516" s="36">
        <v>174270</v>
      </c>
      <c r="X516" s="36">
        <v>175880</v>
      </c>
      <c r="Y516" s="36">
        <v>176140</v>
      </c>
      <c r="Z516" s="36">
        <v>174060</v>
      </c>
      <c r="AA516" s="36">
        <v>176060</v>
      </c>
      <c r="AB516" s="37">
        <v>177820</v>
      </c>
      <c r="AC516" s="37">
        <v>185010</v>
      </c>
      <c r="AD516" s="77">
        <v>201200</v>
      </c>
      <c r="AE516" s="111"/>
      <c r="AF516" s="4">
        <f>E516/E$516</f>
        <v>1</v>
      </c>
      <c r="AG516" s="4">
        <f>F516/E$516</f>
        <v>1.0191082802547771</v>
      </c>
      <c r="AH516" s="4">
        <f>G516/E$516</f>
        <v>1.0318471337579618</v>
      </c>
      <c r="AI516" s="4">
        <f>H516/E$516</f>
        <v>1.0382165605095541</v>
      </c>
      <c r="AJ516" s="4">
        <f>I516/E$516</f>
        <v>1.0509554140127388</v>
      </c>
      <c r="AK516" s="4">
        <f>J516/E$516</f>
        <v>1.0509554140127388</v>
      </c>
      <c r="AL516" s="4">
        <f>K516/E$516</f>
        <v>1.0382165605095541</v>
      </c>
      <c r="AM516" s="4">
        <f>L516/E$516</f>
        <v>1.0509554140127388</v>
      </c>
      <c r="AN516" s="4">
        <f>M516/E$516</f>
        <v>1.0573248407643312</v>
      </c>
      <c r="AO516" s="4">
        <f>N516/E$516</f>
        <v>1.10828025477707</v>
      </c>
      <c r="AP516" s="4">
        <f>O516/E$516</f>
        <v>1.2038216560509554</v>
      </c>
      <c r="AQ516" s="256"/>
      <c r="AR516" s="256"/>
      <c r="AS516" s="256"/>
      <c r="AT516" s="256"/>
      <c r="AU516" s="256"/>
      <c r="AV516" s="256"/>
      <c r="AW516" s="256"/>
      <c r="AX516" s="256"/>
      <c r="AY516" s="256"/>
      <c r="AZ516" s="256"/>
      <c r="BA516" s="256"/>
      <c r="BE516" s="3">
        <f>E516*(保育人数!$E$4+保育人数!$E$5)/保育人数!$E$34</f>
        <v>1219.7970491190936</v>
      </c>
      <c r="BF516" s="3">
        <f>F516*(保育人数!$E$4+保育人数!$E$5)/保育人数!$E$34</f>
        <v>1243.1052729876112</v>
      </c>
      <c r="BG516" s="3">
        <f>G516*(保育人数!$E$4+保育人数!$E$5)/保育人数!$E$34</f>
        <v>1258.6440888999564</v>
      </c>
      <c r="BH516" s="3">
        <f>H516*(保育人数!$E$4+保育人数!$E$5)/保育人数!$E$34</f>
        <v>1266.4134968561291</v>
      </c>
      <c r="BI516" s="3">
        <f>I516*(保育人数!$E$4+保育人数!$E$5)/保育人数!$E$34</f>
        <v>1281.952312768474</v>
      </c>
      <c r="BJ516" s="3">
        <f>J516*(保育人数!$E$4+保育人数!$E$5)/保育人数!$E$34</f>
        <v>1281.952312768474</v>
      </c>
      <c r="BK516" s="3">
        <f>K516*(保育人数!$E$4+保育人数!$E$5)/保育人数!$E$34</f>
        <v>1266.4134968561291</v>
      </c>
      <c r="BL516" s="3">
        <f>L516*(保育人数!$E$4+保育人数!$E$5)/保育人数!$E$34</f>
        <v>1281.952312768474</v>
      </c>
      <c r="BM516" s="3">
        <f>M516*(保育人数!$E$4+保育人数!$E$5)/保育人数!$E$34</f>
        <v>1289.7217207246467</v>
      </c>
      <c r="BN516" s="3">
        <f>N516*(保育人数!$E$4+保育人数!$E$5)/保育人数!$E$34</f>
        <v>1351.8769843740272</v>
      </c>
      <c r="BO516" s="3">
        <f>O516*(保育人数!$E$4+保育人数!$E$5)/保育人数!$E$34</f>
        <v>1468.4181037166159</v>
      </c>
      <c r="BP516" s="3">
        <f t="shared" si="325"/>
        <v>1291.8406501672391</v>
      </c>
      <c r="BQ516" s="216"/>
      <c r="BR516" s="3"/>
      <c r="BU516" s="3">
        <f>U516*(保育人数!$E$4+保育人数!$E$5)/保育人数!$E$34</f>
        <v>132911.26190624415</v>
      </c>
      <c r="BV516" s="3">
        <f>V516*(保育人数!$E$4+保育人数!$E$5)/保育人数!$E$34</f>
        <v>134371.91060200462</v>
      </c>
      <c r="BW516" s="3">
        <f>W516*(保育人数!$E$4+保育人数!$E$5)/保育人数!$E$34</f>
        <v>135397.47245221937</v>
      </c>
      <c r="BX516" s="3">
        <f>X516*(保育人数!$E$4+保育人数!$E$5)/保育人数!$E$34</f>
        <v>136648.34713316316</v>
      </c>
      <c r="BY516" s="3">
        <f>Y516*(保育人数!$E$4+保育人数!$E$5)/保育人数!$E$34</f>
        <v>136850.35174002365</v>
      </c>
      <c r="BZ516" s="3">
        <f>Z516*(保育人数!$E$4+保育人数!$E$5)/保育人数!$E$34</f>
        <v>135234.31488513976</v>
      </c>
      <c r="CA516" s="3">
        <f>AA516*(保育人数!$E$4+保育人数!$E$5)/保育人数!$E$34</f>
        <v>136788.19647637429</v>
      </c>
      <c r="CB516" s="3">
        <f>AB516*(保育人数!$E$4+保育人数!$E$5)/保育人数!$E$34</f>
        <v>138155.61227666066</v>
      </c>
      <c r="CC516" s="3">
        <f>AC516*(保育人数!$E$4+保育人数!$E$5)/保育人数!$E$34</f>
        <v>143741.81659714872</v>
      </c>
      <c r="CD516" s="3">
        <f>AD516*(保育人数!$E$4+保育人数!$E$5)/保育人数!$E$34</f>
        <v>156320.48807819211</v>
      </c>
      <c r="CE516" s="3">
        <f>AE516*(保育人数!$E$4+保育人数!$E$5)/保育人数!$E$34</f>
        <v>0</v>
      </c>
      <c r="CF516" s="3">
        <f t="shared" si="326"/>
        <v>126038.16110428823</v>
      </c>
      <c r="CG516" s="216"/>
      <c r="CH516" s="3"/>
      <c r="CI516" s="4"/>
    </row>
    <row r="517" spans="1:87" ht="19">
      <c r="A517" s="32" t="s">
        <v>152</v>
      </c>
      <c r="B517" s="76" t="s">
        <v>135</v>
      </c>
      <c r="C517" s="257"/>
      <c r="D517" s="34" t="s">
        <v>162</v>
      </c>
      <c r="E517" s="38">
        <v>2190</v>
      </c>
      <c r="F517" s="36">
        <v>2240</v>
      </c>
      <c r="G517" s="36">
        <v>2270</v>
      </c>
      <c r="H517" s="36">
        <v>2290</v>
      </c>
      <c r="I517" s="36">
        <v>2310</v>
      </c>
      <c r="J517" s="36">
        <v>2310</v>
      </c>
      <c r="K517" s="36">
        <v>2280</v>
      </c>
      <c r="L517" s="36">
        <v>2310</v>
      </c>
      <c r="M517" s="39">
        <v>2330</v>
      </c>
      <c r="N517" s="39">
        <v>2440</v>
      </c>
      <c r="O517" s="40">
        <v>2660</v>
      </c>
      <c r="P517" s="111"/>
      <c r="Q517" s="111"/>
      <c r="R517" s="111"/>
      <c r="S517" s="111"/>
      <c r="T517" s="35">
        <v>229710</v>
      </c>
      <c r="U517" s="36">
        <v>235460</v>
      </c>
      <c r="V517" s="36">
        <v>238000</v>
      </c>
      <c r="W517" s="36">
        <v>239890</v>
      </c>
      <c r="X517" s="36">
        <v>242190</v>
      </c>
      <c r="Y517" s="36">
        <v>242550</v>
      </c>
      <c r="Z517" s="36">
        <v>239540</v>
      </c>
      <c r="AA517" s="36">
        <v>242320</v>
      </c>
      <c r="AB517" s="37">
        <v>244870</v>
      </c>
      <c r="AC517" s="37">
        <v>255230</v>
      </c>
      <c r="AD517" s="77">
        <v>278390</v>
      </c>
      <c r="AE517" s="111"/>
      <c r="AF517" s="4">
        <f>E517/E$517</f>
        <v>1</v>
      </c>
      <c r="AG517" s="4">
        <f>F517/E$517</f>
        <v>1.0228310502283104</v>
      </c>
      <c r="AH517" s="4">
        <f>G517/E$517</f>
        <v>1.0365296803652968</v>
      </c>
      <c r="AI517" s="4">
        <f>H517/E$517</f>
        <v>1.0456621004566211</v>
      </c>
      <c r="AJ517" s="4">
        <f>I517/E$517</f>
        <v>1.0547945205479452</v>
      </c>
      <c r="AK517" s="4">
        <f>J517/E$517</f>
        <v>1.0547945205479452</v>
      </c>
      <c r="AL517" s="4">
        <f>K517/E$517</f>
        <v>1.0410958904109588</v>
      </c>
      <c r="AM517" s="4">
        <f>L517/E$517</f>
        <v>1.0547945205479452</v>
      </c>
      <c r="AN517" s="4">
        <f>M517/E$517</f>
        <v>1.0639269406392695</v>
      </c>
      <c r="AO517" s="4">
        <f>N517/E$517</f>
        <v>1.1141552511415524</v>
      </c>
      <c r="AP517" s="4">
        <f>O517/E$517</f>
        <v>1.2146118721461188</v>
      </c>
      <c r="AQ517" s="256"/>
      <c r="AR517" s="256"/>
      <c r="AS517" s="256"/>
      <c r="AT517" s="256"/>
      <c r="AU517" s="256"/>
      <c r="AV517" s="256"/>
      <c r="AW517" s="256"/>
      <c r="AX517" s="256"/>
      <c r="AY517" s="256"/>
      <c r="AZ517" s="256"/>
      <c r="BA517" s="256"/>
      <c r="BE517" s="3">
        <f>E517*保育人数!$E$3/保育人数!$E$34</f>
        <v>567.16678080059762</v>
      </c>
      <c r="BF517" s="3">
        <f>F517*保育人数!$E$3/保育人数!$E$34</f>
        <v>580.11579406088526</v>
      </c>
      <c r="BG517" s="3">
        <f>G517*保育人数!$E$3/保育人数!$E$34</f>
        <v>587.88520201705785</v>
      </c>
      <c r="BH517" s="3">
        <f>H517*保育人数!$E$3/保育人数!$E$34</f>
        <v>593.06480732117291</v>
      </c>
      <c r="BI517" s="3">
        <f>I517*保育人数!$E$3/保育人数!$E$34</f>
        <v>598.24441262528796</v>
      </c>
      <c r="BJ517" s="3">
        <f>J517*保育人数!$E$3/保育人数!$E$34</f>
        <v>598.24441262528796</v>
      </c>
      <c r="BK517" s="3">
        <f>K517*保育人数!$E$3/保育人数!$E$34</f>
        <v>590.47500466911538</v>
      </c>
      <c r="BL517" s="3">
        <f>L517*保育人数!$E$3/保育人数!$E$34</f>
        <v>598.24441262528796</v>
      </c>
      <c r="BM517" s="3">
        <f>M517*保育人数!$E$3/保育人数!$E$34</f>
        <v>603.42401792940302</v>
      </c>
      <c r="BN517" s="3">
        <f>N517*保育人数!$E$3/保育人数!$E$34</f>
        <v>631.91184710203572</v>
      </c>
      <c r="BO517" s="3">
        <f>O517*保育人数!$E$3/保育人数!$E$34</f>
        <v>688.88750544730124</v>
      </c>
      <c r="BP517" s="3">
        <f t="shared" si="325"/>
        <v>603.42401792940291</v>
      </c>
      <c r="BQ517" s="216"/>
      <c r="BR517" s="3"/>
      <c r="BU517" s="3">
        <f>U517*保育人数!$E$3/保育人数!$E$34</f>
        <v>60979.49324534645</v>
      </c>
      <c r="BV517" s="3">
        <f>V517*保育人数!$E$3/保育人数!$E$34</f>
        <v>61637.303118969059</v>
      </c>
      <c r="BW517" s="3">
        <f>W517*保育人数!$E$3/保育人数!$E$34</f>
        <v>62126.775820207935</v>
      </c>
      <c r="BX517" s="3">
        <f>X517*保育人数!$E$3/保育人数!$E$34</f>
        <v>62722.430430181164</v>
      </c>
      <c r="BY517" s="3">
        <f>Y517*保育人数!$E$3/保育人数!$E$34</f>
        <v>62815.66332565523</v>
      </c>
      <c r="BZ517" s="3">
        <f>Z517*保育人数!$E$3/保育人数!$E$34</f>
        <v>62036.132727385921</v>
      </c>
      <c r="CA517" s="3">
        <f>AA517*保育人数!$E$3/保育人数!$E$34</f>
        <v>62756.09786465791</v>
      </c>
      <c r="CB517" s="3">
        <f>AB517*保育人数!$E$3/保育人数!$E$34</f>
        <v>63416.497540932578</v>
      </c>
      <c r="CC517" s="3">
        <f>AC517*保育人数!$E$3/保育人数!$E$34</f>
        <v>66099.533088464173</v>
      </c>
      <c r="CD517" s="3">
        <f>AD517*保育人数!$E$3/保育人数!$E$34</f>
        <v>72097.516030629398</v>
      </c>
      <c r="CE517" s="3">
        <f>AE517*保育人数!$E$3/保育人数!$E$34</f>
        <v>0</v>
      </c>
      <c r="CF517" s="3">
        <f t="shared" si="326"/>
        <v>57880.676653857256</v>
      </c>
      <c r="CG517" s="216"/>
      <c r="CH517" s="3"/>
      <c r="CI517" s="4"/>
    </row>
    <row r="518" spans="1:87" ht="21" customHeight="1">
      <c r="A518" s="32" t="s">
        <v>152</v>
      </c>
      <c r="B518" s="33" t="s">
        <v>164</v>
      </c>
      <c r="C518" s="237" t="s">
        <v>159</v>
      </c>
      <c r="D518" s="34" t="s">
        <v>105</v>
      </c>
      <c r="E518" s="38">
        <v>760</v>
      </c>
      <c r="F518" s="36">
        <v>780</v>
      </c>
      <c r="G518" s="36">
        <v>780</v>
      </c>
      <c r="H518" s="36">
        <v>790</v>
      </c>
      <c r="I518" s="36">
        <v>800</v>
      </c>
      <c r="J518" s="36">
        <v>800</v>
      </c>
      <c r="K518" s="36">
        <v>790</v>
      </c>
      <c r="L518" s="36">
        <v>800</v>
      </c>
      <c r="M518" s="39">
        <v>810</v>
      </c>
      <c r="N518" s="39">
        <v>840</v>
      </c>
      <c r="O518" s="40">
        <v>910</v>
      </c>
      <c r="P518" s="111"/>
      <c r="Q518" s="111"/>
      <c r="R518" s="111"/>
      <c r="S518" s="111"/>
      <c r="T518" s="35">
        <v>82880</v>
      </c>
      <c r="U518" s="36">
        <v>84750</v>
      </c>
      <c r="V518" s="36">
        <v>85710</v>
      </c>
      <c r="W518" s="36">
        <v>86320</v>
      </c>
      <c r="X518" s="36">
        <v>87070</v>
      </c>
      <c r="Y518" s="36">
        <v>82700</v>
      </c>
      <c r="Z518" s="36">
        <v>81650</v>
      </c>
      <c r="AA518" s="36">
        <v>82590</v>
      </c>
      <c r="AB518" s="37">
        <v>83370</v>
      </c>
      <c r="AC518" s="37">
        <v>86540</v>
      </c>
      <c r="AD518" s="77">
        <v>93890</v>
      </c>
      <c r="AE518" s="111"/>
      <c r="AF518" s="4">
        <f>E518/E$518</f>
        <v>1</v>
      </c>
      <c r="AG518" s="4">
        <f>F518/E$518</f>
        <v>1.0263157894736843</v>
      </c>
      <c r="AH518" s="4">
        <f>G518/E$518</f>
        <v>1.0263157894736843</v>
      </c>
      <c r="AI518" s="4">
        <f>H518/E$518</f>
        <v>1.0394736842105263</v>
      </c>
      <c r="AJ518" s="4">
        <f>I518/E$518</f>
        <v>1.0526315789473684</v>
      </c>
      <c r="AK518" s="4">
        <f>J518/E$518</f>
        <v>1.0526315789473684</v>
      </c>
      <c r="AL518" s="4">
        <f>K518/E$518</f>
        <v>1.0394736842105263</v>
      </c>
      <c r="AM518" s="4">
        <f>L518/E$518</f>
        <v>1.0526315789473684</v>
      </c>
      <c r="AN518" s="4">
        <f>M518/E$518</f>
        <v>1.0657894736842106</v>
      </c>
      <c r="AO518" s="4">
        <f>N518/E$518</f>
        <v>1.1052631578947369</v>
      </c>
      <c r="AP518" s="4">
        <f>O518/E$518</f>
        <v>1.1973684210526316</v>
      </c>
      <c r="AQ518" s="256"/>
      <c r="AR518" s="256"/>
      <c r="AS518" s="256"/>
      <c r="AT518" s="256"/>
      <c r="AU518" s="256"/>
      <c r="AV518" s="256"/>
      <c r="AW518" s="256"/>
      <c r="AX518" s="256"/>
      <c r="AY518" s="256"/>
      <c r="AZ518" s="256"/>
      <c r="BA518" s="256"/>
      <c r="BE518" s="3">
        <f>E518*(保育人数!$F$7+保育人数!$F$8)/保育人数!$F$34</f>
        <v>1032.7526132404182</v>
      </c>
      <c r="BF518" s="3">
        <f>F518*(保育人数!$F$7+保育人数!$F$8)/保育人数!$F$34</f>
        <v>1059.9303135888504</v>
      </c>
      <c r="BG518" s="3">
        <f>G518*(保育人数!$F$7+保育人数!$F$8)/保育人数!$F$34</f>
        <v>1059.9303135888504</v>
      </c>
      <c r="BH518" s="3">
        <f>H518*(保育人数!$F$7+保育人数!$F$8)/保育人数!$F$34</f>
        <v>1073.5191637630664</v>
      </c>
      <c r="BI518" s="3">
        <f>I518*(保育人数!$F$7+保育人数!$F$8)/保育人数!$F$34</f>
        <v>1087.1080139372823</v>
      </c>
      <c r="BJ518" s="3">
        <f>J518*(保育人数!$F$7+保育人数!$F$8)/保育人数!$F$34</f>
        <v>1087.1080139372823</v>
      </c>
      <c r="BK518" s="3">
        <f>K518*(保育人数!$F$7+保育人数!$F$8)/保育人数!$F$34</f>
        <v>1073.5191637630664</v>
      </c>
      <c r="BL518" s="3">
        <f>L518*(保育人数!$F$7+保育人数!$F$8)/保育人数!$F$34</f>
        <v>1087.1080139372823</v>
      </c>
      <c r="BM518" s="3">
        <f>M518*(保育人数!$F$7+保育人数!$F$8)/保育人数!$F$34</f>
        <v>1100.6968641114984</v>
      </c>
      <c r="BN518" s="3">
        <f>N518*(保育人数!$F$7+保育人数!$F$8)/保育人数!$F$34</f>
        <v>1141.4634146341466</v>
      </c>
      <c r="BO518" s="3">
        <f>O518*(保育人数!$F$7+保育人数!$F$8)/保育人数!$F$34</f>
        <v>1236.5853658536587</v>
      </c>
      <c r="BP518" s="3">
        <f>AVERAGE(BE518:BO518)</f>
        <v>1094.5201140323095</v>
      </c>
      <c r="BQ518" s="216">
        <f>SUM(BP518:BP521)</f>
        <v>3726.4333227747866</v>
      </c>
      <c r="BR518" s="3"/>
      <c r="BU518" s="3">
        <f>U518*(保育人数!$F$7+保育人数!$F$8)/保育人数!$F$34</f>
        <v>115165.50522648085</v>
      </c>
      <c r="BV518" s="3">
        <f>V518*(保育人数!$F$7+保育人数!$F$8)/保育人数!$F$34</f>
        <v>116470.03484320559</v>
      </c>
      <c r="BW518" s="3">
        <f>W518*(保育人数!$F$7+保育人数!$F$8)/保育人数!$F$34</f>
        <v>117298.95470383277</v>
      </c>
      <c r="BX518" s="3">
        <f>X518*(保育人数!$F$7+保育人数!$F$8)/保育人数!$F$34</f>
        <v>118318.11846689897</v>
      </c>
      <c r="BY518" s="3">
        <f>Y518*(保育人数!$F$7+保育人数!$F$8)/保育人数!$F$34</f>
        <v>112379.79094076657</v>
      </c>
      <c r="BZ518" s="3">
        <f>Z518*(保育人数!$F$7+保育人数!$F$8)/保育人数!$F$34</f>
        <v>110952.96167247389</v>
      </c>
      <c r="CA518" s="3">
        <f>AA518*(保育人数!$F$7+保育人数!$F$8)/保育人数!$F$34</f>
        <v>112230.31358885019</v>
      </c>
      <c r="CB518" s="3">
        <f>AB518*(保育人数!$F$7+保育人数!$F$8)/保育人数!$F$34</f>
        <v>113290.24390243903</v>
      </c>
      <c r="CC518" s="3">
        <f>AC518*(保育人数!$F$7+保育人数!$F$8)/保育人数!$F$34</f>
        <v>117597.90940766552</v>
      </c>
      <c r="CD518" s="3">
        <f>AD518*(保育人数!$F$7+保育人数!$F$8)/保育人数!$F$34</f>
        <v>127585.7142857143</v>
      </c>
      <c r="CE518" s="3">
        <f>AE518*(保育人数!$F$7+保育人数!$F$8)/保育人数!$F$34</f>
        <v>0</v>
      </c>
      <c r="CF518" s="3">
        <f>AVERAGE(BU518:CE518)</f>
        <v>105571.77700348433</v>
      </c>
      <c r="CG518" s="216">
        <f>ROUNDDOWN(SUM(CF518:CF521)*$CJ$2*12/16,-2)</f>
        <v>190600</v>
      </c>
      <c r="CH518" s="3"/>
      <c r="CI518" s="4"/>
    </row>
    <row r="519" spans="1:87" ht="19">
      <c r="A519" s="32" t="s">
        <v>152</v>
      </c>
      <c r="B519" s="76" t="s">
        <v>136</v>
      </c>
      <c r="C519" s="237"/>
      <c r="D519" s="34" t="s">
        <v>106</v>
      </c>
      <c r="E519" s="38">
        <v>820</v>
      </c>
      <c r="F519" s="36">
        <v>840</v>
      </c>
      <c r="G519" s="36">
        <v>840</v>
      </c>
      <c r="H519" s="36">
        <v>850</v>
      </c>
      <c r="I519" s="36">
        <v>860</v>
      </c>
      <c r="J519" s="36">
        <v>860</v>
      </c>
      <c r="K519" s="36">
        <v>850</v>
      </c>
      <c r="L519" s="36">
        <v>860</v>
      </c>
      <c r="M519" s="39">
        <v>870</v>
      </c>
      <c r="N519" s="39">
        <v>910</v>
      </c>
      <c r="O519" s="40">
        <v>980</v>
      </c>
      <c r="P519" s="111"/>
      <c r="Q519" s="111"/>
      <c r="R519" s="111"/>
      <c r="S519" s="111"/>
      <c r="T519" s="35">
        <v>89140</v>
      </c>
      <c r="U519" s="36">
        <v>91180</v>
      </c>
      <c r="V519" s="36">
        <v>92210</v>
      </c>
      <c r="W519" s="36">
        <v>92880</v>
      </c>
      <c r="X519" s="36">
        <v>93700</v>
      </c>
      <c r="Y519" s="36">
        <v>89340</v>
      </c>
      <c r="Z519" s="36">
        <v>88190</v>
      </c>
      <c r="AA519" s="36">
        <v>89210</v>
      </c>
      <c r="AB519" s="37">
        <v>90070</v>
      </c>
      <c r="AC519" s="37">
        <v>93560</v>
      </c>
      <c r="AD519" s="77">
        <v>101600</v>
      </c>
      <c r="AE519" s="111"/>
      <c r="AF519" s="4">
        <f>E519/E$519</f>
        <v>1</v>
      </c>
      <c r="AG519" s="4">
        <f>F519/E$519</f>
        <v>1.024390243902439</v>
      </c>
      <c r="AH519" s="4">
        <f>G519/E$519</f>
        <v>1.024390243902439</v>
      </c>
      <c r="AI519" s="4">
        <f>H519/E$519</f>
        <v>1.0365853658536586</v>
      </c>
      <c r="AJ519" s="4">
        <f>I519/E$519</f>
        <v>1.0487804878048781</v>
      </c>
      <c r="AK519" s="4">
        <f>J519/E$519</f>
        <v>1.0487804878048781</v>
      </c>
      <c r="AL519" s="4">
        <f>K519/E$519</f>
        <v>1.0365853658536586</v>
      </c>
      <c r="AM519" s="4">
        <f>L519/E$519</f>
        <v>1.0487804878048781</v>
      </c>
      <c r="AN519" s="4">
        <f>M519/E$519</f>
        <v>1.0609756097560976</v>
      </c>
      <c r="AO519" s="4">
        <f>N519/E$519</f>
        <v>1.1097560975609757</v>
      </c>
      <c r="AP519" s="4">
        <f>O519/E$519</f>
        <v>1.1951219512195121</v>
      </c>
      <c r="AQ519" s="256"/>
      <c r="AR519" s="256"/>
      <c r="AS519" s="256"/>
      <c r="AT519" s="256"/>
      <c r="AU519" s="256"/>
      <c r="AV519" s="256"/>
      <c r="AW519" s="256"/>
      <c r="AX519" s="256"/>
      <c r="AY519" s="256"/>
      <c r="AZ519" s="256"/>
      <c r="BA519" s="256"/>
      <c r="BE519" s="3">
        <f>E519*保育人数!$F$6/保育人数!$F$34</f>
        <v>557.14285714285722</v>
      </c>
      <c r="BF519" s="3">
        <f>F519*保育人数!$F$6/保育人数!$F$34</f>
        <v>570.7317073170733</v>
      </c>
      <c r="BG519" s="3">
        <f>G519*保育人数!$F$6/保育人数!$F$34</f>
        <v>570.7317073170733</v>
      </c>
      <c r="BH519" s="3">
        <f>H519*保育人数!$F$6/保育人数!$F$34</f>
        <v>577.52613240418123</v>
      </c>
      <c r="BI519" s="3">
        <f>I519*保育人数!$F$6/保育人数!$F$34</f>
        <v>584.32055749128926</v>
      </c>
      <c r="BJ519" s="3">
        <f>J519*保育人数!$F$6/保育人数!$F$34</f>
        <v>584.32055749128926</v>
      </c>
      <c r="BK519" s="3">
        <f>K519*保育人数!$F$6/保育人数!$F$34</f>
        <v>577.52613240418123</v>
      </c>
      <c r="BL519" s="3">
        <f>L519*保育人数!$F$6/保育人数!$F$34</f>
        <v>584.32055749128926</v>
      </c>
      <c r="BM519" s="3">
        <f>M519*保育人数!$F$6/保育人数!$F$34</f>
        <v>591.1149825783973</v>
      </c>
      <c r="BN519" s="3">
        <f>N519*保育人数!$F$6/保育人数!$F$34</f>
        <v>618.29268292682934</v>
      </c>
      <c r="BO519" s="3">
        <f>O519*保育人数!$F$6/保育人数!$F$34</f>
        <v>665.8536585365855</v>
      </c>
      <c r="BP519" s="3">
        <f t="shared" ref="BP519:BP521" si="327">AVERAGE(BE519:BO519)</f>
        <v>589.26195755464039</v>
      </c>
      <c r="BQ519" s="216"/>
      <c r="BR519" s="3"/>
      <c r="BU519" s="3">
        <f>U519*保育人数!$F$6/保育人数!$F$34</f>
        <v>61951.567944250877</v>
      </c>
      <c r="BV519" s="3">
        <f>V519*保育人数!$F$6/保育人数!$F$34</f>
        <v>62651.393728223004</v>
      </c>
      <c r="BW519" s="3">
        <f>W519*保育人数!$F$6/保育人数!$F$34</f>
        <v>63106.620209059241</v>
      </c>
      <c r="BX519" s="3">
        <f>X519*保育人数!$F$6/保育人数!$F$34</f>
        <v>63663.763066202097</v>
      </c>
      <c r="BY519" s="3">
        <f>Y519*保育人数!$F$6/保育人数!$F$34</f>
        <v>60701.393728223004</v>
      </c>
      <c r="BZ519" s="3">
        <f>Z519*保育人数!$F$6/保育人数!$F$34</f>
        <v>59920.034843205583</v>
      </c>
      <c r="CA519" s="3">
        <f>AA519*保育人数!$F$6/保育人数!$F$34</f>
        <v>60613.066202090602</v>
      </c>
      <c r="CB519" s="3">
        <f>AB519*保育人数!$F$6/保育人数!$F$34</f>
        <v>61197.386759581888</v>
      </c>
      <c r="CC519" s="3">
        <f>AC519*保育人数!$F$6/保育人数!$F$34</f>
        <v>63568.641114982587</v>
      </c>
      <c r="CD519" s="3">
        <f>AD519*保育人数!$F$6/保育人数!$F$34</f>
        <v>69031.358885017427</v>
      </c>
      <c r="CE519" s="3">
        <f>AE519*保育人数!$F$6/保育人数!$F$34</f>
        <v>0</v>
      </c>
      <c r="CF519" s="3">
        <f t="shared" ref="CF519:CF521" si="328">AVERAGE(BU519:CE519)</f>
        <v>56945.929680076028</v>
      </c>
      <c r="CG519" s="216"/>
      <c r="CH519" s="3"/>
      <c r="CI519" s="4"/>
    </row>
    <row r="520" spans="1:87" ht="19">
      <c r="A520" s="32" t="s">
        <v>152</v>
      </c>
      <c r="B520" s="76" t="s">
        <v>136</v>
      </c>
      <c r="C520" s="257" t="s">
        <v>160</v>
      </c>
      <c r="D520" s="34" t="s">
        <v>161</v>
      </c>
      <c r="E520" s="38">
        <v>1260</v>
      </c>
      <c r="F520" s="36">
        <v>1290</v>
      </c>
      <c r="G520" s="36">
        <v>1300</v>
      </c>
      <c r="H520" s="36">
        <v>1310</v>
      </c>
      <c r="I520" s="36">
        <v>1330</v>
      </c>
      <c r="J520" s="36">
        <v>1330</v>
      </c>
      <c r="K520" s="36">
        <v>1310</v>
      </c>
      <c r="L520" s="36">
        <v>1330</v>
      </c>
      <c r="M520" s="39">
        <v>1330</v>
      </c>
      <c r="N520" s="39">
        <v>1390</v>
      </c>
      <c r="O520" s="40">
        <v>1520</v>
      </c>
      <c r="P520" s="111"/>
      <c r="Q520" s="111"/>
      <c r="R520" s="111"/>
      <c r="S520" s="111"/>
      <c r="T520" s="35">
        <v>136160</v>
      </c>
      <c r="U520" s="36">
        <v>139420</v>
      </c>
      <c r="V520" s="36">
        <v>141010</v>
      </c>
      <c r="W520" s="36">
        <v>142100</v>
      </c>
      <c r="X520" s="36">
        <v>143420</v>
      </c>
      <c r="Y520" s="36">
        <v>143630</v>
      </c>
      <c r="Z520" s="36">
        <v>141990</v>
      </c>
      <c r="AA520" s="36">
        <v>143630</v>
      </c>
      <c r="AB520" s="37">
        <v>145080</v>
      </c>
      <c r="AC520" s="37">
        <v>150980</v>
      </c>
      <c r="AD520" s="77">
        <v>164200</v>
      </c>
      <c r="AE520" s="111"/>
      <c r="AF520" s="4">
        <f>E520/E$520</f>
        <v>1</v>
      </c>
      <c r="AG520" s="4">
        <f>F520/E$520</f>
        <v>1.0238095238095237</v>
      </c>
      <c r="AH520" s="4">
        <f>G520/E$520</f>
        <v>1.0317460317460319</v>
      </c>
      <c r="AI520" s="4">
        <f>H520/E$520</f>
        <v>1.0396825396825398</v>
      </c>
      <c r="AJ520" s="4">
        <f>I520/E$520</f>
        <v>1.0555555555555556</v>
      </c>
      <c r="AK520" s="4">
        <f>J520/E$520</f>
        <v>1.0555555555555556</v>
      </c>
      <c r="AL520" s="4">
        <f>K520/E$520</f>
        <v>1.0396825396825398</v>
      </c>
      <c r="AM520" s="4">
        <f>L520/E$520</f>
        <v>1.0555555555555556</v>
      </c>
      <c r="AN520" s="4">
        <f>M520/E$520</f>
        <v>1.0555555555555556</v>
      </c>
      <c r="AO520" s="4">
        <f>N520/E$520</f>
        <v>1.1031746031746033</v>
      </c>
      <c r="AP520" s="4">
        <f>O520/E$520</f>
        <v>1.2063492063492063</v>
      </c>
      <c r="AQ520" s="256"/>
      <c r="AR520" s="256"/>
      <c r="AS520" s="256"/>
      <c r="AT520" s="256"/>
      <c r="AU520" s="256"/>
      <c r="AV520" s="256"/>
      <c r="AW520" s="256"/>
      <c r="AX520" s="256"/>
      <c r="AY520" s="256"/>
      <c r="AZ520" s="256"/>
      <c r="BA520" s="256"/>
      <c r="BE520" s="3">
        <f>E520*(保育人数!$F$4+保育人数!$F$5)/保育人数!$F$34</f>
        <v>1284.1463414634147</v>
      </c>
      <c r="BF520" s="3">
        <f>F520*(保育人数!$F$4+保育人数!$F$5)/保育人数!$F$34</f>
        <v>1314.7212543554008</v>
      </c>
      <c r="BG520" s="3">
        <f>G520*(保育人数!$F$4+保育人数!$F$5)/保育人数!$F$34</f>
        <v>1324.912891986063</v>
      </c>
      <c r="BH520" s="3">
        <f>H520*(保育人数!$F$4+保育人数!$F$5)/保育人数!$F$34</f>
        <v>1335.1045296167249</v>
      </c>
      <c r="BI520" s="3">
        <f>I520*(保育人数!$F$4+保育人数!$F$5)/保育人数!$F$34</f>
        <v>1355.487804878049</v>
      </c>
      <c r="BJ520" s="3">
        <f>J520*(保育人数!$F$4+保育人数!$F$5)/保育人数!$F$34</f>
        <v>1355.487804878049</v>
      </c>
      <c r="BK520" s="3">
        <f>K520*(保育人数!$F$4+保育人数!$F$5)/保育人数!$F$34</f>
        <v>1335.1045296167249</v>
      </c>
      <c r="BL520" s="3">
        <f>L520*(保育人数!$F$4+保育人数!$F$5)/保育人数!$F$34</f>
        <v>1355.487804878049</v>
      </c>
      <c r="BM520" s="3">
        <f>M520*(保育人数!$F$4+保育人数!$F$5)/保育人数!$F$34</f>
        <v>1355.487804878049</v>
      </c>
      <c r="BN520" s="3">
        <f>N520*(保育人数!$F$4+保育人数!$F$5)/保育人数!$F$34</f>
        <v>1416.6376306620211</v>
      </c>
      <c r="BO520" s="3">
        <f>O520*(保育人数!$F$4+保育人数!$F$5)/保育人数!$F$34</f>
        <v>1549.1289198606273</v>
      </c>
      <c r="BP520" s="3">
        <f t="shared" si="327"/>
        <v>1361.9733924611974</v>
      </c>
      <c r="BQ520" s="216"/>
      <c r="BR520" s="3"/>
      <c r="BU520" s="3">
        <f>U520*(保育人数!$F$4+保育人数!$F$5)/保育人数!$F$34</f>
        <v>142091.8118466899</v>
      </c>
      <c r="BV520" s="3">
        <f>V520*(保育人数!$F$4+保育人数!$F$5)/保育人数!$F$34</f>
        <v>143712.28222996517</v>
      </c>
      <c r="BW520" s="3">
        <f>W520*(保育人数!$F$4+保育人数!$F$5)/保育人数!$F$34</f>
        <v>144823.17073170733</v>
      </c>
      <c r="BX520" s="3">
        <f>X520*(保育人数!$F$4+保育人数!$F$5)/保育人数!$F$34</f>
        <v>146168.46689895474</v>
      </c>
      <c r="BY520" s="3">
        <f>Y520*(保育人数!$F$4+保育人数!$F$5)/保育人数!$F$34</f>
        <v>146382.49128919863</v>
      </c>
      <c r="BZ520" s="3">
        <f>Z520*(保育人数!$F$4+保育人数!$F$5)/保育人数!$F$34</f>
        <v>144711.06271777005</v>
      </c>
      <c r="CA520" s="3">
        <f>AA520*(保育人数!$F$4+保育人数!$F$5)/保育人数!$F$34</f>
        <v>146382.49128919863</v>
      </c>
      <c r="CB520" s="3">
        <f>AB520*(保育人数!$F$4+保育人数!$F$5)/保育人数!$F$34</f>
        <v>147860.27874564461</v>
      </c>
      <c r="CC520" s="3">
        <f>AC520*(保育人数!$F$4+保育人数!$F$5)/保育人数!$F$34</f>
        <v>153873.34494773523</v>
      </c>
      <c r="CD520" s="3">
        <f>AD520*(保育人数!$F$4+保育人数!$F$5)/保育人数!$F$34</f>
        <v>167346.68989547039</v>
      </c>
      <c r="CE520" s="3">
        <f>AE520*(保育人数!$F$4+保育人数!$F$5)/保育人数!$F$34</f>
        <v>0</v>
      </c>
      <c r="CF520" s="3">
        <f t="shared" si="328"/>
        <v>134850.19005384861</v>
      </c>
      <c r="CG520" s="216"/>
      <c r="CH520" s="3"/>
      <c r="CI520" s="4"/>
    </row>
    <row r="521" spans="1:87" ht="19">
      <c r="A521" s="32" t="s">
        <v>152</v>
      </c>
      <c r="B521" s="76" t="s">
        <v>136</v>
      </c>
      <c r="C521" s="257"/>
      <c r="D521" s="34" t="s">
        <v>162</v>
      </c>
      <c r="E521" s="38">
        <v>1880</v>
      </c>
      <c r="F521" s="36">
        <v>1930</v>
      </c>
      <c r="G521" s="36">
        <v>1950</v>
      </c>
      <c r="H521" s="36">
        <v>1970</v>
      </c>
      <c r="I521" s="36">
        <v>1990</v>
      </c>
      <c r="J521" s="36">
        <v>1990</v>
      </c>
      <c r="K521" s="36">
        <v>1960</v>
      </c>
      <c r="L521" s="36">
        <v>1990</v>
      </c>
      <c r="M521" s="39">
        <v>2000</v>
      </c>
      <c r="N521" s="39">
        <v>2090</v>
      </c>
      <c r="O521" s="40">
        <v>2290</v>
      </c>
      <c r="P521" s="111"/>
      <c r="Q521" s="111"/>
      <c r="R521" s="111"/>
      <c r="S521" s="111"/>
      <c r="T521" s="35">
        <v>198810</v>
      </c>
      <c r="U521" s="36">
        <v>203810</v>
      </c>
      <c r="V521" s="36">
        <v>206060</v>
      </c>
      <c r="W521" s="36">
        <v>207720</v>
      </c>
      <c r="X521" s="36">
        <v>209730</v>
      </c>
      <c r="Y521" s="36">
        <v>210040</v>
      </c>
      <c r="Z521" s="36">
        <v>207470</v>
      </c>
      <c r="AA521" s="36">
        <v>209890</v>
      </c>
      <c r="AB521" s="37">
        <v>212130</v>
      </c>
      <c r="AC521" s="37">
        <v>221200</v>
      </c>
      <c r="AD521" s="77">
        <v>241390</v>
      </c>
      <c r="AE521" s="111"/>
      <c r="AF521" s="4">
        <f>E521/E$521</f>
        <v>1</v>
      </c>
      <c r="AG521" s="4">
        <f>F521/E$521</f>
        <v>1.0265957446808511</v>
      </c>
      <c r="AH521" s="4">
        <f>G521/E$521</f>
        <v>1.0372340425531914</v>
      </c>
      <c r="AI521" s="4">
        <f>H521/E$521</f>
        <v>1.0478723404255319</v>
      </c>
      <c r="AJ521" s="4">
        <f>I521/E$521</f>
        <v>1.0585106382978724</v>
      </c>
      <c r="AK521" s="4">
        <f>J521/E$521</f>
        <v>1.0585106382978724</v>
      </c>
      <c r="AL521" s="4">
        <f>K521/E$521</f>
        <v>1.0425531914893618</v>
      </c>
      <c r="AM521" s="4">
        <f>L521/E$521</f>
        <v>1.0585106382978724</v>
      </c>
      <c r="AN521" s="4">
        <f>M521/E$521</f>
        <v>1.0638297872340425</v>
      </c>
      <c r="AO521" s="4">
        <f>N521/E$521</f>
        <v>1.1117021276595744</v>
      </c>
      <c r="AP521" s="4">
        <f>O521/E$521</f>
        <v>1.2180851063829787</v>
      </c>
      <c r="AQ521" s="256"/>
      <c r="AR521" s="256"/>
      <c r="AS521" s="256"/>
      <c r="AT521" s="256"/>
      <c r="AU521" s="256"/>
      <c r="AV521" s="256"/>
      <c r="AW521" s="256"/>
      <c r="AX521" s="256"/>
      <c r="AY521" s="256"/>
      <c r="AZ521" s="256"/>
      <c r="BA521" s="256"/>
      <c r="BE521" s="3">
        <f>E521*保育人数!$F$3/保育人数!$F$34</f>
        <v>638.67595818815334</v>
      </c>
      <c r="BF521" s="3">
        <f>F521*保育人数!$F$3/保育人数!$F$34</f>
        <v>655.66202090592344</v>
      </c>
      <c r="BG521" s="3">
        <f>G521*保育人数!$F$3/保育人数!$F$34</f>
        <v>662.45644599303148</v>
      </c>
      <c r="BH521" s="3">
        <f>H521*保育人数!$F$3/保育人数!$F$34</f>
        <v>669.25087108013952</v>
      </c>
      <c r="BI521" s="3">
        <f>I521*保育人数!$F$3/保育人数!$F$34</f>
        <v>676.04529616724744</v>
      </c>
      <c r="BJ521" s="3">
        <f>J521*保育人数!$F$3/保育人数!$F$34</f>
        <v>676.04529616724744</v>
      </c>
      <c r="BK521" s="3">
        <f>K521*保育人数!$F$3/保育人数!$F$34</f>
        <v>665.8536585365855</v>
      </c>
      <c r="BL521" s="3">
        <f>L521*保育人数!$F$3/保育人数!$F$34</f>
        <v>676.04529616724744</v>
      </c>
      <c r="BM521" s="3">
        <f>M521*保育人数!$F$3/保育人数!$F$34</f>
        <v>679.44250871080146</v>
      </c>
      <c r="BN521" s="3">
        <f>N521*保育人数!$F$3/保育人数!$F$34</f>
        <v>710.01742160278752</v>
      </c>
      <c r="BO521" s="3">
        <f>O521*保育人数!$F$3/保育人数!$F$34</f>
        <v>777.96167247386768</v>
      </c>
      <c r="BP521" s="3">
        <f t="shared" si="327"/>
        <v>680.67785872663922</v>
      </c>
      <c r="BQ521" s="216"/>
      <c r="BR521" s="3"/>
      <c r="BU521" s="3">
        <f>U521*保育人数!$F$3/保育人数!$F$34</f>
        <v>69238.58885017423</v>
      </c>
      <c r="BV521" s="3">
        <f>V521*保育人数!$F$3/保育人数!$F$34</f>
        <v>70002.961672473873</v>
      </c>
      <c r="BW521" s="3">
        <f>W521*保育人数!$F$3/保育人数!$F$34</f>
        <v>70566.898954703836</v>
      </c>
      <c r="BX521" s="3">
        <f>X521*保育人数!$F$3/保育人数!$F$34</f>
        <v>71249.7386759582</v>
      </c>
      <c r="BY521" s="3">
        <f>Y521*保育人数!$F$3/保育人数!$F$34</f>
        <v>71355.052264808372</v>
      </c>
      <c r="BZ521" s="3">
        <f>Z521*保育人数!$F$3/保育人数!$F$34</f>
        <v>70481.968641114989</v>
      </c>
      <c r="CA521" s="3">
        <f>AA521*保育人数!$F$3/保育人数!$F$34</f>
        <v>71304.094076655063</v>
      </c>
      <c r="CB521" s="3">
        <f>AB521*保育人数!$F$3/保育人数!$F$34</f>
        <v>72065.069686411152</v>
      </c>
      <c r="CC521" s="3">
        <f>AC521*保育人数!$F$3/保育人数!$F$34</f>
        <v>75146.341463414647</v>
      </c>
      <c r="CD521" s="3">
        <f>AD521*保育人数!$F$3/保育人数!$F$34</f>
        <v>82005.313588850186</v>
      </c>
      <c r="CE521" s="3">
        <f>AE521*保育人数!$F$3/保育人数!$F$34</f>
        <v>0</v>
      </c>
      <c r="CF521" s="3">
        <f t="shared" si="328"/>
        <v>65765.093443142236</v>
      </c>
      <c r="CG521" s="216"/>
      <c r="CH521" s="3"/>
      <c r="CI521" s="4"/>
    </row>
    <row r="522" spans="1:87" ht="21" customHeight="1">
      <c r="A522" s="32" t="s">
        <v>152</v>
      </c>
      <c r="B522" s="33" t="s">
        <v>165</v>
      </c>
      <c r="C522" s="237" t="s">
        <v>159</v>
      </c>
      <c r="D522" s="34" t="s">
        <v>105</v>
      </c>
      <c r="E522" s="38">
        <v>600</v>
      </c>
      <c r="F522" s="36">
        <v>620</v>
      </c>
      <c r="G522" s="36">
        <v>620</v>
      </c>
      <c r="H522" s="36">
        <v>630</v>
      </c>
      <c r="I522" s="36">
        <v>640</v>
      </c>
      <c r="J522" s="36">
        <v>640</v>
      </c>
      <c r="K522" s="36">
        <v>630</v>
      </c>
      <c r="L522" s="36">
        <v>640</v>
      </c>
      <c r="M522" s="39">
        <v>650</v>
      </c>
      <c r="N522" s="39">
        <v>670</v>
      </c>
      <c r="O522" s="40">
        <v>730</v>
      </c>
      <c r="P522" s="111"/>
      <c r="Q522" s="111"/>
      <c r="R522" s="111"/>
      <c r="S522" s="111"/>
      <c r="T522" s="35">
        <v>67430</v>
      </c>
      <c r="U522" s="36">
        <v>68970</v>
      </c>
      <c r="V522" s="36">
        <v>69790</v>
      </c>
      <c r="W522" s="36">
        <v>70300</v>
      </c>
      <c r="X522" s="36">
        <v>70920</v>
      </c>
      <c r="Y522" s="36">
        <v>66540</v>
      </c>
      <c r="Z522" s="36">
        <v>65690</v>
      </c>
      <c r="AA522" s="36">
        <v>66450</v>
      </c>
      <c r="AB522" s="37">
        <v>67100</v>
      </c>
      <c r="AC522" s="37">
        <v>69730</v>
      </c>
      <c r="AD522" s="77">
        <v>75750</v>
      </c>
      <c r="AE522" s="111"/>
      <c r="AF522" s="4">
        <f>E522/E$522</f>
        <v>1</v>
      </c>
      <c r="AG522" s="4">
        <f>F522/E$522</f>
        <v>1.0333333333333334</v>
      </c>
      <c r="AH522" s="4">
        <f>G522/E$522</f>
        <v>1.0333333333333334</v>
      </c>
      <c r="AI522" s="4">
        <f>H522/E$522</f>
        <v>1.05</v>
      </c>
      <c r="AJ522" s="4">
        <f>I522/E$522</f>
        <v>1.0666666666666667</v>
      </c>
      <c r="AK522" s="4">
        <f>J522/E$522</f>
        <v>1.0666666666666667</v>
      </c>
      <c r="AL522" s="4">
        <f>K522/E$522</f>
        <v>1.05</v>
      </c>
      <c r="AM522" s="4">
        <f>L522/E$522</f>
        <v>1.0666666666666667</v>
      </c>
      <c r="AN522" s="4">
        <f>M522/E$522</f>
        <v>1.0833333333333333</v>
      </c>
      <c r="AO522" s="4">
        <f>N522/E$522</f>
        <v>1.1166666666666667</v>
      </c>
      <c r="AP522" s="4">
        <f>O522/E$522</f>
        <v>1.2166666666666666</v>
      </c>
      <c r="AQ522" s="256"/>
      <c r="AR522" s="256"/>
      <c r="AS522" s="256"/>
      <c r="AT522" s="256"/>
      <c r="AU522" s="256"/>
      <c r="AV522" s="256"/>
      <c r="AW522" s="256"/>
      <c r="AX522" s="256"/>
      <c r="AY522" s="256"/>
      <c r="AZ522" s="256"/>
      <c r="BA522" s="256"/>
      <c r="BE522" s="3">
        <f>E522*(保育人数!$G$7+保育人数!$G$8)/保育人数!$G$34</f>
        <v>968.94409937888213</v>
      </c>
      <c r="BF522" s="3">
        <f>F522*(保育人数!$G$7+保育人数!$G$8)/保育人数!$G$34</f>
        <v>1001.2422360248448</v>
      </c>
      <c r="BG522" s="3">
        <f>G522*(保育人数!$G$7+保育人数!$G$8)/保育人数!$G$34</f>
        <v>1001.2422360248448</v>
      </c>
      <c r="BH522" s="3">
        <f>H522*(保育人数!$G$7+保育人数!$G$8)/保育人数!$G$34</f>
        <v>1017.3913043478262</v>
      </c>
      <c r="BI522" s="3">
        <f>I522*(保育人数!$G$7+保育人数!$G$8)/保育人数!$G$34</f>
        <v>1033.5403726708075</v>
      </c>
      <c r="BJ522" s="3">
        <f>J522*(保育人数!$G$7+保育人数!$G$8)/保育人数!$G$34</f>
        <v>1033.5403726708075</v>
      </c>
      <c r="BK522" s="3">
        <f>K522*(保育人数!$G$7+保育人数!$G$8)/保育人数!$G$34</f>
        <v>1017.3913043478262</v>
      </c>
      <c r="BL522" s="3">
        <f>L522*(保育人数!$G$7+保育人数!$G$8)/保育人数!$G$34</f>
        <v>1033.5403726708075</v>
      </c>
      <c r="BM522" s="3">
        <f>M522*(保育人数!$G$7+保育人数!$G$8)/保育人数!$G$34</f>
        <v>1049.689440993789</v>
      </c>
      <c r="BN522" s="3">
        <f>N522*(保育人数!$G$7+保育人数!$G$8)/保育人数!$G$34</f>
        <v>1081.9875776397516</v>
      </c>
      <c r="BO522" s="3">
        <f>O522*(保育人数!$G$7+保育人数!$G$8)/保育人数!$G$34</f>
        <v>1178.8819875776398</v>
      </c>
      <c r="BP522" s="3">
        <f>AVERAGE(BE522:BO522)</f>
        <v>1037.9446640316203</v>
      </c>
      <c r="BQ522" s="216">
        <f>SUM(BP522:BP525)</f>
        <v>3771.5415019762845</v>
      </c>
      <c r="BR522" s="3"/>
      <c r="BU522" s="3">
        <f>U522*(保育人数!$G$7+保育人数!$G$8)/保育人数!$G$34</f>
        <v>111380.1242236025</v>
      </c>
      <c r="BV522" s="3">
        <f>V522*(保育人数!$G$7+保育人数!$G$8)/保育人数!$G$34</f>
        <v>112704.34782608697</v>
      </c>
      <c r="BW522" s="3">
        <f>W522*(保育人数!$G$7+保育人数!$G$8)/保育人数!$G$34</f>
        <v>113527.95031055903</v>
      </c>
      <c r="BX522" s="3">
        <f>X522*(保育人数!$G$7+保育人数!$G$8)/保育人数!$G$34</f>
        <v>114529.19254658387</v>
      </c>
      <c r="BY522" s="3">
        <f>Y522*(保育人数!$G$7+保育人数!$G$8)/保育人数!$G$34</f>
        <v>107455.90062111802</v>
      </c>
      <c r="BZ522" s="3">
        <f>Z522*(保育人数!$G$7+保育人数!$G$8)/保育人数!$G$34</f>
        <v>106083.22981366461</v>
      </c>
      <c r="CA522" s="3">
        <f>AA522*(保育人数!$G$7+保育人数!$G$8)/保育人数!$G$34</f>
        <v>107310.5590062112</v>
      </c>
      <c r="CB522" s="3">
        <f>AB522*(保育人数!$G$7+保育人数!$G$8)/保育人数!$G$34</f>
        <v>108360.24844720498</v>
      </c>
      <c r="CC522" s="3">
        <f>AC522*(保育人数!$G$7+保育人数!$G$8)/保育人数!$G$34</f>
        <v>112607.45341614909</v>
      </c>
      <c r="CD522" s="3">
        <f>AD522*(保育人数!$G$7+保育人数!$G$8)/保育人数!$G$34</f>
        <v>122329.19254658387</v>
      </c>
      <c r="CE522" s="3">
        <f>AE522*(保育人数!$G$7+保育人数!$G$8)/保育人数!$G$34</f>
        <v>0</v>
      </c>
      <c r="CF522" s="3">
        <f>AVERAGE(BU522:CE522)</f>
        <v>101480.74534161492</v>
      </c>
      <c r="CG522" s="216">
        <f>ROUNDDOWN(SUM(CF522:CF525)*$CJ$2*12/16,-2)</f>
        <v>195000</v>
      </c>
      <c r="CH522" s="3"/>
      <c r="CI522" s="4"/>
    </row>
    <row r="523" spans="1:87" ht="19">
      <c r="A523" s="32" t="s">
        <v>152</v>
      </c>
      <c r="B523" s="76" t="s">
        <v>137</v>
      </c>
      <c r="C523" s="237"/>
      <c r="D523" s="34" t="s">
        <v>106</v>
      </c>
      <c r="E523" s="38">
        <v>660</v>
      </c>
      <c r="F523" s="36">
        <v>680</v>
      </c>
      <c r="G523" s="36">
        <v>680</v>
      </c>
      <c r="H523" s="36">
        <v>690</v>
      </c>
      <c r="I523" s="36">
        <v>700</v>
      </c>
      <c r="J523" s="36">
        <v>700</v>
      </c>
      <c r="K523" s="36">
        <v>690</v>
      </c>
      <c r="L523" s="36">
        <v>700</v>
      </c>
      <c r="M523" s="39">
        <v>710</v>
      </c>
      <c r="N523" s="39">
        <v>740</v>
      </c>
      <c r="O523" s="40">
        <v>800</v>
      </c>
      <c r="P523" s="111"/>
      <c r="Q523" s="111"/>
      <c r="R523" s="111"/>
      <c r="S523" s="111"/>
      <c r="T523" s="35">
        <v>73690</v>
      </c>
      <c r="U523" s="36">
        <v>75400</v>
      </c>
      <c r="V523" s="36">
        <v>76290</v>
      </c>
      <c r="W523" s="36">
        <v>76860</v>
      </c>
      <c r="X523" s="36">
        <v>77550</v>
      </c>
      <c r="Y523" s="36">
        <v>73180</v>
      </c>
      <c r="Z523" s="36">
        <v>72230</v>
      </c>
      <c r="AA523" s="36">
        <v>73070</v>
      </c>
      <c r="AB523" s="37">
        <v>73800</v>
      </c>
      <c r="AC523" s="37">
        <v>76750</v>
      </c>
      <c r="AD523" s="77">
        <v>83460</v>
      </c>
      <c r="AE523" s="111"/>
      <c r="AF523" s="4">
        <f>E523/E$523</f>
        <v>1</v>
      </c>
      <c r="AG523" s="4">
        <f>F523/E$523</f>
        <v>1.0303030303030303</v>
      </c>
      <c r="AH523" s="4">
        <f>G523/E$523</f>
        <v>1.0303030303030303</v>
      </c>
      <c r="AI523" s="4">
        <f>H523/E$523</f>
        <v>1.0454545454545454</v>
      </c>
      <c r="AJ523" s="4">
        <f>I523/E$523</f>
        <v>1.0606060606060606</v>
      </c>
      <c r="AK523" s="4">
        <f>J523/E$523</f>
        <v>1.0606060606060606</v>
      </c>
      <c r="AL523" s="4">
        <f>K523/E$523</f>
        <v>1.0454545454545454</v>
      </c>
      <c r="AM523" s="4">
        <f>L523/E$523</f>
        <v>1.0606060606060606</v>
      </c>
      <c r="AN523" s="4">
        <f>M523/E$523</f>
        <v>1.0757575757575757</v>
      </c>
      <c r="AO523" s="4">
        <f>N523/E$523</f>
        <v>1.1212121212121211</v>
      </c>
      <c r="AP523" s="4">
        <f>O523/E$523</f>
        <v>1.2121212121212122</v>
      </c>
      <c r="AQ523" s="256"/>
      <c r="AR523" s="256"/>
      <c r="AS523" s="256"/>
      <c r="AT523" s="256"/>
      <c r="AU523" s="256"/>
      <c r="AV523" s="256"/>
      <c r="AW523" s="256"/>
      <c r="AX523" s="256"/>
      <c r="AY523" s="256"/>
      <c r="AZ523" s="256"/>
      <c r="BA523" s="256"/>
      <c r="BE523" s="3">
        <f>E523*保育人数!$G$6/保育人数!$G$34</f>
        <v>532.91925465838517</v>
      </c>
      <c r="BF523" s="3">
        <f>F523*保育人数!$G$6/保育人数!$G$34</f>
        <v>549.06832298136658</v>
      </c>
      <c r="BG523" s="3">
        <f>G523*保育人数!$G$6/保育人数!$G$34</f>
        <v>549.06832298136658</v>
      </c>
      <c r="BH523" s="3">
        <f>H523*保育人数!$G$6/保育人数!$G$34</f>
        <v>557.14285714285722</v>
      </c>
      <c r="BI523" s="3">
        <f>I523*保育人数!$G$6/保育人数!$G$34</f>
        <v>565.21739130434787</v>
      </c>
      <c r="BJ523" s="3">
        <f>J523*保育人数!$G$6/保育人数!$G$34</f>
        <v>565.21739130434787</v>
      </c>
      <c r="BK523" s="3">
        <f>K523*保育人数!$G$6/保育人数!$G$34</f>
        <v>557.14285714285722</v>
      </c>
      <c r="BL523" s="3">
        <f>L523*保育人数!$G$6/保育人数!$G$34</f>
        <v>565.21739130434787</v>
      </c>
      <c r="BM523" s="3">
        <f>M523*保育人数!$G$6/保育人数!$G$34</f>
        <v>573.29192546583863</v>
      </c>
      <c r="BN523" s="3">
        <f>N523*保育人数!$G$6/保育人数!$G$34</f>
        <v>597.51552795031068</v>
      </c>
      <c r="BO523" s="3">
        <f>O523*保育人数!$G$6/保育人数!$G$34</f>
        <v>645.96273291925479</v>
      </c>
      <c r="BP523" s="3">
        <f t="shared" ref="BP523:BP525" si="329">AVERAGE(BE523:BO523)</f>
        <v>568.88763410502554</v>
      </c>
      <c r="BQ523" s="216"/>
      <c r="BR523" s="3"/>
      <c r="BU523" s="3">
        <f>U523*保育人数!$G$6/保育人数!$G$34</f>
        <v>60881.98757763976</v>
      </c>
      <c r="BV523" s="3">
        <f>V523*保育人数!$G$6/保育人数!$G$34</f>
        <v>61600.62111801243</v>
      </c>
      <c r="BW523" s="3">
        <f>W523*保育人数!$G$6/保育人数!$G$34</f>
        <v>62060.869565217399</v>
      </c>
      <c r="BX523" s="3">
        <f>X523*保育人数!$G$6/保育人数!$G$34</f>
        <v>62618.012422360254</v>
      </c>
      <c r="BY523" s="3">
        <f>Y523*保育人数!$G$6/保育人数!$G$34</f>
        <v>59089.440993788827</v>
      </c>
      <c r="BZ523" s="3">
        <f>Z523*保育人数!$G$6/保育人数!$G$34</f>
        <v>58322.360248447214</v>
      </c>
      <c r="CA523" s="3">
        <f>AA523*保育人数!$G$6/保育人数!$G$34</f>
        <v>59000.62111801243</v>
      </c>
      <c r="CB523" s="3">
        <f>AB523*保育人数!$G$6/保育人数!$G$34</f>
        <v>59590.06211180125</v>
      </c>
      <c r="CC523" s="3">
        <f>AC523*保育人数!$G$6/保育人数!$G$34</f>
        <v>61972.049689441003</v>
      </c>
      <c r="CD523" s="3">
        <f>AD523*保育人数!$G$6/保育人数!$G$34</f>
        <v>67390.06211180125</v>
      </c>
      <c r="CE523" s="3">
        <f>AE523*保育人数!$G$6/保育人数!$G$34</f>
        <v>0</v>
      </c>
      <c r="CF523" s="3">
        <f t="shared" ref="CF523:CF525" si="330">AVERAGE(BU523:CE523)</f>
        <v>55684.18972332016</v>
      </c>
      <c r="CG523" s="216"/>
      <c r="CH523" s="3"/>
      <c r="CI523" s="4"/>
    </row>
    <row r="524" spans="1:87" ht="19">
      <c r="A524" s="32" t="s">
        <v>152</v>
      </c>
      <c r="B524" s="76" t="s">
        <v>137</v>
      </c>
      <c r="C524" s="257" t="s">
        <v>160</v>
      </c>
      <c r="D524" s="34" t="s">
        <v>161</v>
      </c>
      <c r="E524" s="38">
        <v>1100</v>
      </c>
      <c r="F524" s="36">
        <v>1130</v>
      </c>
      <c r="G524" s="36">
        <v>1140</v>
      </c>
      <c r="H524" s="36">
        <v>1150</v>
      </c>
      <c r="I524" s="36">
        <v>1170</v>
      </c>
      <c r="J524" s="36">
        <v>1170</v>
      </c>
      <c r="K524" s="36">
        <v>1150</v>
      </c>
      <c r="L524" s="36">
        <v>1160</v>
      </c>
      <c r="M524" s="39">
        <v>1170</v>
      </c>
      <c r="N524" s="39">
        <v>1230</v>
      </c>
      <c r="O524" s="40">
        <v>1340</v>
      </c>
      <c r="P524" s="111"/>
      <c r="Q524" s="111"/>
      <c r="R524" s="111"/>
      <c r="S524" s="111"/>
      <c r="T524" s="35">
        <v>120710</v>
      </c>
      <c r="U524" s="36">
        <v>123640</v>
      </c>
      <c r="V524" s="36">
        <v>125090</v>
      </c>
      <c r="W524" s="36">
        <v>126080</v>
      </c>
      <c r="X524" s="36">
        <v>127270</v>
      </c>
      <c r="Y524" s="36">
        <v>127470</v>
      </c>
      <c r="Z524" s="36">
        <v>126030</v>
      </c>
      <c r="AA524" s="36">
        <v>127490</v>
      </c>
      <c r="AB524" s="37">
        <v>128810</v>
      </c>
      <c r="AC524" s="37">
        <v>134170</v>
      </c>
      <c r="AD524" s="77">
        <v>146060</v>
      </c>
      <c r="AE524" s="111"/>
      <c r="AF524" s="4">
        <f>E524/E$524</f>
        <v>1</v>
      </c>
      <c r="AG524" s="4">
        <f>F524/E$524</f>
        <v>1.0272727272727273</v>
      </c>
      <c r="AH524" s="4">
        <f>G524/E$524</f>
        <v>1.0363636363636364</v>
      </c>
      <c r="AI524" s="4">
        <f>H524/E$524</f>
        <v>1.0454545454545454</v>
      </c>
      <c r="AJ524" s="4">
        <f>I524/E$524</f>
        <v>1.0636363636363637</v>
      </c>
      <c r="AK524" s="4">
        <f>J524/E$524</f>
        <v>1.0636363636363637</v>
      </c>
      <c r="AL524" s="4">
        <f>K524/E$524</f>
        <v>1.0454545454545454</v>
      </c>
      <c r="AM524" s="4">
        <f>L524/E$524</f>
        <v>1.0545454545454545</v>
      </c>
      <c r="AN524" s="4">
        <f>M524/E$524</f>
        <v>1.0636363636363637</v>
      </c>
      <c r="AO524" s="4">
        <f>N524/E$524</f>
        <v>1.1181818181818182</v>
      </c>
      <c r="AP524" s="4">
        <f>O524/E$524</f>
        <v>1.2181818181818183</v>
      </c>
      <c r="AQ524" s="256"/>
      <c r="AR524" s="256"/>
      <c r="AS524" s="256"/>
      <c r="AT524" s="256"/>
      <c r="AU524" s="256"/>
      <c r="AV524" s="256"/>
      <c r="AW524" s="256"/>
      <c r="AX524" s="256"/>
      <c r="AY524" s="256"/>
      <c r="AZ524" s="256"/>
      <c r="BA524" s="256"/>
      <c r="BE524" s="3">
        <f>E524*(保育人数!$G$4+保育人数!$G$5)/保育人数!$G$34</f>
        <v>1332.298136645963</v>
      </c>
      <c r="BF524" s="3">
        <f>F524*(保育人数!$G$4+保育人数!$G$5)/保育人数!$G$34</f>
        <v>1368.633540372671</v>
      </c>
      <c r="BG524" s="3">
        <f>G524*(保育人数!$G$4+保育人数!$G$5)/保育人数!$G$34</f>
        <v>1380.7453416149071</v>
      </c>
      <c r="BH524" s="3">
        <f>H524*(保育人数!$G$4+保育人数!$G$5)/保育人数!$G$34</f>
        <v>1392.8571428571431</v>
      </c>
      <c r="BI524" s="3">
        <f>I524*(保育人数!$G$4+保育人数!$G$5)/保育人数!$G$34</f>
        <v>1417.0807453416151</v>
      </c>
      <c r="BJ524" s="3">
        <f>J524*(保育人数!$G$4+保育人数!$G$5)/保育人数!$G$34</f>
        <v>1417.0807453416151</v>
      </c>
      <c r="BK524" s="3">
        <f>K524*(保育人数!$G$4+保育人数!$G$5)/保育人数!$G$34</f>
        <v>1392.8571428571431</v>
      </c>
      <c r="BL524" s="3">
        <f>L524*(保育人数!$G$4+保育人数!$G$5)/保育人数!$G$34</f>
        <v>1404.9689440993791</v>
      </c>
      <c r="BM524" s="3">
        <f>M524*(保育人数!$G$4+保育人数!$G$5)/保育人数!$G$34</f>
        <v>1417.0807453416151</v>
      </c>
      <c r="BN524" s="3">
        <f>N524*(保育人数!$G$4+保育人数!$G$5)/保育人数!$G$34</f>
        <v>1489.7515527950313</v>
      </c>
      <c r="BO524" s="3">
        <f>O524*(保育人数!$G$4+保育人数!$G$5)/保育人数!$G$34</f>
        <v>1622.9813664596277</v>
      </c>
      <c r="BP524" s="3">
        <f t="shared" si="329"/>
        <v>1421.485036702428</v>
      </c>
      <c r="BQ524" s="216"/>
      <c r="BR524" s="3"/>
      <c r="BU524" s="3">
        <f>U524*(保育人数!$G$4+保育人数!$G$5)/保育人数!$G$34</f>
        <v>149750.31055900623</v>
      </c>
      <c r="BV524" s="3">
        <f>V524*(保育人数!$G$4+保育人数!$G$5)/保育人数!$G$34</f>
        <v>151506.52173913046</v>
      </c>
      <c r="BW524" s="3">
        <f>W524*(保育人数!$G$4+保育人数!$G$5)/保育人数!$G$34</f>
        <v>152705.59006211182</v>
      </c>
      <c r="BX524" s="3">
        <f>X524*(保育人数!$G$4+保育人数!$G$5)/保育人数!$G$34</f>
        <v>154146.8944099379</v>
      </c>
      <c r="BY524" s="3">
        <f>Y524*(保育人数!$G$4+保育人数!$G$5)/保育人数!$G$34</f>
        <v>154389.13043478262</v>
      </c>
      <c r="BZ524" s="3">
        <f>Z524*(保育人数!$G$4+保育人数!$G$5)/保育人数!$G$34</f>
        <v>152645.03105590065</v>
      </c>
      <c r="CA524" s="3">
        <f>AA524*(保育人数!$G$4+保育人数!$G$5)/保育人数!$G$34</f>
        <v>154413.3540372671</v>
      </c>
      <c r="CB524" s="3">
        <f>AB524*(保育人数!$G$4+保育人数!$G$5)/保育人数!$G$34</f>
        <v>156012.11180124225</v>
      </c>
      <c r="CC524" s="3">
        <f>AC524*(保育人数!$G$4+保育人数!$G$5)/保育人数!$G$34</f>
        <v>162504.03726708077</v>
      </c>
      <c r="CD524" s="3">
        <f>AD524*(保育人数!$G$4+保育人数!$G$5)/保育人数!$G$34</f>
        <v>176904.96894409941</v>
      </c>
      <c r="CE524" s="3">
        <f>AE524*(保育人数!$G$4+保育人数!$G$5)/保育人数!$G$34</f>
        <v>0</v>
      </c>
      <c r="CF524" s="3">
        <f t="shared" si="330"/>
        <v>142270.72275550538</v>
      </c>
      <c r="CG524" s="216"/>
      <c r="CH524" s="3"/>
      <c r="CI524" s="4"/>
    </row>
    <row r="525" spans="1:87" ht="19">
      <c r="A525" s="32" t="s">
        <v>152</v>
      </c>
      <c r="B525" s="76" t="s">
        <v>137</v>
      </c>
      <c r="C525" s="257"/>
      <c r="D525" s="34" t="s">
        <v>162</v>
      </c>
      <c r="E525" s="38">
        <v>1720</v>
      </c>
      <c r="F525" s="36">
        <v>1770</v>
      </c>
      <c r="G525" s="36">
        <v>1790</v>
      </c>
      <c r="H525" s="36">
        <v>1810</v>
      </c>
      <c r="I525" s="36">
        <v>1830</v>
      </c>
      <c r="J525" s="36">
        <v>1830</v>
      </c>
      <c r="K525" s="36">
        <v>1800</v>
      </c>
      <c r="L525" s="36">
        <v>1820</v>
      </c>
      <c r="M525" s="39">
        <v>1840</v>
      </c>
      <c r="N525" s="39">
        <v>1930</v>
      </c>
      <c r="O525" s="40">
        <v>2110</v>
      </c>
      <c r="P525" s="111"/>
      <c r="Q525" s="111"/>
      <c r="R525" s="111"/>
      <c r="S525" s="111"/>
      <c r="T525" s="35">
        <v>183360</v>
      </c>
      <c r="U525" s="36">
        <v>188030</v>
      </c>
      <c r="V525" s="36">
        <v>190140</v>
      </c>
      <c r="W525" s="36">
        <v>191700</v>
      </c>
      <c r="X525" s="36">
        <v>193580</v>
      </c>
      <c r="Y525" s="36">
        <v>193880</v>
      </c>
      <c r="Z525" s="36">
        <v>191510</v>
      </c>
      <c r="AA525" s="36">
        <v>193750</v>
      </c>
      <c r="AB525" s="37">
        <v>195860</v>
      </c>
      <c r="AC525" s="37">
        <v>204390</v>
      </c>
      <c r="AD525" s="77">
        <v>223250</v>
      </c>
      <c r="AE525" s="111"/>
      <c r="AF525" s="4">
        <f>E525/E$525</f>
        <v>1</v>
      </c>
      <c r="AG525" s="4">
        <f>F525/E$525</f>
        <v>1.0290697674418605</v>
      </c>
      <c r="AH525" s="4">
        <f>G525/E$525</f>
        <v>1.0406976744186047</v>
      </c>
      <c r="AI525" s="4">
        <f>H525/E$525</f>
        <v>1.0523255813953489</v>
      </c>
      <c r="AJ525" s="4">
        <f>I525/E$525</f>
        <v>1.0639534883720929</v>
      </c>
      <c r="AK525" s="4">
        <f>J525/E$525</f>
        <v>1.0639534883720929</v>
      </c>
      <c r="AL525" s="4">
        <f>K525/E$525</f>
        <v>1.0465116279069768</v>
      </c>
      <c r="AM525" s="4">
        <f>L525/E$525</f>
        <v>1.058139534883721</v>
      </c>
      <c r="AN525" s="4">
        <f>M525/E$525</f>
        <v>1.069767441860465</v>
      </c>
      <c r="AO525" s="4">
        <f>N525/E$525</f>
        <v>1.1220930232558139</v>
      </c>
      <c r="AP525" s="4">
        <f>O525/E$525</f>
        <v>1.2267441860465116</v>
      </c>
      <c r="AQ525" s="256"/>
      <c r="AR525" s="256"/>
      <c r="AS525" s="256"/>
      <c r="AT525" s="256"/>
      <c r="AU525" s="256"/>
      <c r="AV525" s="256"/>
      <c r="AW525" s="256"/>
      <c r="AX525" s="256"/>
      <c r="AY525" s="256"/>
      <c r="AZ525" s="256"/>
      <c r="BA525" s="256"/>
      <c r="BE525" s="3">
        <f>E525*保育人数!$G$3/保育人数!$G$34</f>
        <v>694.4099378881989</v>
      </c>
      <c r="BF525" s="3">
        <f>F525*保育人数!$G$3/保育人数!$G$34</f>
        <v>714.59627329192563</v>
      </c>
      <c r="BG525" s="3">
        <f>G525*保育人数!$G$3/保育人数!$G$34</f>
        <v>722.67080745341627</v>
      </c>
      <c r="BH525" s="3">
        <f>H525*保育人数!$G$3/保育人数!$G$34</f>
        <v>730.74534161490692</v>
      </c>
      <c r="BI525" s="3">
        <f>I525*保育人数!$G$3/保育人数!$G$34</f>
        <v>738.81987577639768</v>
      </c>
      <c r="BJ525" s="3">
        <f>J525*保育人数!$G$3/保育人数!$G$34</f>
        <v>738.81987577639768</v>
      </c>
      <c r="BK525" s="3">
        <f>K525*保育人数!$G$3/保育人数!$G$34</f>
        <v>726.7080745341616</v>
      </c>
      <c r="BL525" s="3">
        <f>L525*保育人数!$G$3/保育人数!$G$34</f>
        <v>734.78260869565224</v>
      </c>
      <c r="BM525" s="3">
        <f>M525*保育人数!$G$3/保育人数!$G$34</f>
        <v>742.857142857143</v>
      </c>
      <c r="BN525" s="3">
        <f>N525*保育人数!$G$3/保育人数!$G$34</f>
        <v>779.19254658385103</v>
      </c>
      <c r="BO525" s="3">
        <f>O525*保育人数!$G$3/保育人数!$G$34</f>
        <v>851.86335403726719</v>
      </c>
      <c r="BP525" s="3">
        <f t="shared" si="329"/>
        <v>743.22416713721077</v>
      </c>
      <c r="BQ525" s="216"/>
      <c r="BR525" s="3"/>
      <c r="BU525" s="3">
        <f>U525*保育人数!$G$3/保育人数!$G$34</f>
        <v>75912.732919254675</v>
      </c>
      <c r="BV525" s="3">
        <f>V525*保育人数!$G$3/保育人数!$G$34</f>
        <v>76764.596273291943</v>
      </c>
      <c r="BW525" s="3">
        <f>W525*保育人数!$G$3/保育人数!$G$34</f>
        <v>77394.409937888209</v>
      </c>
      <c r="BX525" s="3">
        <f>X525*保育人数!$G$3/保育人数!$G$34</f>
        <v>78153.416149068333</v>
      </c>
      <c r="BY525" s="3">
        <f>Y525*保育人数!$G$3/保育人数!$G$34</f>
        <v>78274.534161490694</v>
      </c>
      <c r="BZ525" s="3">
        <f>Z525*保育人数!$G$3/保育人数!$G$34</f>
        <v>77317.701863354043</v>
      </c>
      <c r="CA525" s="3">
        <f>AA525*保育人数!$G$3/保育人数!$G$34</f>
        <v>78222.049689441003</v>
      </c>
      <c r="CB525" s="3">
        <f>AB525*保育人数!$G$3/保育人数!$G$34</f>
        <v>79073.913043478271</v>
      </c>
      <c r="CC525" s="3">
        <f>AC525*保育人数!$G$3/保育人数!$G$34</f>
        <v>82517.701863354043</v>
      </c>
      <c r="CD525" s="3">
        <f>AD525*保育人数!$G$3/保育人数!$G$34</f>
        <v>90131.987577639768</v>
      </c>
      <c r="CE525" s="3">
        <f>AE525*保育人数!$G$3/保育人数!$G$34</f>
        <v>0</v>
      </c>
      <c r="CF525" s="3">
        <f t="shared" si="330"/>
        <v>72160.276679841903</v>
      </c>
      <c r="CG525" s="216"/>
      <c r="CH525" s="3"/>
      <c r="CI525" s="4"/>
    </row>
    <row r="526" spans="1:87" ht="21" customHeight="1">
      <c r="A526" s="32" t="s">
        <v>152</v>
      </c>
      <c r="B526" s="33" t="s">
        <v>166</v>
      </c>
      <c r="C526" s="237" t="s">
        <v>159</v>
      </c>
      <c r="D526" s="34" t="s">
        <v>105</v>
      </c>
      <c r="E526" s="38">
        <v>560</v>
      </c>
      <c r="F526" s="36">
        <v>570</v>
      </c>
      <c r="G526" s="36">
        <v>580</v>
      </c>
      <c r="H526" s="36">
        <v>580</v>
      </c>
      <c r="I526" s="36">
        <v>590</v>
      </c>
      <c r="J526" s="36">
        <v>590</v>
      </c>
      <c r="K526" s="36">
        <v>590</v>
      </c>
      <c r="L526" s="36">
        <v>590</v>
      </c>
      <c r="M526" s="39">
        <v>600</v>
      </c>
      <c r="N526" s="39">
        <v>630</v>
      </c>
      <c r="O526" s="40">
        <v>680</v>
      </c>
      <c r="P526" s="111"/>
      <c r="Q526" s="111"/>
      <c r="R526" s="111"/>
      <c r="S526" s="111"/>
      <c r="T526" s="35">
        <v>62810</v>
      </c>
      <c r="U526" s="36">
        <v>64270</v>
      </c>
      <c r="V526" s="36">
        <v>65060</v>
      </c>
      <c r="W526" s="36">
        <v>65550</v>
      </c>
      <c r="X526" s="36">
        <v>66140</v>
      </c>
      <c r="Y526" s="36">
        <v>61760</v>
      </c>
      <c r="Z526" s="36">
        <v>60970</v>
      </c>
      <c r="AA526" s="36">
        <v>61680</v>
      </c>
      <c r="AB526" s="37">
        <v>62330</v>
      </c>
      <c r="AC526" s="37">
        <v>64940</v>
      </c>
      <c r="AD526" s="77">
        <v>70770</v>
      </c>
      <c r="AE526" s="111"/>
      <c r="AF526" s="4">
        <f>E526/E$526</f>
        <v>1</v>
      </c>
      <c r="AG526" s="4">
        <f>F526/E$526</f>
        <v>1.0178571428571428</v>
      </c>
      <c r="AH526" s="4">
        <f>G526/E$526</f>
        <v>1.0357142857142858</v>
      </c>
      <c r="AI526" s="4">
        <f>H526/E$526</f>
        <v>1.0357142857142858</v>
      </c>
      <c r="AJ526" s="4">
        <f>I526/E$526</f>
        <v>1.0535714285714286</v>
      </c>
      <c r="AK526" s="4">
        <f>J526/E$526</f>
        <v>1.0535714285714286</v>
      </c>
      <c r="AL526" s="4">
        <f>K526/E$526</f>
        <v>1.0535714285714286</v>
      </c>
      <c r="AM526" s="4">
        <f>L526/E$526</f>
        <v>1.0535714285714286</v>
      </c>
      <c r="AN526" s="4">
        <f>M526/E$526</f>
        <v>1.0714285714285714</v>
      </c>
      <c r="AO526" s="4">
        <f>N526/E$526</f>
        <v>1.125</v>
      </c>
      <c r="AP526" s="4">
        <f>O526/E$526</f>
        <v>1.2142857142857142</v>
      </c>
      <c r="AQ526" s="256"/>
      <c r="AR526" s="256"/>
      <c r="AS526" s="256"/>
      <c r="AT526" s="256"/>
      <c r="AU526" s="256"/>
      <c r="AV526" s="256"/>
      <c r="AW526" s="256"/>
      <c r="AX526" s="256"/>
      <c r="AY526" s="256"/>
      <c r="AZ526" s="256"/>
      <c r="BA526" s="256"/>
      <c r="BE526" s="3">
        <f>E526*(保育人数!$H$7+保育人数!$H$8)/保育人数!$H$34</f>
        <v>930.98349518443047</v>
      </c>
      <c r="BF526" s="3">
        <f>F526*(保育人数!$H$7+保育人数!$H$8)/保育人数!$H$34</f>
        <v>947.60820045558103</v>
      </c>
      <c r="BG526" s="3">
        <f>G526*(保育人数!$H$7+保育人数!$H$8)/保育人数!$H$34</f>
        <v>964.23290572673159</v>
      </c>
      <c r="BH526" s="3">
        <f>H526*(保育人数!$H$7+保育人数!$H$8)/保育人数!$H$34</f>
        <v>964.23290572673159</v>
      </c>
      <c r="BI526" s="3">
        <f>I526*(保育人数!$H$7+保育人数!$H$8)/保育人数!$H$34</f>
        <v>980.85761099788215</v>
      </c>
      <c r="BJ526" s="3">
        <f>J526*(保育人数!$H$7+保育人数!$H$8)/保育人数!$H$34</f>
        <v>980.85761099788215</v>
      </c>
      <c r="BK526" s="3">
        <f>K526*(保育人数!$H$7+保育人数!$H$8)/保育人数!$H$34</f>
        <v>980.85761099788215</v>
      </c>
      <c r="BL526" s="3">
        <f>L526*(保育人数!$H$7+保育人数!$H$8)/保育人数!$H$34</f>
        <v>980.85761099788215</v>
      </c>
      <c r="BM526" s="3">
        <f>M526*(保育人数!$H$7+保育人数!$H$8)/保育人数!$H$34</f>
        <v>997.48231626903271</v>
      </c>
      <c r="BN526" s="3">
        <f>N526*(保育人数!$H$7+保育人数!$H$8)/保育人数!$H$34</f>
        <v>1047.3564320824844</v>
      </c>
      <c r="BO526" s="3">
        <f>O526*(保育人数!$H$7+保育人数!$H$8)/保育人数!$H$34</f>
        <v>1130.479958438237</v>
      </c>
      <c r="BP526" s="3">
        <f>AVERAGE(BE526:BO526)</f>
        <v>991.43696889770513</v>
      </c>
      <c r="BQ526" s="216">
        <f>SUM(BP526:BP529)</f>
        <v>3688.4175649311728</v>
      </c>
      <c r="BR526" s="3"/>
      <c r="BU526" s="3">
        <f>U526*(保育人数!$H$7+保育人数!$H$8)/保育人数!$H$34</f>
        <v>106846.98077768454</v>
      </c>
      <c r="BV526" s="3">
        <f>V526*(保育人数!$H$7+保育人数!$H$8)/保育人数!$H$34</f>
        <v>108160.33249410545</v>
      </c>
      <c r="BW526" s="3">
        <f>W526*(保育人数!$H$7+保育人数!$H$8)/保育人数!$H$34</f>
        <v>108974.94305239181</v>
      </c>
      <c r="BX526" s="3">
        <f>X526*(保育人数!$H$7+保育人数!$H$8)/保育人数!$H$34</f>
        <v>109955.8006633897</v>
      </c>
      <c r="BY526" s="3">
        <f>Y526*(保育人数!$H$7+保育人数!$H$8)/保育人数!$H$34</f>
        <v>102674.17975462576</v>
      </c>
      <c r="BZ526" s="3">
        <f>Z526*(保育人数!$H$7+保育人数!$H$8)/保育人数!$H$34</f>
        <v>101360.82803820487</v>
      </c>
      <c r="CA526" s="3">
        <f>AA526*(保育人数!$H$7+保育人数!$H$8)/保育人数!$H$34</f>
        <v>102541.18211245656</v>
      </c>
      <c r="CB526" s="3">
        <f>AB526*(保育人数!$H$7+保育人数!$H$8)/保育人数!$H$34</f>
        <v>103621.78795508134</v>
      </c>
      <c r="CC526" s="3">
        <f>AC526*(保育人数!$H$7+保育人数!$H$8)/保育人数!$H$34</f>
        <v>107960.83603085163</v>
      </c>
      <c r="CD526" s="3">
        <f>AD526*(保育人数!$H$7+保育人数!$H$8)/保育人数!$H$34</f>
        <v>117653.03920393241</v>
      </c>
      <c r="CE526" s="3">
        <f>AE526*(保育人数!$H$7+保育人数!$H$8)/保育人数!$H$34</f>
        <v>0</v>
      </c>
      <c r="CF526" s="3">
        <f>AVERAGE(BU526:CE526)</f>
        <v>97249.991825702193</v>
      </c>
      <c r="CG526" s="216">
        <f>ROUNDDOWN(SUM(CF526:CF529)*$CJ$2*12/16,-2)</f>
        <v>191300</v>
      </c>
      <c r="CH526" s="3"/>
      <c r="CI526" s="4"/>
    </row>
    <row r="527" spans="1:87" ht="19">
      <c r="A527" s="32" t="s">
        <v>152</v>
      </c>
      <c r="B527" s="76" t="s">
        <v>138</v>
      </c>
      <c r="C527" s="237"/>
      <c r="D527" s="34" t="s">
        <v>106</v>
      </c>
      <c r="E527" s="38">
        <v>620</v>
      </c>
      <c r="F527" s="36">
        <v>630</v>
      </c>
      <c r="G527" s="36">
        <v>640</v>
      </c>
      <c r="H527" s="36">
        <v>640</v>
      </c>
      <c r="I527" s="36">
        <v>650</v>
      </c>
      <c r="J527" s="36">
        <v>650</v>
      </c>
      <c r="K527" s="36">
        <v>650</v>
      </c>
      <c r="L527" s="36">
        <v>650</v>
      </c>
      <c r="M527" s="39">
        <v>660</v>
      </c>
      <c r="N527" s="39">
        <v>700</v>
      </c>
      <c r="O527" s="40">
        <v>750</v>
      </c>
      <c r="P527" s="111"/>
      <c r="Q527" s="111"/>
      <c r="R527" s="111"/>
      <c r="S527" s="111"/>
      <c r="T527" s="35">
        <v>69070</v>
      </c>
      <c r="U527" s="36">
        <v>70700</v>
      </c>
      <c r="V527" s="36">
        <v>71560</v>
      </c>
      <c r="W527" s="36">
        <v>72110</v>
      </c>
      <c r="X527" s="36">
        <v>72770</v>
      </c>
      <c r="Y527" s="36">
        <v>68400</v>
      </c>
      <c r="Z527" s="36">
        <v>67510</v>
      </c>
      <c r="AA527" s="36">
        <v>68300</v>
      </c>
      <c r="AB527" s="37">
        <v>69030</v>
      </c>
      <c r="AC527" s="37">
        <v>71960</v>
      </c>
      <c r="AD527" s="77">
        <v>78480</v>
      </c>
      <c r="AE527" s="111"/>
      <c r="AF527" s="4">
        <f>E527/E$527</f>
        <v>1</v>
      </c>
      <c r="AG527" s="4">
        <f>F527/E$527</f>
        <v>1.0161290322580645</v>
      </c>
      <c r="AH527" s="4">
        <f>G527/E$527</f>
        <v>1.032258064516129</v>
      </c>
      <c r="AI527" s="4">
        <f>H527/E$527</f>
        <v>1.032258064516129</v>
      </c>
      <c r="AJ527" s="4">
        <f>I527/E$527</f>
        <v>1.0483870967741935</v>
      </c>
      <c r="AK527" s="4">
        <f>J527/E$527</f>
        <v>1.0483870967741935</v>
      </c>
      <c r="AL527" s="4">
        <f>K527/E$527</f>
        <v>1.0483870967741935</v>
      </c>
      <c r="AM527" s="4">
        <f>L527/E$527</f>
        <v>1.0483870967741935</v>
      </c>
      <c r="AN527" s="4">
        <f>M527/E$527</f>
        <v>1.064516129032258</v>
      </c>
      <c r="AO527" s="4">
        <f>N527/E$527</f>
        <v>1.1290322580645162</v>
      </c>
      <c r="AP527" s="4">
        <f>O527/E$527</f>
        <v>1.2096774193548387</v>
      </c>
      <c r="AQ527" s="256"/>
      <c r="AR527" s="256"/>
      <c r="AS527" s="256"/>
      <c r="AT527" s="256"/>
      <c r="AU527" s="256"/>
      <c r="AV527" s="256"/>
      <c r="AW527" s="256"/>
      <c r="AX527" s="256"/>
      <c r="AY527" s="256"/>
      <c r="AZ527" s="256"/>
      <c r="BA527" s="256"/>
      <c r="BE527" s="3">
        <f>E527*保育人数!$H$6/保育人数!$H$34</f>
        <v>515.36586340566691</v>
      </c>
      <c r="BF527" s="3">
        <f>F527*保育人数!$H$6/保育人数!$H$34</f>
        <v>523.67821604124219</v>
      </c>
      <c r="BG527" s="3">
        <f>G527*保育人数!$H$6/保育人数!$H$34</f>
        <v>531.99056867681736</v>
      </c>
      <c r="BH527" s="3">
        <f>H527*保育人数!$H$6/保育人数!$H$34</f>
        <v>531.99056867681736</v>
      </c>
      <c r="BI527" s="3">
        <f>I527*保育人数!$H$6/保育人数!$H$34</f>
        <v>540.30292131239264</v>
      </c>
      <c r="BJ527" s="3">
        <f>J527*保育人数!$H$6/保育人数!$H$34</f>
        <v>540.30292131239264</v>
      </c>
      <c r="BK527" s="3">
        <f>K527*保育人数!$H$6/保育人数!$H$34</f>
        <v>540.30292131239264</v>
      </c>
      <c r="BL527" s="3">
        <f>L527*保育人数!$H$6/保育人数!$H$34</f>
        <v>540.30292131239264</v>
      </c>
      <c r="BM527" s="3">
        <f>M527*保育人数!$H$6/保育人数!$H$34</f>
        <v>548.61527394796792</v>
      </c>
      <c r="BN527" s="3">
        <f>N527*保育人数!$H$6/保育人数!$H$34</f>
        <v>581.86468449026904</v>
      </c>
      <c r="BO527" s="3">
        <f>O527*保育人数!$H$6/保育人数!$H$34</f>
        <v>623.42644766814544</v>
      </c>
      <c r="BP527" s="3">
        <f t="shared" ref="BP527:BP529" si="331">AVERAGE(BE527:BO527)</f>
        <v>547.10393710513608</v>
      </c>
      <c r="BQ527" s="216"/>
      <c r="BR527" s="3"/>
      <c r="BU527" s="3">
        <f>U527*保育人数!$H$6/保育人数!$H$34</f>
        <v>58768.333133517175</v>
      </c>
      <c r="BV527" s="3">
        <f>V527*保育人数!$H$6/保育人数!$H$34</f>
        <v>59483.195460176648</v>
      </c>
      <c r="BW527" s="3">
        <f>W527*保育人数!$H$6/保育人数!$H$34</f>
        <v>59940.37485513329</v>
      </c>
      <c r="BX527" s="3">
        <f>X527*保育人数!$H$6/保育人数!$H$34</f>
        <v>60488.990129081256</v>
      </c>
      <c r="BY527" s="3">
        <f>Y527*保育人数!$H$6/保育人数!$H$34</f>
        <v>56856.492027334862</v>
      </c>
      <c r="BZ527" s="3">
        <f>Z527*保育人数!$H$6/保育人数!$H$34</f>
        <v>56116.692642768663</v>
      </c>
      <c r="CA527" s="3">
        <f>AA527*保育人数!$H$6/保育人数!$H$34</f>
        <v>56773.368500979108</v>
      </c>
      <c r="CB527" s="3">
        <f>AB527*保育人数!$H$6/保育人数!$H$34</f>
        <v>57380.170243376102</v>
      </c>
      <c r="CC527" s="3">
        <f>AC527*保育人数!$H$6/保育人数!$H$34</f>
        <v>59815.689565599656</v>
      </c>
      <c r="CD527" s="3">
        <f>AD527*保育人数!$H$6/保育人数!$H$34</f>
        <v>65235.343483994737</v>
      </c>
      <c r="CE527" s="3">
        <f>AE527*保育人数!$H$6/保育人数!$H$34</f>
        <v>0</v>
      </c>
      <c r="CF527" s="3">
        <f t="shared" ref="CF527:CF529" si="332">AVERAGE(BU527:CE527)</f>
        <v>53714.422731087405</v>
      </c>
      <c r="CG527" s="216"/>
      <c r="CH527" s="3"/>
      <c r="CI527" s="4"/>
    </row>
    <row r="528" spans="1:87" ht="19">
      <c r="A528" s="32" t="s">
        <v>152</v>
      </c>
      <c r="B528" s="76" t="s">
        <v>138</v>
      </c>
      <c r="C528" s="257" t="s">
        <v>160</v>
      </c>
      <c r="D528" s="34" t="s">
        <v>161</v>
      </c>
      <c r="E528" s="38">
        <v>1060</v>
      </c>
      <c r="F528" s="36">
        <v>1080</v>
      </c>
      <c r="G528" s="36">
        <v>1100</v>
      </c>
      <c r="H528" s="36">
        <v>1100</v>
      </c>
      <c r="I528" s="36">
        <v>1120</v>
      </c>
      <c r="J528" s="36">
        <v>1120</v>
      </c>
      <c r="K528" s="36">
        <v>1100</v>
      </c>
      <c r="L528" s="36">
        <v>1120</v>
      </c>
      <c r="M528" s="39">
        <v>1120</v>
      </c>
      <c r="N528" s="39">
        <v>1180</v>
      </c>
      <c r="O528" s="40">
        <v>1290</v>
      </c>
      <c r="P528" s="111"/>
      <c r="Q528" s="111"/>
      <c r="R528" s="111"/>
      <c r="S528" s="111"/>
      <c r="T528" s="35">
        <v>116090</v>
      </c>
      <c r="U528" s="36">
        <v>118940</v>
      </c>
      <c r="V528" s="36">
        <v>120360</v>
      </c>
      <c r="W528" s="36">
        <v>121330</v>
      </c>
      <c r="X528" s="36">
        <v>122490</v>
      </c>
      <c r="Y528" s="36">
        <v>122690</v>
      </c>
      <c r="Z528" s="36">
        <v>121310</v>
      </c>
      <c r="AA528" s="36">
        <v>122720</v>
      </c>
      <c r="AB528" s="37">
        <v>124040</v>
      </c>
      <c r="AC528" s="37">
        <v>129380</v>
      </c>
      <c r="AD528" s="77">
        <v>141080</v>
      </c>
      <c r="AE528" s="111"/>
      <c r="AF528" s="4">
        <f>E528/E$528</f>
        <v>1</v>
      </c>
      <c r="AG528" s="4">
        <f>F528/E$528</f>
        <v>1.0188679245283019</v>
      </c>
      <c r="AH528" s="4">
        <f>G528/E$528</f>
        <v>1.0377358490566038</v>
      </c>
      <c r="AI528" s="4">
        <f>H528/E$528</f>
        <v>1.0377358490566038</v>
      </c>
      <c r="AJ528" s="4">
        <f>I528/E$528</f>
        <v>1.0566037735849056</v>
      </c>
      <c r="AK528" s="4">
        <f>J528/E$528</f>
        <v>1.0566037735849056</v>
      </c>
      <c r="AL528" s="4">
        <f>K528/E$528</f>
        <v>1.0377358490566038</v>
      </c>
      <c r="AM528" s="4">
        <f>L528/E$528</f>
        <v>1.0566037735849056</v>
      </c>
      <c r="AN528" s="4">
        <f>M528/E$528</f>
        <v>1.0566037735849056</v>
      </c>
      <c r="AO528" s="4">
        <f>N528/E$528</f>
        <v>1.1132075471698113</v>
      </c>
      <c r="AP528" s="4">
        <f>O528/E$528</f>
        <v>1.2169811320754718</v>
      </c>
      <c r="AQ528" s="256"/>
      <c r="AR528" s="256"/>
      <c r="AS528" s="256"/>
      <c r="AT528" s="256"/>
      <c r="AU528" s="256"/>
      <c r="AV528" s="256"/>
      <c r="AW528" s="256"/>
      <c r="AX528" s="256"/>
      <c r="AY528" s="256"/>
      <c r="AZ528" s="256"/>
      <c r="BA528" s="256"/>
      <c r="BE528" s="3">
        <f>E528*(保育人数!$H$4+保育人数!$H$5)/保育人数!$H$34</f>
        <v>1321.6640690564682</v>
      </c>
      <c r="BF528" s="3">
        <f>F528*(保育人数!$H$4+保育人数!$H$5)/保育人数!$H$34</f>
        <v>1346.601126963194</v>
      </c>
      <c r="BG528" s="3">
        <f>G528*(保育人数!$H$4+保育人数!$H$5)/保育人数!$H$34</f>
        <v>1371.5381848699199</v>
      </c>
      <c r="BH528" s="3">
        <f>H528*(保育人数!$H$4+保育人数!$H$5)/保育人数!$H$34</f>
        <v>1371.5381848699199</v>
      </c>
      <c r="BI528" s="3">
        <f>I528*(保育人数!$H$4+保育人数!$H$5)/保育人数!$H$34</f>
        <v>1396.4752427766457</v>
      </c>
      <c r="BJ528" s="3">
        <f>J528*(保育人数!$H$4+保育人数!$H$5)/保育人数!$H$34</f>
        <v>1396.4752427766457</v>
      </c>
      <c r="BK528" s="3">
        <f>K528*(保育人数!$H$4+保育人数!$H$5)/保育人数!$H$34</f>
        <v>1371.5381848699199</v>
      </c>
      <c r="BL528" s="3">
        <f>L528*(保育人数!$H$4+保育人数!$H$5)/保育人数!$H$34</f>
        <v>1396.4752427766457</v>
      </c>
      <c r="BM528" s="3">
        <f>M528*(保育人数!$H$4+保育人数!$H$5)/保育人数!$H$34</f>
        <v>1396.4752427766457</v>
      </c>
      <c r="BN528" s="3">
        <f>N528*(保育人数!$H$4+保育人数!$H$5)/保育人数!$H$34</f>
        <v>1471.2864164968232</v>
      </c>
      <c r="BO528" s="3">
        <f>O528*(保育人数!$H$4+保育人数!$H$5)/保育人数!$H$34</f>
        <v>1608.4402349838151</v>
      </c>
      <c r="BP528" s="3">
        <f t="shared" si="331"/>
        <v>1404.4097612015128</v>
      </c>
      <c r="BQ528" s="216"/>
      <c r="BR528" s="3"/>
      <c r="BU528" s="3">
        <f>U528*(保育人数!$H$4+保育人数!$H$5)/保育人数!$H$34</f>
        <v>148300.68337129842</v>
      </c>
      <c r="BV528" s="3">
        <f>V528*(保育人数!$H$4+保育人数!$H$5)/保育人数!$H$34</f>
        <v>150071.21448267598</v>
      </c>
      <c r="BW528" s="3">
        <f>W528*(保育人数!$H$4+保育人数!$H$5)/保育人数!$H$34</f>
        <v>151280.66179115218</v>
      </c>
      <c r="BX528" s="3">
        <f>X528*(保育人数!$H$4+保育人数!$H$5)/保育人数!$H$34</f>
        <v>152727.01114974226</v>
      </c>
      <c r="BY528" s="3">
        <f>Y528*(保育人数!$H$4+保育人数!$H$5)/保育人数!$H$34</f>
        <v>152976.38172880953</v>
      </c>
      <c r="BZ528" s="3">
        <f>Z528*(保育人数!$H$4+保育人数!$H$5)/保育人数!$H$34</f>
        <v>151255.72473324544</v>
      </c>
      <c r="CA528" s="3">
        <f>AA528*(保育人数!$H$4+保育人数!$H$5)/保育人数!$H$34</f>
        <v>153013.78731566962</v>
      </c>
      <c r="CB528" s="3">
        <f>AB528*(保育人数!$H$4+保育人数!$H$5)/保育人数!$H$34</f>
        <v>154659.63313751351</v>
      </c>
      <c r="CC528" s="3">
        <f>AC528*(保育人数!$H$4+保育人数!$H$5)/保育人数!$H$34</f>
        <v>161317.82759860929</v>
      </c>
      <c r="CD528" s="3">
        <f>AD528*(保育人数!$H$4+保育人数!$H$5)/保育人数!$H$34</f>
        <v>175906.00647404391</v>
      </c>
      <c r="CE528" s="3">
        <f>AE528*(保育人数!$H$4+保育人数!$H$5)/保育人数!$H$34</f>
        <v>0</v>
      </c>
      <c r="CF528" s="3">
        <f t="shared" si="332"/>
        <v>141046.26652570546</v>
      </c>
      <c r="CG528" s="216"/>
      <c r="CH528" s="3"/>
      <c r="CI528" s="4"/>
    </row>
    <row r="529" spans="1:87" ht="19">
      <c r="A529" s="32" t="s">
        <v>152</v>
      </c>
      <c r="B529" s="76" t="s">
        <v>138</v>
      </c>
      <c r="C529" s="257"/>
      <c r="D529" s="34" t="s">
        <v>162</v>
      </c>
      <c r="E529" s="38">
        <v>1680</v>
      </c>
      <c r="F529" s="36">
        <v>1720</v>
      </c>
      <c r="G529" s="36">
        <v>1750</v>
      </c>
      <c r="H529" s="36">
        <v>1760</v>
      </c>
      <c r="I529" s="36">
        <v>1780</v>
      </c>
      <c r="J529" s="36">
        <v>1780</v>
      </c>
      <c r="K529" s="36">
        <v>1750</v>
      </c>
      <c r="L529" s="36">
        <v>1780</v>
      </c>
      <c r="M529" s="39">
        <v>1790</v>
      </c>
      <c r="N529" s="39">
        <v>1880</v>
      </c>
      <c r="O529" s="40">
        <v>2060</v>
      </c>
      <c r="P529" s="111"/>
      <c r="Q529" s="111"/>
      <c r="R529" s="111"/>
      <c r="S529" s="111"/>
      <c r="T529" s="35">
        <v>178740</v>
      </c>
      <c r="U529" s="36">
        <v>183330</v>
      </c>
      <c r="V529" s="36">
        <v>185410</v>
      </c>
      <c r="W529" s="36">
        <v>186950</v>
      </c>
      <c r="X529" s="36">
        <v>188800</v>
      </c>
      <c r="Y529" s="36">
        <v>189100</v>
      </c>
      <c r="Z529" s="36">
        <v>186790</v>
      </c>
      <c r="AA529" s="36">
        <v>188980</v>
      </c>
      <c r="AB529" s="37">
        <v>191090</v>
      </c>
      <c r="AC529" s="37">
        <v>199600</v>
      </c>
      <c r="AD529" s="77">
        <v>218270</v>
      </c>
      <c r="AE529" s="111"/>
      <c r="AF529" s="4">
        <f>E529/E$529</f>
        <v>1</v>
      </c>
      <c r="AG529" s="4">
        <f>F529/E$529</f>
        <v>1.0238095238095237</v>
      </c>
      <c r="AH529" s="4">
        <f>G529/E$529</f>
        <v>1.0416666666666667</v>
      </c>
      <c r="AI529" s="4">
        <f>H529/E$529</f>
        <v>1.0476190476190477</v>
      </c>
      <c r="AJ529" s="4">
        <f>I529/E$529</f>
        <v>1.0595238095238095</v>
      </c>
      <c r="AK529" s="4">
        <f>J529/E$529</f>
        <v>1.0595238095238095</v>
      </c>
      <c r="AL529" s="4">
        <f>K529/E$529</f>
        <v>1.0416666666666667</v>
      </c>
      <c r="AM529" s="4">
        <f>L529/E$529</f>
        <v>1.0595238095238095</v>
      </c>
      <c r="AN529" s="4">
        <f>M529/E$529</f>
        <v>1.0654761904761905</v>
      </c>
      <c r="AO529" s="4">
        <f>N529/E$529</f>
        <v>1.1190476190476191</v>
      </c>
      <c r="AP529" s="4">
        <f>O529/E$529</f>
        <v>1.2261904761904763</v>
      </c>
      <c r="AQ529" s="256"/>
      <c r="AR529" s="256"/>
      <c r="AS529" s="256"/>
      <c r="AT529" s="256"/>
      <c r="AU529" s="256"/>
      <c r="AV529" s="256"/>
      <c r="AW529" s="256"/>
      <c r="AX529" s="256"/>
      <c r="AY529" s="256"/>
      <c r="AZ529" s="256"/>
      <c r="BA529" s="256"/>
      <c r="BE529" s="3">
        <f>E529*保育人数!$H$3/保育人数!$H$34</f>
        <v>698.23762138832285</v>
      </c>
      <c r="BF529" s="3">
        <f>F529*保育人数!$H$3/保育人数!$H$34</f>
        <v>714.86232665947341</v>
      </c>
      <c r="BG529" s="3">
        <f>G529*保育人数!$H$3/保育人数!$H$34</f>
        <v>727.33085561283633</v>
      </c>
      <c r="BH529" s="3">
        <f>H529*保育人数!$H$3/保育人数!$H$34</f>
        <v>731.48703193062397</v>
      </c>
      <c r="BI529" s="3">
        <f>I529*保育人数!$H$3/保育人数!$H$34</f>
        <v>739.79938456619925</v>
      </c>
      <c r="BJ529" s="3">
        <f>J529*保育人数!$H$3/保育人数!$H$34</f>
        <v>739.79938456619925</v>
      </c>
      <c r="BK529" s="3">
        <f>K529*保育人数!$H$3/保育人数!$H$34</f>
        <v>727.33085561283633</v>
      </c>
      <c r="BL529" s="3">
        <f>L529*保育人数!$H$3/保育人数!$H$34</f>
        <v>739.79938456619925</v>
      </c>
      <c r="BM529" s="3">
        <f>M529*保育人数!$H$3/保育人数!$H$34</f>
        <v>743.95556088398689</v>
      </c>
      <c r="BN529" s="3">
        <f>N529*保育人数!$H$3/保育人数!$H$34</f>
        <v>781.36114774407554</v>
      </c>
      <c r="BO529" s="3">
        <f>O529*保育人数!$H$3/保育人数!$H$34</f>
        <v>856.17232146425306</v>
      </c>
      <c r="BP529" s="3">
        <f t="shared" si="331"/>
        <v>745.46689772681884</v>
      </c>
      <c r="BQ529" s="216"/>
      <c r="BR529" s="3"/>
      <c r="BU529" s="3">
        <f>U529*保育人数!$H$3/保育人数!$H$34</f>
        <v>76195.180434000737</v>
      </c>
      <c r="BV529" s="3">
        <f>V529*保育人数!$H$3/保育人数!$H$34</f>
        <v>77059.665108100555</v>
      </c>
      <c r="BW529" s="3">
        <f>W529*保育人数!$H$3/保育人数!$H$34</f>
        <v>77699.716261039852</v>
      </c>
      <c r="BX529" s="3">
        <f>X529*保育人数!$H$3/保育人数!$H$34</f>
        <v>78468.608879830572</v>
      </c>
      <c r="BY529" s="3">
        <f>Y529*保育人数!$H$3/保育人数!$H$34</f>
        <v>78593.294169364191</v>
      </c>
      <c r="BZ529" s="3">
        <f>Z529*保育人数!$H$3/保育人数!$H$34</f>
        <v>77633.21743995526</v>
      </c>
      <c r="CA529" s="3">
        <f>AA529*保育人数!$H$3/保育人数!$H$34</f>
        <v>78543.420053550741</v>
      </c>
      <c r="CB529" s="3">
        <f>AB529*保育人数!$H$3/保育人数!$H$34</f>
        <v>79420.37325660394</v>
      </c>
      <c r="CC529" s="3">
        <f>AC529*保育人数!$H$3/保育人数!$H$34</f>
        <v>82957.279303041214</v>
      </c>
      <c r="CD529" s="3">
        <f>AD529*保育人数!$H$3/保育人数!$H$34</f>
        <v>90716.860488350736</v>
      </c>
      <c r="CE529" s="3">
        <f>AE529*保育人数!$H$3/保育人数!$H$34</f>
        <v>0</v>
      </c>
      <c r="CF529" s="3">
        <f t="shared" si="332"/>
        <v>72480.692308530706</v>
      </c>
      <c r="CG529" s="216"/>
      <c r="CH529" s="3"/>
      <c r="CI529" s="4"/>
    </row>
    <row r="530" spans="1:87" ht="21" customHeight="1">
      <c r="A530" s="32" t="s">
        <v>152</v>
      </c>
      <c r="B530" s="33" t="s">
        <v>167</v>
      </c>
      <c r="C530" s="237" t="s">
        <v>159</v>
      </c>
      <c r="D530" s="34" t="s">
        <v>105</v>
      </c>
      <c r="E530" s="38">
        <v>480</v>
      </c>
      <c r="F530" s="36">
        <v>500</v>
      </c>
      <c r="G530" s="36">
        <v>500</v>
      </c>
      <c r="H530" s="36">
        <v>500</v>
      </c>
      <c r="I530" s="36">
        <v>510</v>
      </c>
      <c r="J530" s="36">
        <v>510</v>
      </c>
      <c r="K530" s="36">
        <v>510</v>
      </c>
      <c r="L530" s="36">
        <v>520</v>
      </c>
      <c r="M530" s="39">
        <v>520</v>
      </c>
      <c r="N530" s="39">
        <v>540</v>
      </c>
      <c r="O530" s="40">
        <v>590</v>
      </c>
      <c r="P530" s="111"/>
      <c r="Q530" s="111"/>
      <c r="R530" s="111"/>
      <c r="S530" s="111"/>
      <c r="T530" s="35">
        <v>55450</v>
      </c>
      <c r="U530" s="36">
        <v>56730</v>
      </c>
      <c r="V530" s="36">
        <v>57440</v>
      </c>
      <c r="W530" s="36">
        <v>57880</v>
      </c>
      <c r="X530" s="36">
        <v>58400</v>
      </c>
      <c r="Y530" s="36">
        <v>54000</v>
      </c>
      <c r="Z530" s="36">
        <v>53320</v>
      </c>
      <c r="AA530" s="36">
        <v>53940</v>
      </c>
      <c r="AB530" s="37">
        <v>54510</v>
      </c>
      <c r="AC530" s="37">
        <v>56800</v>
      </c>
      <c r="AD530" s="77">
        <v>61900</v>
      </c>
      <c r="AE530" s="111"/>
      <c r="AF530" s="4">
        <f>E530/E$530</f>
        <v>1</v>
      </c>
      <c r="AG530" s="4">
        <f>F530/E$530</f>
        <v>1.0416666666666667</v>
      </c>
      <c r="AH530" s="4">
        <f>G530/E$530</f>
        <v>1.0416666666666667</v>
      </c>
      <c r="AI530" s="4">
        <f>H530/E$530</f>
        <v>1.0416666666666667</v>
      </c>
      <c r="AJ530" s="4">
        <f>I530/E$530</f>
        <v>1.0625</v>
      </c>
      <c r="AK530" s="4">
        <f>J530/E$530</f>
        <v>1.0625</v>
      </c>
      <c r="AL530" s="4">
        <f>K530/E$530</f>
        <v>1.0625</v>
      </c>
      <c r="AM530" s="4">
        <f>L530/E$530</f>
        <v>1.0833333333333333</v>
      </c>
      <c r="AN530" s="4">
        <f>M530/E$530</f>
        <v>1.0833333333333333</v>
      </c>
      <c r="AO530" s="4">
        <f>N530/E$530</f>
        <v>1.125</v>
      </c>
      <c r="AP530" s="4">
        <f>O530/E$530</f>
        <v>1.2291666666666667</v>
      </c>
      <c r="AQ530" s="256"/>
      <c r="AR530" s="256"/>
      <c r="AS530" s="256"/>
      <c r="AT530" s="256"/>
      <c r="AU530" s="256"/>
      <c r="AV530" s="256"/>
      <c r="AW530" s="256"/>
      <c r="AX530" s="256"/>
      <c r="AY530" s="256"/>
      <c r="AZ530" s="256"/>
      <c r="BA530" s="256"/>
      <c r="BE530" s="3">
        <f>E530*(保育人数!$I$7+保育人数!$I$8)/保育人数!$I$34</f>
        <v>878.90547628654235</v>
      </c>
      <c r="BF530" s="3">
        <f>F530*(保育人数!$I$7+保育人数!$I$8)/保育人数!$I$34</f>
        <v>915.52653779848163</v>
      </c>
      <c r="BG530" s="3">
        <f>G530*(保育人数!$I$7+保育人数!$I$8)/保育人数!$I$34</f>
        <v>915.52653779848163</v>
      </c>
      <c r="BH530" s="3">
        <f>H530*(保育人数!$I$7+保育人数!$I$8)/保育人数!$I$34</f>
        <v>915.52653779848163</v>
      </c>
      <c r="BI530" s="3">
        <f>I530*(保育人数!$I$7+保育人数!$I$8)/保育人数!$I$34</f>
        <v>933.83706855445121</v>
      </c>
      <c r="BJ530" s="3">
        <f>J530*(保育人数!$I$7+保育人数!$I$8)/保育人数!$I$34</f>
        <v>933.83706855445121</v>
      </c>
      <c r="BK530" s="3">
        <f>K530*(保育人数!$I$7+保育人数!$I$8)/保育人数!$I$34</f>
        <v>933.83706855445121</v>
      </c>
      <c r="BL530" s="3">
        <f>L530*(保育人数!$I$7+保育人数!$I$8)/保育人数!$I$34</f>
        <v>952.1475993104209</v>
      </c>
      <c r="BM530" s="3">
        <f>M530*(保育人数!$I$7+保育人数!$I$8)/保育人数!$I$34</f>
        <v>952.1475993104209</v>
      </c>
      <c r="BN530" s="3">
        <f>N530*(保育人数!$I$7+保育人数!$I$8)/保育人数!$I$34</f>
        <v>988.76866082236018</v>
      </c>
      <c r="BO530" s="3">
        <f>O530*(保育人数!$I$7+保育人数!$I$8)/保育人数!$I$34</f>
        <v>1080.3213146022083</v>
      </c>
      <c r="BP530" s="3">
        <f>AVERAGE(BE530:BO530)</f>
        <v>945.4892244900683</v>
      </c>
      <c r="BQ530" s="216">
        <f>SUM(BP530:BP533)</f>
        <v>3697.8949158533219</v>
      </c>
      <c r="BR530" s="3"/>
      <c r="BU530" s="3">
        <f>U530*(保育人数!$I$7+保育人数!$I$8)/保育人数!$I$34</f>
        <v>103875.64097861573</v>
      </c>
      <c r="BV530" s="3">
        <f>V530*(保育人数!$I$7+保育人数!$I$8)/保育人数!$I$34</f>
        <v>105175.68866228957</v>
      </c>
      <c r="BW530" s="3">
        <f>W530*(保育人数!$I$7+保育人数!$I$8)/保育人数!$I$34</f>
        <v>105981.35201555223</v>
      </c>
      <c r="BX530" s="3">
        <f>X530*(保育人数!$I$7+保育人数!$I$8)/保育人数!$I$34</f>
        <v>106933.49961486265</v>
      </c>
      <c r="BY530" s="3">
        <f>Y530*(保育人数!$I$7+保育人数!$I$8)/保育人数!$I$34</f>
        <v>98876.866082236011</v>
      </c>
      <c r="BZ530" s="3">
        <f>Z530*(保育人数!$I$7+保育人数!$I$8)/保育人数!$I$34</f>
        <v>97631.749990830082</v>
      </c>
      <c r="CA530" s="3">
        <f>AA530*(保育人数!$I$7+保育人数!$I$8)/保育人数!$I$34</f>
        <v>98767.002897700193</v>
      </c>
      <c r="CB530" s="3">
        <f>AB530*(保育人数!$I$7+保育人数!$I$8)/保育人数!$I$34</f>
        <v>99810.703150790461</v>
      </c>
      <c r="CC530" s="3">
        <f>AC530*(保育人数!$I$7+保育人数!$I$8)/保育人数!$I$34</f>
        <v>104003.81469390751</v>
      </c>
      <c r="CD530" s="3">
        <f>AD530*(保育人数!$I$7+保育人数!$I$8)/保育人数!$I$34</f>
        <v>113342.18537945203</v>
      </c>
      <c r="CE530" s="3">
        <f>AE530*(保育人数!$I$7+保育人数!$I$8)/保育人数!$I$34</f>
        <v>0</v>
      </c>
      <c r="CF530" s="3">
        <f>AVERAGE(BU530:CE530)</f>
        <v>94036.22758783969</v>
      </c>
      <c r="CG530" s="216">
        <f>ROUNDDOWN(SUM(CF530:CF533)*$CJ$2*12/16,-2)</f>
        <v>193600</v>
      </c>
      <c r="CH530" s="3"/>
      <c r="CI530" s="4"/>
    </row>
    <row r="531" spans="1:87" ht="19">
      <c r="A531" s="32" t="s">
        <v>152</v>
      </c>
      <c r="B531" s="76" t="s">
        <v>139</v>
      </c>
      <c r="C531" s="237"/>
      <c r="D531" s="34" t="s">
        <v>106</v>
      </c>
      <c r="E531" s="38">
        <v>540</v>
      </c>
      <c r="F531" s="36">
        <v>560</v>
      </c>
      <c r="G531" s="36">
        <v>560</v>
      </c>
      <c r="H531" s="36">
        <v>560</v>
      </c>
      <c r="I531" s="36">
        <v>570</v>
      </c>
      <c r="J531" s="36">
        <v>570</v>
      </c>
      <c r="K531" s="36">
        <v>570</v>
      </c>
      <c r="L531" s="36">
        <v>580</v>
      </c>
      <c r="M531" s="39">
        <v>580</v>
      </c>
      <c r="N531" s="39">
        <v>610</v>
      </c>
      <c r="O531" s="40">
        <v>660</v>
      </c>
      <c r="P531" s="111"/>
      <c r="Q531" s="111"/>
      <c r="R531" s="111"/>
      <c r="S531" s="111"/>
      <c r="T531" s="35">
        <v>61710</v>
      </c>
      <c r="U531" s="36">
        <v>63160</v>
      </c>
      <c r="V531" s="36">
        <v>63940</v>
      </c>
      <c r="W531" s="36">
        <v>64440</v>
      </c>
      <c r="X531" s="36">
        <v>65030</v>
      </c>
      <c r="Y531" s="36">
        <v>60640</v>
      </c>
      <c r="Z531" s="36">
        <v>59860</v>
      </c>
      <c r="AA531" s="36">
        <v>60560</v>
      </c>
      <c r="AB531" s="37">
        <v>61210</v>
      </c>
      <c r="AC531" s="37">
        <v>63820</v>
      </c>
      <c r="AD531" s="77">
        <v>69610</v>
      </c>
      <c r="AE531" s="111"/>
      <c r="AF531" s="4">
        <f>E531/E$531</f>
        <v>1</v>
      </c>
      <c r="AG531" s="4">
        <f>F531/E$531</f>
        <v>1.037037037037037</v>
      </c>
      <c r="AH531" s="4">
        <f>G531/E$531</f>
        <v>1.037037037037037</v>
      </c>
      <c r="AI531" s="4">
        <f>H531/E$531</f>
        <v>1.037037037037037</v>
      </c>
      <c r="AJ531" s="4">
        <f>I531/E$531</f>
        <v>1.0555555555555556</v>
      </c>
      <c r="AK531" s="4">
        <f>J531/E$531</f>
        <v>1.0555555555555556</v>
      </c>
      <c r="AL531" s="4">
        <f>K531/E$531</f>
        <v>1.0555555555555556</v>
      </c>
      <c r="AM531" s="4">
        <f>L531/E$531</f>
        <v>1.0740740740740742</v>
      </c>
      <c r="AN531" s="4">
        <f>M531/E$531</f>
        <v>1.0740740740740742</v>
      </c>
      <c r="AO531" s="4">
        <f>N531/E$531</f>
        <v>1.1296296296296295</v>
      </c>
      <c r="AP531" s="4">
        <f>O531/E$531</f>
        <v>1.2222222222222223</v>
      </c>
      <c r="AQ531" s="256"/>
      <c r="AR531" s="256"/>
      <c r="AS531" s="256"/>
      <c r="AT531" s="256"/>
      <c r="AU531" s="256"/>
      <c r="AV531" s="256"/>
      <c r="AW531" s="256"/>
      <c r="AX531" s="256"/>
      <c r="AY531" s="256"/>
      <c r="AZ531" s="256"/>
      <c r="BA531" s="256"/>
      <c r="BE531" s="3">
        <f>E531*保育人数!$I$6/保育人数!$I$34</f>
        <v>494.38433041118009</v>
      </c>
      <c r="BF531" s="3">
        <f>F531*保育人数!$I$6/保育人数!$I$34</f>
        <v>512.69486116714972</v>
      </c>
      <c r="BG531" s="3">
        <f>G531*保育人数!$I$6/保育人数!$I$34</f>
        <v>512.69486116714972</v>
      </c>
      <c r="BH531" s="3">
        <f>H531*保育人数!$I$6/保育人数!$I$34</f>
        <v>512.69486116714972</v>
      </c>
      <c r="BI531" s="3">
        <f>I531*保育人数!$I$6/保育人数!$I$34</f>
        <v>521.85012654513457</v>
      </c>
      <c r="BJ531" s="3">
        <f>J531*保育人数!$I$6/保育人数!$I$34</f>
        <v>521.85012654513457</v>
      </c>
      <c r="BK531" s="3">
        <f>K531*保育人数!$I$6/保育人数!$I$34</f>
        <v>521.85012654513457</v>
      </c>
      <c r="BL531" s="3">
        <f>L531*保育人数!$I$6/保育人数!$I$34</f>
        <v>531.0053919231193</v>
      </c>
      <c r="BM531" s="3">
        <f>M531*保育人数!$I$6/保育人数!$I$34</f>
        <v>531.0053919231193</v>
      </c>
      <c r="BN531" s="3">
        <f>N531*保育人数!$I$6/保育人数!$I$34</f>
        <v>558.47118805707373</v>
      </c>
      <c r="BO531" s="3">
        <f>O531*保育人数!$I$6/保育人数!$I$34</f>
        <v>604.24751494699785</v>
      </c>
      <c r="BP531" s="3">
        <f t="shared" ref="BP531:BP533" si="333">AVERAGE(BE531:BO531)</f>
        <v>529.3407982180313</v>
      </c>
      <c r="BQ531" s="216"/>
      <c r="BR531" s="3"/>
      <c r="BU531" s="3">
        <f>U531*保育人数!$I$6/保育人数!$I$34</f>
        <v>57824.6561273521</v>
      </c>
      <c r="BV531" s="3">
        <f>V531*保育人数!$I$6/保育人数!$I$34</f>
        <v>58538.766826834915</v>
      </c>
      <c r="BW531" s="3">
        <f>W531*保育人数!$I$6/保育人数!$I$34</f>
        <v>58996.530095734153</v>
      </c>
      <c r="BX531" s="3">
        <f>X531*保育人数!$I$6/保育人数!$I$34</f>
        <v>59536.690753035262</v>
      </c>
      <c r="BY531" s="3">
        <f>Y531*保育人数!$I$6/保育人数!$I$34</f>
        <v>55517.529252099928</v>
      </c>
      <c r="BZ531" s="3">
        <f>Z531*保育人数!$I$6/保育人数!$I$34</f>
        <v>54803.418552617113</v>
      </c>
      <c r="CA531" s="3">
        <f>AA531*保育人数!$I$6/保育人数!$I$34</f>
        <v>55444.287129076045</v>
      </c>
      <c r="CB531" s="3">
        <f>AB531*保育人数!$I$6/保育人数!$I$34</f>
        <v>56039.379378645062</v>
      </c>
      <c r="CC531" s="3">
        <f>AC531*保育人数!$I$6/保育人数!$I$34</f>
        <v>58428.903642299098</v>
      </c>
      <c r="CD531" s="3">
        <f>AD531*保育人数!$I$6/保育人数!$I$34</f>
        <v>63729.802296152302</v>
      </c>
      <c r="CE531" s="3">
        <f>AE531*保育人数!$I$6/保育人数!$I$34</f>
        <v>0</v>
      </c>
      <c r="CF531" s="3">
        <f t="shared" ref="CF531:CF533" si="334">AVERAGE(BU531:CE531)</f>
        <v>52623.63309580418</v>
      </c>
      <c r="CG531" s="216"/>
      <c r="CH531" s="3"/>
      <c r="CI531" s="4"/>
    </row>
    <row r="532" spans="1:87" ht="19">
      <c r="A532" s="32" t="s">
        <v>152</v>
      </c>
      <c r="B532" s="76" t="s">
        <v>139</v>
      </c>
      <c r="C532" s="257" t="s">
        <v>160</v>
      </c>
      <c r="D532" s="34" t="s">
        <v>161</v>
      </c>
      <c r="E532" s="38">
        <v>980</v>
      </c>
      <c r="F532" s="36">
        <v>1010</v>
      </c>
      <c r="G532" s="36">
        <v>1020</v>
      </c>
      <c r="H532" s="36">
        <v>1020</v>
      </c>
      <c r="I532" s="36">
        <v>1040</v>
      </c>
      <c r="J532" s="36">
        <v>1040</v>
      </c>
      <c r="K532" s="36">
        <v>1020</v>
      </c>
      <c r="L532" s="36">
        <v>1040</v>
      </c>
      <c r="M532" s="39">
        <v>1050</v>
      </c>
      <c r="N532" s="39">
        <v>1100</v>
      </c>
      <c r="O532" s="40">
        <v>1200</v>
      </c>
      <c r="P532" s="111"/>
      <c r="Q532" s="111"/>
      <c r="R532" s="111"/>
      <c r="S532" s="111"/>
      <c r="T532" s="35">
        <v>108730</v>
      </c>
      <c r="U532" s="36">
        <v>111400</v>
      </c>
      <c r="V532" s="36">
        <v>112740</v>
      </c>
      <c r="W532" s="36">
        <v>113660</v>
      </c>
      <c r="X532" s="36">
        <v>114750</v>
      </c>
      <c r="Y532" s="36">
        <v>114930</v>
      </c>
      <c r="Z532" s="36">
        <v>113660</v>
      </c>
      <c r="AA532" s="36">
        <v>114980</v>
      </c>
      <c r="AB532" s="37">
        <v>116220</v>
      </c>
      <c r="AC532" s="37">
        <v>121240</v>
      </c>
      <c r="AD532" s="77">
        <v>132210</v>
      </c>
      <c r="AE532" s="111"/>
      <c r="AF532" s="4">
        <f>E532/E$532</f>
        <v>1</v>
      </c>
      <c r="AG532" s="4">
        <f>F532/E$532</f>
        <v>1.0306122448979591</v>
      </c>
      <c r="AH532" s="4">
        <f>G532/E$532</f>
        <v>1.0408163265306123</v>
      </c>
      <c r="AI532" s="4">
        <f>H532/E$532</f>
        <v>1.0408163265306123</v>
      </c>
      <c r="AJ532" s="4">
        <f>I532/E$532</f>
        <v>1.0612244897959184</v>
      </c>
      <c r="AK532" s="4">
        <f>J532/E$532</f>
        <v>1.0612244897959184</v>
      </c>
      <c r="AL532" s="4">
        <f>K532/E$532</f>
        <v>1.0408163265306123</v>
      </c>
      <c r="AM532" s="4">
        <f>L532/E$532</f>
        <v>1.0612244897959184</v>
      </c>
      <c r="AN532" s="4">
        <f>M532/E$532</f>
        <v>1.0714285714285714</v>
      </c>
      <c r="AO532" s="4">
        <f>N532/E$532</f>
        <v>1.1224489795918366</v>
      </c>
      <c r="AP532" s="4">
        <f>O532/E$532</f>
        <v>1.2244897959183674</v>
      </c>
      <c r="AQ532" s="256"/>
      <c r="AR532" s="256"/>
      <c r="AS532" s="256"/>
      <c r="AT532" s="256"/>
      <c r="AU532" s="256"/>
      <c r="AV532" s="256"/>
      <c r="AW532" s="256"/>
      <c r="AX532" s="256"/>
      <c r="AY532" s="256"/>
      <c r="AZ532" s="256"/>
      <c r="BA532" s="256"/>
      <c r="BE532" s="3">
        <f>E532*(保育人数!$I$4+保育人数!$I$5)/保育人数!$I$34</f>
        <v>1345.8240105637681</v>
      </c>
      <c r="BF532" s="3">
        <f>F532*(保育人数!$I$4+保育人数!$I$5)/保育人数!$I$34</f>
        <v>1387.0227047646997</v>
      </c>
      <c r="BG532" s="3">
        <f>G532*(保育人数!$I$4+保育人数!$I$5)/保育人数!$I$34</f>
        <v>1400.7556028316769</v>
      </c>
      <c r="BH532" s="3">
        <f>H532*(保育人数!$I$4+保育人数!$I$5)/保育人数!$I$34</f>
        <v>1400.7556028316769</v>
      </c>
      <c r="BI532" s="3">
        <f>I532*(保育人数!$I$4+保育人数!$I$5)/保育人数!$I$34</f>
        <v>1428.2213989656314</v>
      </c>
      <c r="BJ532" s="3">
        <f>J532*(保育人数!$I$4+保育人数!$I$5)/保育人数!$I$34</f>
        <v>1428.2213989656314</v>
      </c>
      <c r="BK532" s="3">
        <f>K532*(保育人数!$I$4+保育人数!$I$5)/保育人数!$I$34</f>
        <v>1400.7556028316769</v>
      </c>
      <c r="BL532" s="3">
        <f>L532*(保育人数!$I$4+保育人数!$I$5)/保育人数!$I$34</f>
        <v>1428.2213989656314</v>
      </c>
      <c r="BM532" s="3">
        <f>M532*(保育人数!$I$4+保育人数!$I$5)/保育人数!$I$34</f>
        <v>1441.9542970326086</v>
      </c>
      <c r="BN532" s="3">
        <f>N532*(保育人数!$I$4+保育人数!$I$5)/保育人数!$I$34</f>
        <v>1510.6187873674946</v>
      </c>
      <c r="BO532" s="3">
        <f>O532*(保育人数!$I$4+保育人数!$I$5)/保育人数!$I$34</f>
        <v>1647.947768037267</v>
      </c>
      <c r="BP532" s="3">
        <f t="shared" si="333"/>
        <v>1438.2089611961605</v>
      </c>
      <c r="BQ532" s="216"/>
      <c r="BR532" s="3"/>
      <c r="BU532" s="3">
        <f>U532*(保育人数!$I$4+保育人数!$I$5)/保育人数!$I$34</f>
        <v>152984.48446612628</v>
      </c>
      <c r="BV532" s="3">
        <f>V532*(保育人数!$I$4+保育人数!$I$5)/保育人数!$I$34</f>
        <v>154824.69280710124</v>
      </c>
      <c r="BW532" s="3">
        <f>W532*(保育人数!$I$4+保育人数!$I$5)/保育人数!$I$34</f>
        <v>156088.11942926314</v>
      </c>
      <c r="BX532" s="3">
        <f>X532*(保育人数!$I$4+保育人数!$I$5)/保育人数!$I$34</f>
        <v>157585.00531856364</v>
      </c>
      <c r="BY532" s="3">
        <f>Y532*(保育人数!$I$4+保育人数!$I$5)/保育人数!$I$34</f>
        <v>157832.19748376924</v>
      </c>
      <c r="BZ532" s="3">
        <f>Z532*(保育人数!$I$4+保育人数!$I$5)/保育人数!$I$34</f>
        <v>156088.11942926314</v>
      </c>
      <c r="CA532" s="3">
        <f>AA532*(保育人数!$I$4+保育人数!$I$5)/保育人数!$I$34</f>
        <v>157900.86197410413</v>
      </c>
      <c r="CB532" s="3">
        <f>AB532*(保育人数!$I$4+保育人数!$I$5)/保育人数!$I$34</f>
        <v>159603.74133440931</v>
      </c>
      <c r="CC532" s="3">
        <f>AC532*(保育人数!$I$4+保育人数!$I$5)/保育人数!$I$34</f>
        <v>166497.65616403185</v>
      </c>
      <c r="CD532" s="3">
        <f>AD532*(保育人数!$I$4+保育人数!$I$5)/保育人数!$I$34</f>
        <v>181562.64534350589</v>
      </c>
      <c r="CE532" s="3">
        <f>AE532*(保育人数!$I$4+保育人数!$I$5)/保育人数!$I$34</f>
        <v>0</v>
      </c>
      <c r="CF532" s="3">
        <f t="shared" si="334"/>
        <v>145542.50215910346</v>
      </c>
      <c r="CG532" s="216"/>
      <c r="CH532" s="3"/>
      <c r="CI532" s="4"/>
    </row>
    <row r="533" spans="1:87" ht="19">
      <c r="A533" s="32" t="s">
        <v>152</v>
      </c>
      <c r="B533" s="76" t="s">
        <v>139</v>
      </c>
      <c r="C533" s="257"/>
      <c r="D533" s="34" t="s">
        <v>162</v>
      </c>
      <c r="E533" s="38">
        <v>1600</v>
      </c>
      <c r="F533" s="36">
        <v>1650</v>
      </c>
      <c r="G533" s="36">
        <v>1670</v>
      </c>
      <c r="H533" s="36">
        <v>1680</v>
      </c>
      <c r="I533" s="36">
        <v>1700</v>
      </c>
      <c r="J533" s="36">
        <v>1700</v>
      </c>
      <c r="K533" s="36">
        <v>1670</v>
      </c>
      <c r="L533" s="36">
        <v>1700</v>
      </c>
      <c r="M533" s="39">
        <v>1720</v>
      </c>
      <c r="N533" s="39">
        <v>1800</v>
      </c>
      <c r="O533" s="40">
        <v>1970</v>
      </c>
      <c r="P533" s="111"/>
      <c r="Q533" s="111"/>
      <c r="R533" s="111"/>
      <c r="S533" s="111"/>
      <c r="T533" s="35">
        <v>171380</v>
      </c>
      <c r="U533" s="36">
        <v>175790</v>
      </c>
      <c r="V533" s="36">
        <v>177790</v>
      </c>
      <c r="W533" s="36">
        <v>179280</v>
      </c>
      <c r="X533" s="36">
        <v>181060</v>
      </c>
      <c r="Y533" s="36">
        <v>181340</v>
      </c>
      <c r="Z533" s="36">
        <v>179140</v>
      </c>
      <c r="AA533" s="36">
        <v>181240</v>
      </c>
      <c r="AB533" s="37">
        <v>183270</v>
      </c>
      <c r="AC533" s="37">
        <v>191460</v>
      </c>
      <c r="AD533" s="77">
        <v>209400</v>
      </c>
      <c r="AE533" s="111"/>
      <c r="AF533" s="4">
        <f>E533/E$533</f>
        <v>1</v>
      </c>
      <c r="AG533" s="4">
        <f>F533/E$533</f>
        <v>1.03125</v>
      </c>
      <c r="AH533" s="4">
        <f>G533/E$533</f>
        <v>1.04375</v>
      </c>
      <c r="AI533" s="4">
        <f>H533/E$533</f>
        <v>1.05</v>
      </c>
      <c r="AJ533" s="4">
        <f>I533/E$533</f>
        <v>1.0625</v>
      </c>
      <c r="AK533" s="4">
        <f>J533/E$533</f>
        <v>1.0625</v>
      </c>
      <c r="AL533" s="4">
        <f>K533/E$533</f>
        <v>1.04375</v>
      </c>
      <c r="AM533" s="4">
        <f>L533/E$533</f>
        <v>1.0625</v>
      </c>
      <c r="AN533" s="4">
        <f>M533/E$533</f>
        <v>1.075</v>
      </c>
      <c r="AO533" s="4">
        <f>N533/E$533</f>
        <v>1.125</v>
      </c>
      <c r="AP533" s="4">
        <f>O533/E$533</f>
        <v>1.23125</v>
      </c>
      <c r="AQ533" s="256"/>
      <c r="AR533" s="256"/>
      <c r="AS533" s="256"/>
      <c r="AT533" s="256"/>
      <c r="AU533" s="256"/>
      <c r="AV533" s="256"/>
      <c r="AW533" s="256"/>
      <c r="AX533" s="256"/>
      <c r="AY533" s="256"/>
      <c r="AZ533" s="256"/>
      <c r="BA533" s="256"/>
      <c r="BE533" s="3">
        <f>E533*保育人数!$I$3/保育人数!$I$34</f>
        <v>732.42123023878526</v>
      </c>
      <c r="BF533" s="3">
        <f>F533*保育人数!$I$3/保育人数!$I$34</f>
        <v>755.30939368374732</v>
      </c>
      <c r="BG533" s="3">
        <f>G533*保育人数!$I$3/保育人数!$I$34</f>
        <v>764.46465906173216</v>
      </c>
      <c r="BH533" s="3">
        <f>H533*保育人数!$I$3/保育人数!$I$34</f>
        <v>769.04229175072453</v>
      </c>
      <c r="BI533" s="3">
        <f>I533*保育人数!$I$3/保育人数!$I$34</f>
        <v>778.19755712870938</v>
      </c>
      <c r="BJ533" s="3">
        <f>J533*保育人数!$I$3/保育人数!$I$34</f>
        <v>778.19755712870938</v>
      </c>
      <c r="BK533" s="3">
        <f>K533*保育人数!$I$3/保育人数!$I$34</f>
        <v>764.46465906173216</v>
      </c>
      <c r="BL533" s="3">
        <f>L533*保育人数!$I$3/保育人数!$I$34</f>
        <v>778.19755712870938</v>
      </c>
      <c r="BM533" s="3">
        <f>M533*保育人数!$I$3/保育人数!$I$34</f>
        <v>787.35282250669422</v>
      </c>
      <c r="BN533" s="3">
        <f>N533*保育人数!$I$3/保育人数!$I$34</f>
        <v>823.9738840186335</v>
      </c>
      <c r="BO533" s="3">
        <f>O533*保育人数!$I$3/保育人数!$I$34</f>
        <v>901.79363973150441</v>
      </c>
      <c r="BP533" s="3">
        <f t="shared" si="333"/>
        <v>784.85593194906187</v>
      </c>
      <c r="BQ533" s="216"/>
      <c r="BR533" s="3"/>
      <c r="BU533" s="3">
        <f>U533*保育人数!$I$3/保育人数!$I$34</f>
        <v>80470.20503979754</v>
      </c>
      <c r="BV533" s="3">
        <f>V533*保育人数!$I$3/保育人数!$I$34</f>
        <v>81385.731577596031</v>
      </c>
      <c r="BW533" s="3">
        <f>W533*保育人数!$I$3/保育人数!$I$34</f>
        <v>82067.798848255887</v>
      </c>
      <c r="BX533" s="3">
        <f>X533*保育人数!$I$3/保育人数!$I$34</f>
        <v>82882.61746689654</v>
      </c>
      <c r="BY533" s="3">
        <f>Y533*保育人数!$I$3/保育人数!$I$34</f>
        <v>83010.791182188332</v>
      </c>
      <c r="BZ533" s="3">
        <f>Z533*保育人数!$I$3/保育人数!$I$34</f>
        <v>82003.711990609998</v>
      </c>
      <c r="CA533" s="3">
        <f>AA533*保育人数!$I$3/保育人数!$I$34</f>
        <v>82965.014855298403</v>
      </c>
      <c r="CB533" s="3">
        <f>AB533*保育人数!$I$3/保育人数!$I$34</f>
        <v>83894.274291163863</v>
      </c>
      <c r="CC533" s="3">
        <f>AC533*保育人数!$I$3/保育人数!$I$34</f>
        <v>87643.35546344865</v>
      </c>
      <c r="CD533" s="3">
        <f>AD533*保育人数!$I$3/保育人数!$I$34</f>
        <v>95855.628507501024</v>
      </c>
      <c r="CE533" s="3">
        <f>AE533*保育人数!$I$3/保育人数!$I$34</f>
        <v>0</v>
      </c>
      <c r="CF533" s="3">
        <f t="shared" si="334"/>
        <v>76561.739020250563</v>
      </c>
      <c r="CG533" s="216"/>
      <c r="CH533" s="3"/>
      <c r="CI533" s="4"/>
    </row>
    <row r="534" spans="1:87" ht="21" customHeight="1">
      <c r="A534" s="32" t="s">
        <v>152</v>
      </c>
      <c r="B534" s="33" t="s">
        <v>168</v>
      </c>
      <c r="C534" s="237" t="s">
        <v>159</v>
      </c>
      <c r="D534" s="34" t="s">
        <v>105</v>
      </c>
      <c r="E534" s="38">
        <v>430</v>
      </c>
      <c r="F534" s="36">
        <v>440</v>
      </c>
      <c r="G534" s="36">
        <v>450</v>
      </c>
      <c r="H534" s="36">
        <v>450</v>
      </c>
      <c r="I534" s="36">
        <v>460</v>
      </c>
      <c r="J534" s="36">
        <v>460</v>
      </c>
      <c r="K534" s="36">
        <v>460</v>
      </c>
      <c r="L534" s="36">
        <v>460</v>
      </c>
      <c r="M534" s="39">
        <v>470</v>
      </c>
      <c r="N534" s="39">
        <v>490</v>
      </c>
      <c r="O534" s="40">
        <v>530</v>
      </c>
      <c r="P534" s="111"/>
      <c r="Q534" s="111"/>
      <c r="R534" s="111"/>
      <c r="S534" s="111"/>
      <c r="T534" s="35">
        <v>50270</v>
      </c>
      <c r="U534" s="36">
        <v>51420</v>
      </c>
      <c r="V534" s="36">
        <v>52080</v>
      </c>
      <c r="W534" s="36">
        <v>52470</v>
      </c>
      <c r="X534" s="36">
        <v>52940</v>
      </c>
      <c r="Y534" s="36">
        <v>48540</v>
      </c>
      <c r="Z534" s="36">
        <v>47940</v>
      </c>
      <c r="AA534" s="36">
        <v>48490</v>
      </c>
      <c r="AB534" s="37">
        <v>49000</v>
      </c>
      <c r="AC534" s="37">
        <v>51060</v>
      </c>
      <c r="AD534" s="77">
        <v>55640</v>
      </c>
      <c r="AE534" s="111"/>
      <c r="AF534" s="4">
        <f>E534/E$534</f>
        <v>1</v>
      </c>
      <c r="AG534" s="4">
        <f>F534/E$534</f>
        <v>1.0232558139534884</v>
      </c>
      <c r="AH534" s="4">
        <f>G534/E$534</f>
        <v>1.0465116279069768</v>
      </c>
      <c r="AI534" s="4">
        <f>H534/E$534</f>
        <v>1.0465116279069768</v>
      </c>
      <c r="AJ534" s="4">
        <f>I534/E$534</f>
        <v>1.069767441860465</v>
      </c>
      <c r="AK534" s="4">
        <f>J534/E$534</f>
        <v>1.069767441860465</v>
      </c>
      <c r="AL534" s="4">
        <f>K534/E$534</f>
        <v>1.069767441860465</v>
      </c>
      <c r="AM534" s="4">
        <f>L534/E$534</f>
        <v>1.069767441860465</v>
      </c>
      <c r="AN534" s="4">
        <f>M534/E$534</f>
        <v>1.0930232558139534</v>
      </c>
      <c r="AO534" s="4">
        <f>N534/E$534</f>
        <v>1.1395348837209303</v>
      </c>
      <c r="AP534" s="4">
        <f>O534/E$534</f>
        <v>1.2325581395348837</v>
      </c>
      <c r="AQ534" s="256"/>
      <c r="AR534" s="256"/>
      <c r="AS534" s="256"/>
      <c r="AT534" s="256"/>
      <c r="AU534" s="256"/>
      <c r="AV534" s="256"/>
      <c r="AW534" s="256"/>
      <c r="AX534" s="256"/>
      <c r="AY534" s="256"/>
      <c r="AZ534" s="256"/>
      <c r="BA534" s="256"/>
      <c r="BE534" s="3">
        <f>E534*(保育人数!$J$7+保育人数!$J$8)/保育人数!$J$34</f>
        <v>843.63146370220647</v>
      </c>
      <c r="BF534" s="3">
        <f>F534*(保育人数!$J$7+保育人数!$J$8)/保育人数!$J$34</f>
        <v>863.25080006737414</v>
      </c>
      <c r="BG534" s="3">
        <f>G534*(保育人数!$J$7+保育人数!$J$8)/保育人数!$J$34</f>
        <v>882.8701364325417</v>
      </c>
      <c r="BH534" s="3">
        <f>H534*(保育人数!$J$7+保育人数!$J$8)/保育人数!$J$34</f>
        <v>882.8701364325417</v>
      </c>
      <c r="BI534" s="3">
        <f>I534*(保育人数!$J$7+保育人数!$J$8)/保育人数!$J$34</f>
        <v>902.48947279770925</v>
      </c>
      <c r="BJ534" s="3">
        <f>J534*(保育人数!$J$7+保育人数!$J$8)/保育人数!$J$34</f>
        <v>902.48947279770925</v>
      </c>
      <c r="BK534" s="3">
        <f>K534*(保育人数!$J$7+保育人数!$J$8)/保育人数!$J$34</f>
        <v>902.48947279770925</v>
      </c>
      <c r="BL534" s="3">
        <f>L534*(保育人数!$J$7+保育人数!$J$8)/保育人数!$J$34</f>
        <v>902.48947279770925</v>
      </c>
      <c r="BM534" s="3">
        <f>M534*(保育人数!$J$7+保育人数!$J$8)/保育人数!$J$34</f>
        <v>922.10880916287692</v>
      </c>
      <c r="BN534" s="3">
        <f>N534*(保育人数!$J$7+保育人数!$J$8)/保育人数!$J$34</f>
        <v>961.34748189321203</v>
      </c>
      <c r="BO534" s="3">
        <f>O534*(保育人数!$J$7+保育人数!$J$8)/保育人数!$J$34</f>
        <v>1039.8248273538825</v>
      </c>
      <c r="BP534" s="3">
        <f>AVERAGE(BE534:BO534)</f>
        <v>909.62377693049746</v>
      </c>
      <c r="BQ534" s="216">
        <f>SUM(BP534:BP537)</f>
        <v>3700.0284808672886</v>
      </c>
      <c r="BR534" s="3"/>
      <c r="BU534" s="3">
        <f>U534*(保育人数!$J$7+保育人数!$J$8)/保育人数!$J$34</f>
        <v>100882.62758969177</v>
      </c>
      <c r="BV534" s="3">
        <f>V534*(保育人数!$J$7+保育人数!$J$8)/保育人数!$J$34</f>
        <v>102177.50378979283</v>
      </c>
      <c r="BW534" s="3">
        <f>W534*(保育人数!$J$7+保育人数!$J$8)/保育人数!$J$34</f>
        <v>102942.65790803437</v>
      </c>
      <c r="BX534" s="3">
        <f>X534*(保育人数!$J$7+保育人数!$J$8)/保育人数!$J$34</f>
        <v>103864.76671719724</v>
      </c>
      <c r="BY534" s="3">
        <f>Y534*(保育人数!$J$7+保育人数!$J$8)/保育人数!$J$34</f>
        <v>95232.258716523502</v>
      </c>
      <c r="BZ534" s="3">
        <f>Z534*(保育人数!$J$7+保育人数!$J$8)/保育人数!$J$34</f>
        <v>94055.09853461344</v>
      </c>
      <c r="CA534" s="3">
        <f>AA534*(保育人数!$J$7+保育人数!$J$8)/保育人数!$J$34</f>
        <v>95134.162034697656</v>
      </c>
      <c r="CB534" s="3">
        <f>AB534*(保育人数!$J$7+保育人数!$J$8)/保育人数!$J$34</f>
        <v>96134.74818932121</v>
      </c>
      <c r="CC534" s="3">
        <f>AC534*(保育人数!$J$7+保育人数!$J$8)/保育人数!$J$34</f>
        <v>100176.33148054573</v>
      </c>
      <c r="CD534" s="3">
        <f>AD534*(保育人数!$J$7+保育人数!$J$8)/保育人数!$J$34</f>
        <v>109161.98753579249</v>
      </c>
      <c r="CE534" s="3">
        <f>AE534*(保育人数!$J$7+保育人数!$J$8)/保育人数!$J$34</f>
        <v>0</v>
      </c>
      <c r="CF534" s="3">
        <f>AVERAGE(BU534:CE534)</f>
        <v>90887.467499655468</v>
      </c>
      <c r="CG534" s="216">
        <f>ROUNDDOWN(SUM(CF534:CF537)*$CJ$2*12/16,-2)</f>
        <v>194400</v>
      </c>
      <c r="CH534" s="3"/>
      <c r="CI534" s="4"/>
    </row>
    <row r="535" spans="1:87" ht="19">
      <c r="A535" s="32" t="s">
        <v>152</v>
      </c>
      <c r="B535" s="76" t="s">
        <v>140</v>
      </c>
      <c r="C535" s="237"/>
      <c r="D535" s="34" t="s">
        <v>106</v>
      </c>
      <c r="E535" s="38">
        <v>490</v>
      </c>
      <c r="F535" s="36">
        <v>500</v>
      </c>
      <c r="G535" s="36">
        <v>510</v>
      </c>
      <c r="H535" s="36">
        <v>510</v>
      </c>
      <c r="I535" s="36">
        <v>520</v>
      </c>
      <c r="J535" s="36">
        <v>520</v>
      </c>
      <c r="K535" s="36">
        <v>520</v>
      </c>
      <c r="L535" s="36">
        <v>520</v>
      </c>
      <c r="M535" s="39">
        <v>530</v>
      </c>
      <c r="N535" s="39">
        <v>560</v>
      </c>
      <c r="O535" s="40">
        <v>600</v>
      </c>
      <c r="P535" s="111"/>
      <c r="Q535" s="111"/>
      <c r="R535" s="111"/>
      <c r="S535" s="111"/>
      <c r="T535" s="35">
        <v>56530</v>
      </c>
      <c r="U535" s="36">
        <v>57850</v>
      </c>
      <c r="V535" s="36">
        <v>58580</v>
      </c>
      <c r="W535" s="36">
        <v>59030</v>
      </c>
      <c r="X535" s="36">
        <v>59570</v>
      </c>
      <c r="Y535" s="36">
        <v>55180</v>
      </c>
      <c r="Z535" s="36">
        <v>54480</v>
      </c>
      <c r="AA535" s="36">
        <v>55110</v>
      </c>
      <c r="AB535" s="37">
        <v>55700</v>
      </c>
      <c r="AC535" s="37">
        <v>58080</v>
      </c>
      <c r="AD535" s="77">
        <v>63350</v>
      </c>
      <c r="AE535" s="111"/>
      <c r="AF535" s="4">
        <f>E535/E$535</f>
        <v>1</v>
      </c>
      <c r="AG535" s="4">
        <f>F535/E$535</f>
        <v>1.0204081632653061</v>
      </c>
      <c r="AH535" s="4">
        <f>G535/E$535</f>
        <v>1.0408163265306123</v>
      </c>
      <c r="AI535" s="4">
        <f>H535/E$535</f>
        <v>1.0408163265306123</v>
      </c>
      <c r="AJ535" s="4">
        <f>I535/E$535</f>
        <v>1.0612244897959184</v>
      </c>
      <c r="AK535" s="4">
        <f>J535/E$535</f>
        <v>1.0612244897959184</v>
      </c>
      <c r="AL535" s="4">
        <f>K535/E$535</f>
        <v>1.0612244897959184</v>
      </c>
      <c r="AM535" s="4">
        <f>L535/E$535</f>
        <v>1.0612244897959184</v>
      </c>
      <c r="AN535" s="4">
        <f>M535/E$535</f>
        <v>1.0816326530612246</v>
      </c>
      <c r="AO535" s="4">
        <f>N535/E$535</f>
        <v>1.1428571428571428</v>
      </c>
      <c r="AP535" s="4">
        <f>O535/E$535</f>
        <v>1.2244897959183674</v>
      </c>
      <c r="AQ535" s="256"/>
      <c r="AR535" s="256"/>
      <c r="AS535" s="256"/>
      <c r="AT535" s="256"/>
      <c r="AU535" s="256"/>
      <c r="AV535" s="256"/>
      <c r="AW535" s="256"/>
      <c r="AX535" s="256"/>
      <c r="AY535" s="256"/>
      <c r="AZ535" s="256"/>
      <c r="BA535" s="256"/>
      <c r="BE535" s="3">
        <f>E535*保育人数!$J$6/保育人数!$J$34</f>
        <v>480.67374094660602</v>
      </c>
      <c r="BF535" s="3">
        <f>F535*保育人数!$J$6/保育人数!$J$34</f>
        <v>490.48340912918985</v>
      </c>
      <c r="BG535" s="3">
        <f>G535*保育人数!$J$6/保育人数!$J$34</f>
        <v>500.29307731177363</v>
      </c>
      <c r="BH535" s="3">
        <f>H535*保育人数!$J$6/保育人数!$J$34</f>
        <v>500.29307731177363</v>
      </c>
      <c r="BI535" s="3">
        <f>I535*保育人数!$J$6/保育人数!$J$34</f>
        <v>510.10274549435741</v>
      </c>
      <c r="BJ535" s="3">
        <f>J535*保育人数!$J$6/保育人数!$J$34</f>
        <v>510.10274549435741</v>
      </c>
      <c r="BK535" s="3">
        <f>K535*保育人数!$J$6/保育人数!$J$34</f>
        <v>510.10274549435741</v>
      </c>
      <c r="BL535" s="3">
        <f>L535*保育人数!$J$6/保育人数!$J$34</f>
        <v>510.10274549435741</v>
      </c>
      <c r="BM535" s="3">
        <f>M535*保育人数!$J$6/保育人数!$J$34</f>
        <v>519.91241367694124</v>
      </c>
      <c r="BN535" s="3">
        <f>N535*保育人数!$J$6/保育人数!$J$34</f>
        <v>549.34141822469257</v>
      </c>
      <c r="BO535" s="3">
        <f>O535*保育人数!$J$6/保育人数!$J$34</f>
        <v>588.5800909550278</v>
      </c>
      <c r="BP535" s="3">
        <f t="shared" ref="BP535:BP537" si="335">AVERAGE(BE535:BO535)</f>
        <v>515.45347359394862</v>
      </c>
      <c r="BQ535" s="216"/>
      <c r="BR535" s="3"/>
      <c r="BU535" s="3">
        <f>U535*保育人数!$J$6/保育人数!$J$34</f>
        <v>56748.930436247261</v>
      </c>
      <c r="BV535" s="3">
        <f>V535*保育人数!$J$6/保育人数!$J$34</f>
        <v>57465.036213575884</v>
      </c>
      <c r="BW535" s="3">
        <f>W535*保育人数!$J$6/保育人数!$J$34</f>
        <v>57906.471281792154</v>
      </c>
      <c r="BX535" s="3">
        <f>X535*保育人数!$J$6/保育人数!$J$34</f>
        <v>58436.193363651677</v>
      </c>
      <c r="BY535" s="3">
        <f>Y535*保育人数!$J$6/保育人数!$J$34</f>
        <v>54129.749031497391</v>
      </c>
      <c r="BZ535" s="3">
        <f>Z535*保育人数!$J$6/保育人数!$J$34</f>
        <v>53443.072258716522</v>
      </c>
      <c r="CA535" s="3">
        <f>AA535*保育人数!$J$6/保育人数!$J$34</f>
        <v>54061.081354219306</v>
      </c>
      <c r="CB535" s="3">
        <f>AB535*保育人数!$J$6/保育人数!$J$34</f>
        <v>54639.851776991745</v>
      </c>
      <c r="CC535" s="3">
        <f>AC535*保育人数!$J$6/保育人数!$J$34</f>
        <v>56974.552804446692</v>
      </c>
      <c r="CD535" s="3">
        <f>AD535*保育人数!$J$6/保育人数!$J$34</f>
        <v>62144.247936668355</v>
      </c>
      <c r="CE535" s="3">
        <f>AE535*保育人数!$J$6/保育人数!$J$34</f>
        <v>0</v>
      </c>
      <c r="CF535" s="3">
        <f t="shared" ref="CF535:CF537" si="336">AVERAGE(BU535:CE535)</f>
        <v>51449.926041618812</v>
      </c>
      <c r="CG535" s="216"/>
      <c r="CH535" s="3"/>
      <c r="CI535" s="4"/>
    </row>
    <row r="536" spans="1:87" ht="19">
      <c r="A536" s="32" t="s">
        <v>152</v>
      </c>
      <c r="B536" s="76" t="s">
        <v>140</v>
      </c>
      <c r="C536" s="257" t="s">
        <v>160</v>
      </c>
      <c r="D536" s="34" t="s">
        <v>161</v>
      </c>
      <c r="E536" s="38">
        <v>930</v>
      </c>
      <c r="F536" s="36">
        <v>950</v>
      </c>
      <c r="G536" s="36">
        <v>970</v>
      </c>
      <c r="H536" s="36">
        <v>970</v>
      </c>
      <c r="I536" s="36">
        <v>990</v>
      </c>
      <c r="J536" s="36">
        <v>990</v>
      </c>
      <c r="K536" s="36">
        <v>970</v>
      </c>
      <c r="L536" s="36">
        <v>980</v>
      </c>
      <c r="M536" s="39">
        <v>990</v>
      </c>
      <c r="N536" s="39">
        <v>1040</v>
      </c>
      <c r="O536" s="40">
        <v>1140</v>
      </c>
      <c r="P536" s="111"/>
      <c r="Q536" s="111"/>
      <c r="R536" s="111"/>
      <c r="S536" s="111"/>
      <c r="T536" s="35">
        <v>103550</v>
      </c>
      <c r="U536" s="36">
        <v>106090</v>
      </c>
      <c r="V536" s="36">
        <v>107380</v>
      </c>
      <c r="W536" s="36">
        <v>108250</v>
      </c>
      <c r="X536" s="36">
        <v>109290</v>
      </c>
      <c r="Y536" s="36">
        <v>109470</v>
      </c>
      <c r="Z536" s="36">
        <v>108280</v>
      </c>
      <c r="AA536" s="36">
        <v>109530</v>
      </c>
      <c r="AB536" s="37">
        <v>110710</v>
      </c>
      <c r="AC536" s="37">
        <v>115500</v>
      </c>
      <c r="AD536" s="77">
        <v>125950</v>
      </c>
      <c r="AE536" s="111"/>
      <c r="AF536" s="4">
        <f>E536/E$536</f>
        <v>1</v>
      </c>
      <c r="AG536" s="4">
        <f>F536/E$536</f>
        <v>1.021505376344086</v>
      </c>
      <c r="AH536" s="4">
        <f>G536/E$536</f>
        <v>1.043010752688172</v>
      </c>
      <c r="AI536" s="4">
        <f>H536/E$536</f>
        <v>1.043010752688172</v>
      </c>
      <c r="AJ536" s="4">
        <f>I536/E$536</f>
        <v>1.064516129032258</v>
      </c>
      <c r="AK536" s="4">
        <f>J536/E$536</f>
        <v>1.064516129032258</v>
      </c>
      <c r="AL536" s="4">
        <f>K536/E$536</f>
        <v>1.043010752688172</v>
      </c>
      <c r="AM536" s="4">
        <f>L536/E$536</f>
        <v>1.053763440860215</v>
      </c>
      <c r="AN536" s="4">
        <f>M536/E$536</f>
        <v>1.064516129032258</v>
      </c>
      <c r="AO536" s="4">
        <f>N536/E$536</f>
        <v>1.118279569892473</v>
      </c>
      <c r="AP536" s="4">
        <f>O536/E$536</f>
        <v>1.2258064516129032</v>
      </c>
      <c r="AQ536" s="256"/>
      <c r="AR536" s="256"/>
      <c r="AS536" s="256"/>
      <c r="AT536" s="256"/>
      <c r="AU536" s="256"/>
      <c r="AV536" s="256"/>
      <c r="AW536" s="256"/>
      <c r="AX536" s="256"/>
      <c r="AY536" s="256"/>
      <c r="AZ536" s="256"/>
      <c r="BA536" s="256"/>
      <c r="BE536" s="3">
        <f>E536*(保育人数!$J$4+保育人数!$J$5)/保育人数!$J$34</f>
        <v>1368.4487114704395</v>
      </c>
      <c r="BF536" s="3">
        <f>F536*(保育人数!$J$4+保育人数!$J$5)/保育人数!$J$34</f>
        <v>1397.877716018191</v>
      </c>
      <c r="BG536" s="3">
        <f>G536*(保育人数!$J$4+保育人数!$J$5)/保育人数!$J$34</f>
        <v>1427.3067205659424</v>
      </c>
      <c r="BH536" s="3">
        <f>H536*(保育人数!$J$4+保育人数!$J$5)/保育人数!$J$34</f>
        <v>1427.3067205659424</v>
      </c>
      <c r="BI536" s="3">
        <f>I536*(保育人数!$J$4+保育人数!$J$5)/保育人数!$J$34</f>
        <v>1456.7357251136939</v>
      </c>
      <c r="BJ536" s="3">
        <f>J536*(保育人数!$J$4+保育人数!$J$5)/保育人数!$J$34</f>
        <v>1456.7357251136939</v>
      </c>
      <c r="BK536" s="3">
        <f>K536*(保育人数!$J$4+保育人数!$J$5)/保育人数!$J$34</f>
        <v>1427.3067205659424</v>
      </c>
      <c r="BL536" s="3">
        <f>L536*(保育人数!$J$4+保育人数!$J$5)/保育人数!$J$34</f>
        <v>1442.0212228398182</v>
      </c>
      <c r="BM536" s="3">
        <f>M536*(保育人数!$J$4+保育人数!$J$5)/保育人数!$J$34</f>
        <v>1456.7357251136939</v>
      </c>
      <c r="BN536" s="3">
        <f>N536*(保育人数!$J$4+保育人数!$J$5)/保育人数!$J$34</f>
        <v>1530.3082364830723</v>
      </c>
      <c r="BO536" s="3">
        <f>O536*(保育人数!$J$4+保育人数!$J$5)/保育人数!$J$34</f>
        <v>1677.4532592218293</v>
      </c>
      <c r="BP536" s="3">
        <f t="shared" si="335"/>
        <v>1460.7487711883873</v>
      </c>
      <c r="BQ536" s="216"/>
      <c r="BR536" s="3"/>
      <c r="BU536" s="3">
        <f>U536*(保育人数!$J$4+保育人数!$J$5)/保育人数!$J$34</f>
        <v>156106.15462354725</v>
      </c>
      <c r="BV536" s="3">
        <f>V536*(保育人数!$J$4+保育人数!$J$5)/保育人数!$J$34</f>
        <v>158004.32541687723</v>
      </c>
      <c r="BW536" s="3">
        <f>W536*(保育人数!$J$4+保育人数!$J$5)/保育人数!$J$34</f>
        <v>159284.48711470439</v>
      </c>
      <c r="BX536" s="3">
        <f>X536*(保育人数!$J$4+保育人数!$J$5)/保育人数!$J$34</f>
        <v>160814.79535118747</v>
      </c>
      <c r="BY536" s="3">
        <f>Y536*(保育人数!$J$4+保育人数!$J$5)/保育人数!$J$34</f>
        <v>161079.65639211723</v>
      </c>
      <c r="BZ536" s="3">
        <f>Z536*(保育人数!$J$4+保育人数!$J$5)/保育人数!$J$34</f>
        <v>159328.63062152604</v>
      </c>
      <c r="CA536" s="3">
        <f>AA536*(保育人数!$J$4+保育人数!$J$5)/保育人数!$J$34</f>
        <v>161167.94340576048</v>
      </c>
      <c r="CB536" s="3">
        <f>AB536*(保育人数!$J$4+保育人数!$J$5)/保育人数!$J$34</f>
        <v>162904.25467407782</v>
      </c>
      <c r="CC536" s="3">
        <f>AC536*(保育人数!$J$4+保育人数!$J$5)/保育人数!$J$34</f>
        <v>169952.50126326428</v>
      </c>
      <c r="CD536" s="3">
        <f>AD536*(保育人数!$J$4+保育人数!$J$5)/保育人数!$J$34</f>
        <v>185329.15613946438</v>
      </c>
      <c r="CE536" s="3">
        <f>AE536*(保育人数!$J$4+保育人数!$J$5)/保育人数!$J$34</f>
        <v>0</v>
      </c>
      <c r="CF536" s="3">
        <f t="shared" si="336"/>
        <v>148542.90045477517</v>
      </c>
      <c r="CG536" s="216"/>
      <c r="CH536" s="3"/>
      <c r="CI536" s="4"/>
    </row>
    <row r="537" spans="1:87" ht="19">
      <c r="A537" s="32" t="s">
        <v>152</v>
      </c>
      <c r="B537" s="76" t="s">
        <v>140</v>
      </c>
      <c r="C537" s="257"/>
      <c r="D537" s="34" t="s">
        <v>162</v>
      </c>
      <c r="E537" s="38">
        <v>1550</v>
      </c>
      <c r="F537" s="36">
        <v>1590</v>
      </c>
      <c r="G537" s="36">
        <v>1620</v>
      </c>
      <c r="H537" s="36">
        <v>1630</v>
      </c>
      <c r="I537" s="36">
        <v>1650</v>
      </c>
      <c r="J537" s="36">
        <v>1650</v>
      </c>
      <c r="K537" s="36">
        <v>1620</v>
      </c>
      <c r="L537" s="36">
        <v>1640</v>
      </c>
      <c r="M537" s="39">
        <v>1660</v>
      </c>
      <c r="N537" s="39">
        <v>1740</v>
      </c>
      <c r="O537" s="40">
        <v>1910</v>
      </c>
      <c r="P537" s="111"/>
      <c r="Q537" s="111"/>
      <c r="R537" s="111"/>
      <c r="S537" s="111"/>
      <c r="T537" s="35">
        <v>166200</v>
      </c>
      <c r="U537" s="36">
        <v>170480</v>
      </c>
      <c r="V537" s="36">
        <v>172430</v>
      </c>
      <c r="W537" s="36">
        <v>173870</v>
      </c>
      <c r="X537" s="36">
        <v>175600</v>
      </c>
      <c r="Y537" s="36">
        <v>175880</v>
      </c>
      <c r="Z537" s="36">
        <v>173760</v>
      </c>
      <c r="AA537" s="36">
        <v>175790</v>
      </c>
      <c r="AB537" s="37">
        <v>177760</v>
      </c>
      <c r="AC537" s="37">
        <v>185720</v>
      </c>
      <c r="AD537" s="77">
        <v>203140</v>
      </c>
      <c r="AE537" s="111"/>
      <c r="AF537" s="4">
        <f>E537/E$537</f>
        <v>1</v>
      </c>
      <c r="AG537" s="4">
        <f>F537/E$537</f>
        <v>1.0258064516129033</v>
      </c>
      <c r="AH537" s="4">
        <f>G537/E$537</f>
        <v>1.0451612903225806</v>
      </c>
      <c r="AI537" s="4">
        <f>H537/E$537</f>
        <v>1.0516129032258064</v>
      </c>
      <c r="AJ537" s="4">
        <f>I537/E$537</f>
        <v>1.064516129032258</v>
      </c>
      <c r="AK537" s="4">
        <f>J537/E$537</f>
        <v>1.064516129032258</v>
      </c>
      <c r="AL537" s="4">
        <f>K537/E$537</f>
        <v>1.0451612903225806</v>
      </c>
      <c r="AM537" s="4">
        <f>L537/E$537</f>
        <v>1.0580645161290323</v>
      </c>
      <c r="AN537" s="4">
        <f>M537/E$537</f>
        <v>1.0709677419354839</v>
      </c>
      <c r="AO537" s="4">
        <f>N537/E$537</f>
        <v>1.1225806451612903</v>
      </c>
      <c r="AP537" s="4">
        <f>O537/E$537</f>
        <v>1.232258064516129</v>
      </c>
      <c r="AQ537" s="256"/>
      <c r="AR537" s="256"/>
      <c r="AS537" s="256"/>
      <c r="AT537" s="256"/>
      <c r="AU537" s="256"/>
      <c r="AV537" s="256"/>
      <c r="AW537" s="256"/>
      <c r="AX537" s="256"/>
      <c r="AY537" s="256"/>
      <c r="AZ537" s="256"/>
      <c r="BA537" s="256"/>
      <c r="BE537" s="3">
        <f>E537*保育人数!$J$3/保育人数!$J$34</f>
        <v>760.24928415024431</v>
      </c>
      <c r="BF537" s="3">
        <f>F537*保育人数!$J$3/保育人数!$J$34</f>
        <v>779.86862051541186</v>
      </c>
      <c r="BG537" s="3">
        <f>G537*保育人数!$J$3/保育人数!$J$34</f>
        <v>794.58312278928759</v>
      </c>
      <c r="BH537" s="3">
        <f>H537*保育人数!$J$3/保育人数!$J$34</f>
        <v>799.48795688057942</v>
      </c>
      <c r="BI537" s="3">
        <f>I537*保育人数!$J$3/保育人数!$J$34</f>
        <v>809.2976250631632</v>
      </c>
      <c r="BJ537" s="3">
        <f>J537*保育人数!$J$3/保育人数!$J$34</f>
        <v>809.2976250631632</v>
      </c>
      <c r="BK537" s="3">
        <f>K537*保育人数!$J$3/保育人数!$J$34</f>
        <v>794.58312278928759</v>
      </c>
      <c r="BL537" s="3">
        <f>L537*保育人数!$J$3/保育人数!$J$34</f>
        <v>804.39279097187136</v>
      </c>
      <c r="BM537" s="3">
        <f>M537*保育人数!$J$3/保育人数!$J$34</f>
        <v>814.20245915445514</v>
      </c>
      <c r="BN537" s="3">
        <f>N537*保育人数!$J$3/保育人数!$J$34</f>
        <v>853.44113188479037</v>
      </c>
      <c r="BO537" s="3">
        <f>O537*保育人数!$J$3/保育人数!$J$34</f>
        <v>936.82331143675265</v>
      </c>
      <c r="BP537" s="3">
        <f t="shared" si="335"/>
        <v>814.20245915445514</v>
      </c>
      <c r="BQ537" s="216"/>
      <c r="BR537" s="3"/>
      <c r="BU537" s="3">
        <f>U537*保育人数!$J$3/保育人数!$J$34</f>
        <v>83617.611588344284</v>
      </c>
      <c r="BV537" s="3">
        <f>V537*保育人数!$J$3/保育人数!$J$34</f>
        <v>84574.054236146199</v>
      </c>
      <c r="BW537" s="3">
        <f>W537*保育人数!$J$3/保育人数!$J$34</f>
        <v>85280.35034529223</v>
      </c>
      <c r="BX537" s="3">
        <f>X537*保育人数!$J$3/保育人数!$J$34</f>
        <v>86128.886643085731</v>
      </c>
      <c r="BY537" s="3">
        <f>Y537*保育人数!$J$3/保育人数!$J$34</f>
        <v>86266.221997641915</v>
      </c>
      <c r="BZ537" s="3">
        <f>Z537*保育人数!$J$3/保育人数!$J$34</f>
        <v>85226.397170288023</v>
      </c>
      <c r="CA537" s="3">
        <f>AA537*保育人数!$J$3/保育人数!$J$34</f>
        <v>86222.078490820277</v>
      </c>
      <c r="CB537" s="3">
        <f>AB537*保育人数!$J$3/保育人数!$J$34</f>
        <v>87188.330806804792</v>
      </c>
      <c r="CC537" s="3">
        <f>AC537*保育人数!$J$3/保育人数!$J$34</f>
        <v>91092.578743473132</v>
      </c>
      <c r="CD537" s="3">
        <f>AD537*保育人数!$J$3/保育人数!$J$34</f>
        <v>99636.799730503626</v>
      </c>
      <c r="CE537" s="3">
        <f>AE537*保育人数!$J$3/保育人数!$J$34</f>
        <v>0</v>
      </c>
      <c r="CF537" s="3">
        <f t="shared" si="336"/>
        <v>79566.664522945473</v>
      </c>
      <c r="CG537" s="216"/>
      <c r="CH537" s="3"/>
      <c r="CI537" s="4"/>
    </row>
    <row r="538" spans="1:87" ht="21" customHeight="1">
      <c r="A538" s="32" t="s">
        <v>152</v>
      </c>
      <c r="B538" s="33" t="s">
        <v>169</v>
      </c>
      <c r="C538" s="237" t="s">
        <v>159</v>
      </c>
      <c r="D538" s="34" t="s">
        <v>105</v>
      </c>
      <c r="E538" s="38">
        <v>390</v>
      </c>
      <c r="F538" s="36">
        <v>400</v>
      </c>
      <c r="G538" s="36">
        <v>410</v>
      </c>
      <c r="H538" s="36">
        <v>410</v>
      </c>
      <c r="I538" s="36">
        <v>410</v>
      </c>
      <c r="J538" s="36">
        <v>420</v>
      </c>
      <c r="K538" s="36">
        <v>420</v>
      </c>
      <c r="L538" s="36">
        <v>420</v>
      </c>
      <c r="M538" s="39">
        <v>430</v>
      </c>
      <c r="N538" s="39">
        <v>440</v>
      </c>
      <c r="O538" s="40">
        <v>490</v>
      </c>
      <c r="P538" s="111"/>
      <c r="Q538" s="111"/>
      <c r="R538" s="111"/>
      <c r="S538" s="111"/>
      <c r="T538" s="35">
        <v>46440</v>
      </c>
      <c r="U538" s="36">
        <v>47480</v>
      </c>
      <c r="V538" s="36">
        <v>48100</v>
      </c>
      <c r="W538" s="36">
        <v>48470</v>
      </c>
      <c r="X538" s="36">
        <v>48900</v>
      </c>
      <c r="Y538" s="36">
        <v>44490</v>
      </c>
      <c r="Z538" s="36">
        <v>43940</v>
      </c>
      <c r="AA538" s="36">
        <v>44450</v>
      </c>
      <c r="AB538" s="37">
        <v>44920</v>
      </c>
      <c r="AC538" s="37">
        <v>46810</v>
      </c>
      <c r="AD538" s="77">
        <v>51000</v>
      </c>
      <c r="AE538" s="111"/>
      <c r="AF538" s="4">
        <f>E538/E$538</f>
        <v>1</v>
      </c>
      <c r="AG538" s="4">
        <f>F538/E$538</f>
        <v>1.0256410256410255</v>
      </c>
      <c r="AH538" s="4">
        <f>G538/E$538</f>
        <v>1.0512820512820513</v>
      </c>
      <c r="AI538" s="4">
        <f>H538/E$538</f>
        <v>1.0512820512820513</v>
      </c>
      <c r="AJ538" s="4">
        <f>I538/E$538</f>
        <v>1.0512820512820513</v>
      </c>
      <c r="AK538" s="4">
        <f>J538/E$538</f>
        <v>1.0769230769230769</v>
      </c>
      <c r="AL538" s="4">
        <f>K538/E$538</f>
        <v>1.0769230769230769</v>
      </c>
      <c r="AM538" s="4">
        <f>L538/E$538</f>
        <v>1.0769230769230769</v>
      </c>
      <c r="AN538" s="4">
        <f>M538/E$538</f>
        <v>1.1025641025641026</v>
      </c>
      <c r="AO538" s="4">
        <f>N538/E$538</f>
        <v>1.1282051282051282</v>
      </c>
      <c r="AP538" s="4">
        <f>O538/E$538</f>
        <v>1.2564102564102564</v>
      </c>
      <c r="AQ538" s="256"/>
      <c r="AR538" s="256"/>
      <c r="AS538" s="256"/>
      <c r="AT538" s="256"/>
      <c r="AU538" s="256"/>
      <c r="AV538" s="256"/>
      <c r="AW538" s="256"/>
      <c r="AX538" s="256"/>
      <c r="AY538" s="256"/>
      <c r="AZ538" s="256"/>
      <c r="BA538" s="256"/>
      <c r="BE538" s="3">
        <f>E538*(保育人数!$K$7+保育人数!$K$8)/保育人数!$K$34</f>
        <v>813.10571652310102</v>
      </c>
      <c r="BF538" s="3">
        <f>F538*(保育人数!$K$7+保育人数!$K$8)/保育人数!$K$34</f>
        <v>833.95458104933437</v>
      </c>
      <c r="BG538" s="3">
        <f>G538*(保育人数!$K$7+保育人数!$K$8)/保育人数!$K$34</f>
        <v>854.80344557556782</v>
      </c>
      <c r="BH538" s="3">
        <f>H538*(保育人数!$K$7+保育人数!$K$8)/保育人数!$K$34</f>
        <v>854.80344557556782</v>
      </c>
      <c r="BI538" s="3">
        <f>I538*(保育人数!$K$7+保育人数!$K$8)/保育人数!$K$34</f>
        <v>854.80344557556782</v>
      </c>
      <c r="BJ538" s="3">
        <f>J538*(保育人数!$K$7+保育人数!$K$8)/保育人数!$K$34</f>
        <v>875.65231010180116</v>
      </c>
      <c r="BK538" s="3">
        <f>K538*(保育人数!$K$7+保育人数!$K$8)/保育人数!$K$34</f>
        <v>875.65231010180116</v>
      </c>
      <c r="BL538" s="3">
        <f>L538*(保育人数!$K$7+保育人数!$K$8)/保育人数!$K$34</f>
        <v>875.65231010180116</v>
      </c>
      <c r="BM538" s="3">
        <f>M538*(保育人数!$K$7+保育人数!$K$8)/保育人数!$K$34</f>
        <v>896.50117462803451</v>
      </c>
      <c r="BN538" s="3">
        <f>N538*(保育人数!$K$7+保育人数!$K$8)/保育人数!$K$34</f>
        <v>917.35003915426785</v>
      </c>
      <c r="BO538" s="3">
        <f>O538*(保育人数!$K$7+保育人数!$K$8)/保育人数!$K$34</f>
        <v>1021.5943617854347</v>
      </c>
      <c r="BP538" s="3">
        <f>AVERAGE(BE538:BO538)</f>
        <v>879.44301274293457</v>
      </c>
      <c r="BQ538" s="216">
        <f>SUM(BP538:BP541)</f>
        <v>3713.9409126503879</v>
      </c>
      <c r="BR538" s="3"/>
      <c r="BU538" s="3">
        <f>U538*(保育人数!$K$7+保育人数!$K$8)/保育人数!$K$34</f>
        <v>98990.408770555994</v>
      </c>
      <c r="BV538" s="3">
        <f>V538*(保育人数!$K$7+保育人数!$K$8)/保育人数!$K$34</f>
        <v>100283.03837118247</v>
      </c>
      <c r="BW538" s="3">
        <f>W538*(保育人数!$K$7+保育人数!$K$8)/保育人数!$K$34</f>
        <v>101054.44635865309</v>
      </c>
      <c r="BX538" s="3">
        <f>X538*(保育人数!$K$7+保育人数!$K$8)/保育人数!$K$34</f>
        <v>101950.94753328113</v>
      </c>
      <c r="BY538" s="3">
        <f>Y538*(保育人数!$K$7+保育人数!$K$8)/保育人数!$K$34</f>
        <v>92756.598277212222</v>
      </c>
      <c r="BZ538" s="3">
        <f>Z538*(保育人数!$K$7+保育人数!$K$8)/保育人数!$K$34</f>
        <v>91609.910728269388</v>
      </c>
      <c r="CA538" s="3">
        <f>AA538*(保育人数!$K$7+保育人数!$K$8)/保育人数!$K$34</f>
        <v>92673.20281910729</v>
      </c>
      <c r="CB538" s="3">
        <f>AB538*(保育人数!$K$7+保育人数!$K$8)/保育人数!$K$34</f>
        <v>93653.099451840259</v>
      </c>
      <c r="CC538" s="3">
        <f>AC538*(保育人数!$K$7+保育人数!$K$8)/保育人数!$K$34</f>
        <v>97593.534847298361</v>
      </c>
      <c r="CD538" s="3">
        <f>AD538*(保育人数!$K$7+保育人数!$K$8)/保育人数!$K$34</f>
        <v>106329.20908379013</v>
      </c>
      <c r="CE538" s="3">
        <f>AE538*(保育人数!$K$7+保育人数!$K$8)/保育人数!$K$34</f>
        <v>0</v>
      </c>
      <c r="CF538" s="3">
        <f>AVERAGE(BU538:CE538)</f>
        <v>88808.581476471853</v>
      </c>
      <c r="CG538" s="216">
        <f>ROUNDDOWN(SUM(CF538:CF541)*$CJ$2*12/16,-2)</f>
        <v>196400</v>
      </c>
      <c r="CH538" s="3"/>
      <c r="CI538" s="4"/>
    </row>
    <row r="539" spans="1:87" ht="19">
      <c r="A539" s="32" t="s">
        <v>152</v>
      </c>
      <c r="B539" s="76" t="s">
        <v>141</v>
      </c>
      <c r="C539" s="237"/>
      <c r="D539" s="34" t="s">
        <v>106</v>
      </c>
      <c r="E539" s="38">
        <v>450</v>
      </c>
      <c r="F539" s="36">
        <v>460</v>
      </c>
      <c r="G539" s="36">
        <v>470</v>
      </c>
      <c r="H539" s="36">
        <v>470</v>
      </c>
      <c r="I539" s="36">
        <v>470</v>
      </c>
      <c r="J539" s="36">
        <v>480</v>
      </c>
      <c r="K539" s="36">
        <v>480</v>
      </c>
      <c r="L539" s="36">
        <v>480</v>
      </c>
      <c r="M539" s="39">
        <v>490</v>
      </c>
      <c r="N539" s="39">
        <v>510</v>
      </c>
      <c r="O539" s="40">
        <v>560</v>
      </c>
      <c r="P539" s="111"/>
      <c r="Q539" s="111"/>
      <c r="R539" s="111"/>
      <c r="S539" s="111"/>
      <c r="T539" s="35">
        <v>52700</v>
      </c>
      <c r="U539" s="36">
        <v>53910</v>
      </c>
      <c r="V539" s="36">
        <v>54600</v>
      </c>
      <c r="W539" s="36">
        <v>55030</v>
      </c>
      <c r="X539" s="36">
        <v>55530</v>
      </c>
      <c r="Y539" s="36">
        <v>51130</v>
      </c>
      <c r="Z539" s="36">
        <v>50480</v>
      </c>
      <c r="AA539" s="36">
        <v>51070</v>
      </c>
      <c r="AB539" s="37">
        <v>51620</v>
      </c>
      <c r="AC539" s="37">
        <v>53830</v>
      </c>
      <c r="AD539" s="77">
        <v>58710</v>
      </c>
      <c r="AE539" s="111"/>
      <c r="AF539" s="4">
        <f>E539/E$539</f>
        <v>1</v>
      </c>
      <c r="AG539" s="4">
        <f>F539/E$539</f>
        <v>1.0222222222222221</v>
      </c>
      <c r="AH539" s="4">
        <f>G539/E$539</f>
        <v>1.0444444444444445</v>
      </c>
      <c r="AI539" s="4">
        <f>H539/E$539</f>
        <v>1.0444444444444445</v>
      </c>
      <c r="AJ539" s="4">
        <f>I539/E$539</f>
        <v>1.0444444444444445</v>
      </c>
      <c r="AK539" s="4">
        <f>J539/E$539</f>
        <v>1.0666666666666667</v>
      </c>
      <c r="AL539" s="4">
        <f>K539/E$539</f>
        <v>1.0666666666666667</v>
      </c>
      <c r="AM539" s="4">
        <f>L539/E$539</f>
        <v>1.0666666666666667</v>
      </c>
      <c r="AN539" s="4">
        <f>M539/E$539</f>
        <v>1.0888888888888888</v>
      </c>
      <c r="AO539" s="4">
        <f>N539/E$539</f>
        <v>1.1333333333333333</v>
      </c>
      <c r="AP539" s="4">
        <f>O539/E$539</f>
        <v>1.2444444444444445</v>
      </c>
      <c r="AQ539" s="256"/>
      <c r="AR539" s="256"/>
      <c r="AS539" s="256"/>
      <c r="AT539" s="256"/>
      <c r="AU539" s="256"/>
      <c r="AV539" s="256"/>
      <c r="AW539" s="256"/>
      <c r="AX539" s="256"/>
      <c r="AY539" s="256"/>
      <c r="AZ539" s="256"/>
      <c r="BA539" s="256"/>
      <c r="BE539" s="3">
        <f>E539*保育人数!$K$6/保育人数!$K$34</f>
        <v>469.09945184025059</v>
      </c>
      <c r="BF539" s="3">
        <f>F539*保育人数!$K$6/保育人数!$K$34</f>
        <v>479.52388410336727</v>
      </c>
      <c r="BG539" s="3">
        <f>G539*保育人数!$K$6/保育人数!$K$34</f>
        <v>489.94831636648399</v>
      </c>
      <c r="BH539" s="3">
        <f>H539*保育人数!$K$6/保育人数!$K$34</f>
        <v>489.94831636648399</v>
      </c>
      <c r="BI539" s="3">
        <f>I539*保育人数!$K$6/保育人数!$K$34</f>
        <v>489.94831636648399</v>
      </c>
      <c r="BJ539" s="3">
        <f>J539*保育人数!$K$6/保育人数!$K$34</f>
        <v>500.37274862960066</v>
      </c>
      <c r="BK539" s="3">
        <f>K539*保育人数!$K$6/保育人数!$K$34</f>
        <v>500.37274862960066</v>
      </c>
      <c r="BL539" s="3">
        <f>L539*保育人数!$K$6/保育人数!$K$34</f>
        <v>500.37274862960066</v>
      </c>
      <c r="BM539" s="3">
        <f>M539*保育人数!$K$6/保育人数!$K$34</f>
        <v>510.79718089271734</v>
      </c>
      <c r="BN539" s="3">
        <f>N539*保育人数!$K$6/保育人数!$K$34</f>
        <v>531.64604541895073</v>
      </c>
      <c r="BO539" s="3">
        <f>O539*保育人数!$K$6/保育人数!$K$34</f>
        <v>583.76820673453415</v>
      </c>
      <c r="BP539" s="3">
        <f t="shared" ref="BP539:BP541" si="337">AVERAGE(BE539:BO539)</f>
        <v>504.16345127073401</v>
      </c>
      <c r="BQ539" s="216"/>
      <c r="BR539" s="3"/>
      <c r="BU539" s="3">
        <f>U539*保育人数!$K$6/保育人数!$K$34</f>
        <v>56198.11433046202</v>
      </c>
      <c r="BV539" s="3">
        <f>V539*保育人数!$K$6/保育人数!$K$34</f>
        <v>56917.400156617077</v>
      </c>
      <c r="BW539" s="3">
        <f>W539*保育人数!$K$6/保育人数!$K$34</f>
        <v>57365.650743931088</v>
      </c>
      <c r="BX539" s="3">
        <f>X539*保育人数!$K$6/保育人数!$K$34</f>
        <v>57886.872357086926</v>
      </c>
      <c r="BY539" s="3">
        <f>Y539*保育人数!$K$6/保育人数!$K$34</f>
        <v>53300.122161315587</v>
      </c>
      <c r="BZ539" s="3">
        <f>Z539*保育人数!$K$6/保育人数!$K$34</f>
        <v>52622.534064213003</v>
      </c>
      <c r="CA539" s="3">
        <f>AA539*保育人数!$K$6/保育人数!$K$34</f>
        <v>53237.575567736887</v>
      </c>
      <c r="CB539" s="3">
        <f>AB539*保育人数!$K$6/保育人数!$K$34</f>
        <v>53810.919342208304</v>
      </c>
      <c r="CC539" s="3">
        <f>AC539*保育人数!$K$6/保育人数!$K$34</f>
        <v>56114.718872357087</v>
      </c>
      <c r="CD539" s="3">
        <f>AD539*保育人数!$K$6/保育人数!$K$34</f>
        <v>61201.841816758031</v>
      </c>
      <c r="CE539" s="3">
        <f>AE539*保育人数!$K$6/保育人数!$K$34</f>
        <v>0</v>
      </c>
      <c r="CF539" s="3">
        <f t="shared" ref="CF539:CF541" si="338">AVERAGE(BU539:CE539)</f>
        <v>50786.886310244183</v>
      </c>
      <c r="CG539" s="216"/>
      <c r="CH539" s="3"/>
      <c r="CI539" s="4"/>
    </row>
    <row r="540" spans="1:87" ht="19">
      <c r="A540" s="32" t="s">
        <v>152</v>
      </c>
      <c r="B540" s="76" t="s">
        <v>141</v>
      </c>
      <c r="C540" s="257" t="s">
        <v>160</v>
      </c>
      <c r="D540" s="34" t="s">
        <v>161</v>
      </c>
      <c r="E540" s="38">
        <v>890</v>
      </c>
      <c r="F540" s="36">
        <v>910</v>
      </c>
      <c r="G540" s="36">
        <v>930</v>
      </c>
      <c r="H540" s="36">
        <v>930</v>
      </c>
      <c r="I540" s="36">
        <v>940</v>
      </c>
      <c r="J540" s="36">
        <v>950</v>
      </c>
      <c r="K540" s="36">
        <v>930</v>
      </c>
      <c r="L540" s="36">
        <v>940</v>
      </c>
      <c r="M540" s="39">
        <v>950</v>
      </c>
      <c r="N540" s="39">
        <v>1000</v>
      </c>
      <c r="O540" s="40">
        <v>1090</v>
      </c>
      <c r="P540" s="111"/>
      <c r="Q540" s="111"/>
      <c r="R540" s="111"/>
      <c r="S540" s="111"/>
      <c r="T540" s="35">
        <v>99720</v>
      </c>
      <c r="U540" s="36">
        <v>102150</v>
      </c>
      <c r="V540" s="36">
        <v>103400</v>
      </c>
      <c r="W540" s="36">
        <v>104250</v>
      </c>
      <c r="X540" s="36">
        <v>105250</v>
      </c>
      <c r="Y540" s="36">
        <v>105420</v>
      </c>
      <c r="Z540" s="36">
        <v>104280</v>
      </c>
      <c r="AA540" s="36">
        <v>105490</v>
      </c>
      <c r="AB540" s="37">
        <v>106630</v>
      </c>
      <c r="AC540" s="37">
        <v>111250</v>
      </c>
      <c r="AD540" s="77">
        <v>121310</v>
      </c>
      <c r="AE540" s="111"/>
      <c r="AF540" s="4">
        <f>E540/E$540</f>
        <v>1</v>
      </c>
      <c r="AG540" s="4">
        <f>F540/E$540</f>
        <v>1.0224719101123596</v>
      </c>
      <c r="AH540" s="4">
        <f>G540/E$540</f>
        <v>1.0449438202247192</v>
      </c>
      <c r="AI540" s="4">
        <f>H540/E$540</f>
        <v>1.0449438202247192</v>
      </c>
      <c r="AJ540" s="4">
        <f>I540/E$540</f>
        <v>1.0561797752808988</v>
      </c>
      <c r="AK540" s="4">
        <f>J540/E$540</f>
        <v>1.0674157303370786</v>
      </c>
      <c r="AL540" s="4">
        <f>K540/E$540</f>
        <v>1.0449438202247192</v>
      </c>
      <c r="AM540" s="4">
        <f>L540/E$540</f>
        <v>1.0561797752808988</v>
      </c>
      <c r="AN540" s="4">
        <f>M540/E$540</f>
        <v>1.0674157303370786</v>
      </c>
      <c r="AO540" s="4">
        <f>N540/E$540</f>
        <v>1.1235955056179776</v>
      </c>
      <c r="AP540" s="4">
        <f>O540/E$540</f>
        <v>1.2247191011235956</v>
      </c>
      <c r="AQ540" s="256"/>
      <c r="AR540" s="256"/>
      <c r="AS540" s="256"/>
      <c r="AT540" s="256"/>
      <c r="AU540" s="256"/>
      <c r="AV540" s="256"/>
      <c r="AW540" s="256"/>
      <c r="AX540" s="256"/>
      <c r="AY540" s="256"/>
      <c r="AZ540" s="256"/>
      <c r="BA540" s="256"/>
      <c r="BE540" s="3">
        <f>E540*(保育人数!$K$4+保育人数!$K$5)/保育人数!$K$34</f>
        <v>1391.6617071260769</v>
      </c>
      <c r="BF540" s="3">
        <f>F540*(保育人数!$K$4+保育人数!$K$5)/保育人数!$K$34</f>
        <v>1422.9350039154269</v>
      </c>
      <c r="BG540" s="3">
        <f>G540*(保育人数!$K$4+保育人数!$K$5)/保育人数!$K$34</f>
        <v>1454.2083007047768</v>
      </c>
      <c r="BH540" s="3">
        <f>H540*(保育人数!$K$4+保育人数!$K$5)/保育人数!$K$34</f>
        <v>1454.2083007047768</v>
      </c>
      <c r="BI540" s="3">
        <f>I540*(保育人数!$K$4+保育人数!$K$5)/保育人数!$K$34</f>
        <v>1469.8449490994519</v>
      </c>
      <c r="BJ540" s="3">
        <f>J540*(保育人数!$K$4+保育人数!$K$5)/保育人数!$K$34</f>
        <v>1485.4815974941268</v>
      </c>
      <c r="BK540" s="3">
        <f>K540*(保育人数!$K$4+保育人数!$K$5)/保育人数!$K$34</f>
        <v>1454.2083007047768</v>
      </c>
      <c r="BL540" s="3">
        <f>L540*(保育人数!$K$4+保育人数!$K$5)/保育人数!$K$34</f>
        <v>1469.8449490994519</v>
      </c>
      <c r="BM540" s="3">
        <f>M540*(保育人数!$K$4+保育人数!$K$5)/保育人数!$K$34</f>
        <v>1485.4815974941268</v>
      </c>
      <c r="BN540" s="3">
        <f>N540*(保育人数!$K$4+保育人数!$K$5)/保育人数!$K$34</f>
        <v>1563.6648394675021</v>
      </c>
      <c r="BO540" s="3">
        <f>O540*(保育人数!$K$4+保育人数!$K$5)/保育人数!$K$34</f>
        <v>1704.3946750195771</v>
      </c>
      <c r="BP540" s="3">
        <f t="shared" si="337"/>
        <v>1486.9031109845519</v>
      </c>
      <c r="BQ540" s="216"/>
      <c r="BR540" s="3"/>
      <c r="BU540" s="3">
        <f>U540*(保育人数!$K$4+保育人数!$K$5)/保育人数!$K$34</f>
        <v>159728.36335160534</v>
      </c>
      <c r="BV540" s="3">
        <f>V540*(保育人数!$K$4+保育人数!$K$5)/保育人数!$K$34</f>
        <v>161682.94440093971</v>
      </c>
      <c r="BW540" s="3">
        <f>W540*(保育人数!$K$4+保育人数!$K$5)/保育人数!$K$34</f>
        <v>163012.05951448707</v>
      </c>
      <c r="BX540" s="3">
        <f>X540*(保育人数!$K$4+保育人数!$K$5)/保育人数!$K$34</f>
        <v>164575.72435395457</v>
      </c>
      <c r="BY540" s="3">
        <f>Y540*(保育人数!$K$4+保育人数!$K$5)/保育人数!$K$34</f>
        <v>164841.54737666406</v>
      </c>
      <c r="BZ540" s="3">
        <f>Z540*(保育人数!$K$4+保育人数!$K$5)/保育人数!$K$34</f>
        <v>163058.96945967112</v>
      </c>
      <c r="CA540" s="3">
        <f>AA540*(保育人数!$K$4+保育人数!$K$5)/保育人数!$K$34</f>
        <v>164951.00391542679</v>
      </c>
      <c r="CB540" s="3">
        <f>AB540*(保育人数!$K$4+保育人数!$K$5)/保育人数!$K$34</f>
        <v>166733.58183241973</v>
      </c>
      <c r="CC540" s="3">
        <f>AC540*(保育人数!$K$4+保育人数!$K$5)/保育人数!$K$34</f>
        <v>173957.7133907596</v>
      </c>
      <c r="CD540" s="3">
        <f>AD540*(保育人数!$K$4+保育人数!$K$5)/保育人数!$K$34</f>
        <v>189688.18167580268</v>
      </c>
      <c r="CE540" s="3">
        <f>AE540*(保育人数!$K$4+保育人数!$K$5)/保育人数!$K$34</f>
        <v>0</v>
      </c>
      <c r="CF540" s="3">
        <f t="shared" si="338"/>
        <v>152020.91720652094</v>
      </c>
      <c r="CG540" s="216"/>
      <c r="CH540" s="3"/>
      <c r="CI540" s="4"/>
    </row>
    <row r="541" spans="1:87" ht="19">
      <c r="A541" s="32" t="s">
        <v>152</v>
      </c>
      <c r="B541" s="76" t="s">
        <v>141</v>
      </c>
      <c r="C541" s="257"/>
      <c r="D541" s="34" t="s">
        <v>162</v>
      </c>
      <c r="E541" s="38">
        <v>1510</v>
      </c>
      <c r="F541" s="36">
        <v>1550</v>
      </c>
      <c r="G541" s="36">
        <v>1580</v>
      </c>
      <c r="H541" s="36">
        <v>1590</v>
      </c>
      <c r="I541" s="36">
        <v>1600</v>
      </c>
      <c r="J541" s="36">
        <v>1610</v>
      </c>
      <c r="K541" s="36">
        <v>1580</v>
      </c>
      <c r="L541" s="36">
        <v>1600</v>
      </c>
      <c r="M541" s="39">
        <v>1620</v>
      </c>
      <c r="N541" s="39">
        <v>1700</v>
      </c>
      <c r="O541" s="40">
        <v>1860</v>
      </c>
      <c r="P541" s="111"/>
      <c r="Q541" s="111"/>
      <c r="R541" s="111"/>
      <c r="S541" s="111"/>
      <c r="T541" s="35">
        <v>162370</v>
      </c>
      <c r="U541" s="36">
        <v>166540</v>
      </c>
      <c r="V541" s="36">
        <v>168450</v>
      </c>
      <c r="W541" s="36">
        <v>169870</v>
      </c>
      <c r="X541" s="36">
        <v>171560</v>
      </c>
      <c r="Y541" s="36">
        <v>171830</v>
      </c>
      <c r="Z541" s="36">
        <v>169760</v>
      </c>
      <c r="AA541" s="36">
        <v>171750</v>
      </c>
      <c r="AB541" s="37">
        <v>173680</v>
      </c>
      <c r="AC541" s="37">
        <v>181470</v>
      </c>
      <c r="AD541" s="77">
        <v>198500</v>
      </c>
      <c r="AE541" s="111"/>
      <c r="AF541" s="4">
        <f>E541/E$541</f>
        <v>1</v>
      </c>
      <c r="AG541" s="4">
        <f>F541/E$541</f>
        <v>1.0264900662251655</v>
      </c>
      <c r="AH541" s="4">
        <f>G541/E$541</f>
        <v>1.0463576158940397</v>
      </c>
      <c r="AI541" s="4">
        <f>H541/E$541</f>
        <v>1.0529801324503312</v>
      </c>
      <c r="AJ541" s="4">
        <f>I541/E$541</f>
        <v>1.0596026490066226</v>
      </c>
      <c r="AK541" s="4">
        <f>J541/E$541</f>
        <v>1.0662251655629138</v>
      </c>
      <c r="AL541" s="4">
        <f>K541/E$541</f>
        <v>1.0463576158940397</v>
      </c>
      <c r="AM541" s="4">
        <f>L541/E$541</f>
        <v>1.0596026490066226</v>
      </c>
      <c r="AN541" s="4">
        <f>M541/E$541</f>
        <v>1.0728476821192052</v>
      </c>
      <c r="AO541" s="4">
        <f>N541/E$541</f>
        <v>1.1258278145695364</v>
      </c>
      <c r="AP541" s="4">
        <f>O541/E$541</f>
        <v>1.2317880794701987</v>
      </c>
      <c r="AQ541" s="256"/>
      <c r="AR541" s="256"/>
      <c r="AS541" s="256"/>
      <c r="AT541" s="256"/>
      <c r="AU541" s="256"/>
      <c r="AV541" s="256"/>
      <c r="AW541" s="256"/>
      <c r="AX541" s="256"/>
      <c r="AY541" s="256"/>
      <c r="AZ541" s="256"/>
      <c r="BA541" s="256"/>
      <c r="BE541" s="3">
        <f>E541*保育人数!$K$3/保育人数!$K$34</f>
        <v>787.04463586530937</v>
      </c>
      <c r="BF541" s="3">
        <f>F541*保育人数!$K$3/保育人数!$K$34</f>
        <v>807.89350039154272</v>
      </c>
      <c r="BG541" s="3">
        <f>G541*保育人数!$K$3/保育人数!$K$34</f>
        <v>823.53014878621775</v>
      </c>
      <c r="BH541" s="3">
        <f>H541*保育人数!$K$3/保育人数!$K$34</f>
        <v>828.74236491777606</v>
      </c>
      <c r="BI541" s="3">
        <f>I541*保育人数!$K$3/保育人数!$K$34</f>
        <v>833.95458104933437</v>
      </c>
      <c r="BJ541" s="3">
        <f>J541*保育人数!$K$3/保育人数!$K$34</f>
        <v>839.16679718089279</v>
      </c>
      <c r="BK541" s="3">
        <f>K541*保育人数!$K$3/保育人数!$K$34</f>
        <v>823.53014878621775</v>
      </c>
      <c r="BL541" s="3">
        <f>L541*保育人数!$K$3/保育人数!$K$34</f>
        <v>833.95458104933437</v>
      </c>
      <c r="BM541" s="3">
        <f>M541*保育人数!$K$3/保育人数!$K$34</f>
        <v>844.37901331245109</v>
      </c>
      <c r="BN541" s="3">
        <f>N541*保育人数!$K$3/保育人数!$K$34</f>
        <v>886.07674236491778</v>
      </c>
      <c r="BO541" s="3">
        <f>O541*保育人数!$K$3/保育人数!$K$34</f>
        <v>969.47220046985126</v>
      </c>
      <c r="BP541" s="3">
        <f t="shared" si="337"/>
        <v>843.43133765216783</v>
      </c>
      <c r="BQ541" s="216"/>
      <c r="BR541" s="3"/>
      <c r="BU541" s="3">
        <f>U541*保育人数!$K$3/保育人数!$K$34</f>
        <v>86804.247454972603</v>
      </c>
      <c r="BV541" s="3">
        <f>V541*保育人数!$K$3/保育人数!$K$34</f>
        <v>87799.780736100234</v>
      </c>
      <c r="BW541" s="3">
        <f>W541*保育人数!$K$3/保育人数!$K$34</f>
        <v>88539.915426781517</v>
      </c>
      <c r="BX541" s="3">
        <f>X541*保育人数!$K$3/保育人数!$K$34</f>
        <v>89420.779953014877</v>
      </c>
      <c r="BY541" s="3">
        <f>Y541*保育人数!$K$3/保育人数!$K$34</f>
        <v>89561.509788566953</v>
      </c>
      <c r="BZ541" s="3">
        <f>Z541*保育人数!$K$3/保育人数!$K$34</f>
        <v>88482.581049334374</v>
      </c>
      <c r="CA541" s="3">
        <f>AA541*保育人数!$K$3/保育人数!$K$34</f>
        <v>89519.812059514486</v>
      </c>
      <c r="CB541" s="3">
        <f>AB541*保育人数!$K$3/保育人数!$K$34</f>
        <v>90525.769772905245</v>
      </c>
      <c r="CC541" s="3">
        <f>AC541*保育人数!$K$3/保育人数!$K$34</f>
        <v>94586.086139389197</v>
      </c>
      <c r="CD541" s="3">
        <f>AD541*保育人数!$K$3/保育人数!$K$34</f>
        <v>103462.49021143305</v>
      </c>
      <c r="CE541" s="3">
        <f>AE541*保育人数!$K$3/保育人数!$K$34</f>
        <v>0</v>
      </c>
      <c r="CF541" s="3">
        <f t="shared" si="338"/>
        <v>82609.361144728406</v>
      </c>
      <c r="CG541" s="216"/>
      <c r="CH541" s="3"/>
      <c r="CI541" s="4"/>
    </row>
    <row r="542" spans="1:87" ht="21" customHeight="1">
      <c r="A542" s="32" t="s">
        <v>152</v>
      </c>
      <c r="B542" s="33" t="s">
        <v>170</v>
      </c>
      <c r="C542" s="237" t="s">
        <v>159</v>
      </c>
      <c r="D542" s="34" t="s">
        <v>105</v>
      </c>
      <c r="E542" s="38">
        <v>360</v>
      </c>
      <c r="F542" s="36">
        <v>370</v>
      </c>
      <c r="G542" s="36">
        <v>380</v>
      </c>
      <c r="H542" s="36">
        <v>380</v>
      </c>
      <c r="I542" s="36">
        <v>380</v>
      </c>
      <c r="J542" s="36">
        <v>380</v>
      </c>
      <c r="K542" s="36">
        <v>390</v>
      </c>
      <c r="L542" s="36">
        <v>390</v>
      </c>
      <c r="M542" s="39">
        <v>390</v>
      </c>
      <c r="N542" s="39">
        <v>410</v>
      </c>
      <c r="O542" s="40">
        <v>450</v>
      </c>
      <c r="P542" s="111"/>
      <c r="Q542" s="111"/>
      <c r="R542" s="111"/>
      <c r="S542" s="111"/>
      <c r="T542" s="35">
        <v>43410</v>
      </c>
      <c r="U542" s="36">
        <v>44380</v>
      </c>
      <c r="V542" s="36">
        <v>44970</v>
      </c>
      <c r="W542" s="36">
        <v>45310</v>
      </c>
      <c r="X542" s="36">
        <v>45710</v>
      </c>
      <c r="Y542" s="36">
        <v>41300</v>
      </c>
      <c r="Z542" s="36">
        <v>40800</v>
      </c>
      <c r="AA542" s="36">
        <v>41270</v>
      </c>
      <c r="AB542" s="37">
        <v>41700</v>
      </c>
      <c r="AC542" s="37">
        <v>43450</v>
      </c>
      <c r="AD542" s="77">
        <v>47340</v>
      </c>
      <c r="AE542" s="111"/>
      <c r="AF542" s="4">
        <f>E542/E$542</f>
        <v>1</v>
      </c>
      <c r="AG542" s="4">
        <f>F542/E$542</f>
        <v>1.0277777777777777</v>
      </c>
      <c r="AH542" s="4">
        <f>G542/E$542</f>
        <v>1.0555555555555556</v>
      </c>
      <c r="AI542" s="4">
        <f>H542/E$542</f>
        <v>1.0555555555555556</v>
      </c>
      <c r="AJ542" s="4">
        <f>I542/E$542</f>
        <v>1.0555555555555556</v>
      </c>
      <c r="AK542" s="4">
        <f>J542/E$542</f>
        <v>1.0555555555555556</v>
      </c>
      <c r="AL542" s="4">
        <f>K542/E$542</f>
        <v>1.0833333333333333</v>
      </c>
      <c r="AM542" s="4">
        <f>L542/E$542</f>
        <v>1.0833333333333333</v>
      </c>
      <c r="AN542" s="4">
        <f>M542/E$542</f>
        <v>1.0833333333333333</v>
      </c>
      <c r="AO542" s="4">
        <f>N542/E$542</f>
        <v>1.1388888888888888</v>
      </c>
      <c r="AP542" s="4">
        <f>O542/E$542</f>
        <v>1.25</v>
      </c>
      <c r="AQ542" s="256"/>
      <c r="AR542" s="256"/>
      <c r="AS542" s="256"/>
      <c r="AT542" s="256"/>
      <c r="AU542" s="256"/>
      <c r="AV542" s="256"/>
      <c r="AW542" s="256"/>
      <c r="AX542" s="256"/>
      <c r="AY542" s="256"/>
      <c r="AZ542" s="256"/>
      <c r="BA542" s="256"/>
      <c r="BE542" s="3">
        <f>E542*(保育人数!$L$7+保育人数!$L$8)/保育人数!$L$34</f>
        <v>738.09758501724991</v>
      </c>
      <c r="BF542" s="3">
        <f>F542*(保育人数!$L$7+保育人数!$L$8)/保育人数!$L$34</f>
        <v>758.60029571217353</v>
      </c>
      <c r="BG542" s="3">
        <f>G542*(保育人数!$L$7+保育人数!$L$8)/保育人数!$L$34</f>
        <v>779.10300640709715</v>
      </c>
      <c r="BH542" s="3">
        <f>H542*(保育人数!$L$7+保育人数!$L$8)/保育人数!$L$34</f>
        <v>779.10300640709715</v>
      </c>
      <c r="BI542" s="3">
        <f>I542*(保育人数!$L$7+保育人数!$L$8)/保育人数!$L$34</f>
        <v>779.10300640709715</v>
      </c>
      <c r="BJ542" s="3">
        <f>J542*(保育人数!$L$7+保育人数!$L$8)/保育人数!$L$34</f>
        <v>779.10300640709715</v>
      </c>
      <c r="BK542" s="3">
        <f>K542*(保育人数!$L$7+保育人数!$L$8)/保育人数!$L$34</f>
        <v>799.60571710202078</v>
      </c>
      <c r="BL542" s="3">
        <f>L542*(保育人数!$L$7+保育人数!$L$8)/保育人数!$L$34</f>
        <v>799.60571710202078</v>
      </c>
      <c r="BM542" s="3">
        <f>M542*(保育人数!$L$7+保育人数!$L$8)/保育人数!$L$34</f>
        <v>799.60571710202078</v>
      </c>
      <c r="BN542" s="3">
        <f>N542*(保育人数!$L$7+保育人数!$L$8)/保育人数!$L$34</f>
        <v>840.61113849186791</v>
      </c>
      <c r="BO542" s="3">
        <f>O542*(保育人数!$L$7+保育人数!$L$8)/保育人数!$L$34</f>
        <v>922.62198127156239</v>
      </c>
      <c r="BP542" s="3">
        <f>AVERAGE(BE542:BO542)</f>
        <v>797.74183431157326</v>
      </c>
      <c r="BQ542" s="216">
        <f>SUM(BP542:BP545)</f>
        <v>3484.5288767417901</v>
      </c>
      <c r="BR542" s="3"/>
      <c r="BU542" s="3">
        <f>U542*(保育人数!$L$7+保育人数!$L$8)/保育人数!$L$34</f>
        <v>90991.030064070976</v>
      </c>
      <c r="BV542" s="3">
        <f>V542*(保育人数!$L$7+保育人数!$L$8)/保育人数!$L$34</f>
        <v>92200.689995071472</v>
      </c>
      <c r="BW542" s="3">
        <f>W542*(保育人数!$L$7+保育人数!$L$8)/保育人数!$L$34</f>
        <v>92897.782158698872</v>
      </c>
      <c r="BX542" s="3">
        <f>X542*(保育人数!$L$7+保育人数!$L$8)/保育人数!$L$34</f>
        <v>93717.890586495821</v>
      </c>
      <c r="BY542" s="3">
        <f>Y542*(保育人数!$L$7+保育人数!$L$8)/保育人数!$L$34</f>
        <v>84676.195170034509</v>
      </c>
      <c r="BZ542" s="3">
        <f>Z542*(保育人数!$L$7+保育人数!$L$8)/保育人数!$L$34</f>
        <v>83651.059635288329</v>
      </c>
      <c r="CA542" s="3">
        <f>AA542*(保育人数!$L$7+保育人数!$L$8)/保育人数!$L$34</f>
        <v>84614.687037949727</v>
      </c>
      <c r="CB542" s="3">
        <f>AB542*(保育人数!$L$7+保育人数!$L$8)/保育人数!$L$34</f>
        <v>85496.303597831444</v>
      </c>
      <c r="CC542" s="3">
        <f>AC542*(保育人数!$L$7+保育人数!$L$8)/保育人数!$L$34</f>
        <v>89084.277969443079</v>
      </c>
      <c r="CD542" s="3">
        <f>AD542*(保育人数!$L$7+保育人数!$L$8)/保育人数!$L$34</f>
        <v>97059.832429768358</v>
      </c>
      <c r="CE542" s="3">
        <f>AE542*(保育人数!$L$7+保育人数!$L$8)/保育人数!$L$34</f>
        <v>0</v>
      </c>
      <c r="CF542" s="3">
        <f>AVERAGE(BU542:CE542)</f>
        <v>81308.158967695679</v>
      </c>
      <c r="CG542" s="216">
        <f>ROUNDDOWN(SUM(CF542:CF545)*$CJ$2*12/16,-2)</f>
        <v>185200</v>
      </c>
      <c r="CH542" s="3"/>
      <c r="CI542" s="4"/>
    </row>
    <row r="543" spans="1:87" ht="19">
      <c r="A543" s="32" t="s">
        <v>152</v>
      </c>
      <c r="B543" s="76" t="s">
        <v>142</v>
      </c>
      <c r="C543" s="237"/>
      <c r="D543" s="34" t="s">
        <v>106</v>
      </c>
      <c r="E543" s="38">
        <v>420</v>
      </c>
      <c r="F543" s="36">
        <v>430</v>
      </c>
      <c r="G543" s="36">
        <v>440</v>
      </c>
      <c r="H543" s="36">
        <v>440</v>
      </c>
      <c r="I543" s="36">
        <v>440</v>
      </c>
      <c r="J543" s="36">
        <v>440</v>
      </c>
      <c r="K543" s="36">
        <v>450</v>
      </c>
      <c r="L543" s="36">
        <v>450</v>
      </c>
      <c r="M543" s="39">
        <v>450</v>
      </c>
      <c r="N543" s="39">
        <v>480</v>
      </c>
      <c r="O543" s="40">
        <v>520</v>
      </c>
      <c r="P543" s="111"/>
      <c r="Q543" s="111"/>
      <c r="R543" s="111"/>
      <c r="S543" s="111"/>
      <c r="T543" s="35">
        <v>49670</v>
      </c>
      <c r="U543" s="36">
        <v>50810</v>
      </c>
      <c r="V543" s="36">
        <v>51470</v>
      </c>
      <c r="W543" s="36">
        <v>51870</v>
      </c>
      <c r="X543" s="36">
        <v>52340</v>
      </c>
      <c r="Y543" s="36">
        <v>47940</v>
      </c>
      <c r="Z543" s="36">
        <v>47340</v>
      </c>
      <c r="AA543" s="36">
        <v>47890</v>
      </c>
      <c r="AB543" s="37">
        <v>48400</v>
      </c>
      <c r="AC543" s="37">
        <v>50470</v>
      </c>
      <c r="AD543" s="77">
        <v>55050</v>
      </c>
      <c r="AE543" s="111"/>
      <c r="AF543" s="4">
        <f>E543/E$543</f>
        <v>1</v>
      </c>
      <c r="AG543" s="4">
        <f>F543/E$543</f>
        <v>1.0238095238095237</v>
      </c>
      <c r="AH543" s="4">
        <f>G543/E$543</f>
        <v>1.0476190476190477</v>
      </c>
      <c r="AI543" s="4">
        <f>H543/E$543</f>
        <v>1.0476190476190477</v>
      </c>
      <c r="AJ543" s="4">
        <f>I543/E$543</f>
        <v>1.0476190476190477</v>
      </c>
      <c r="AK543" s="4">
        <f>J543/E$543</f>
        <v>1.0476190476190477</v>
      </c>
      <c r="AL543" s="4">
        <f>K543/E$543</f>
        <v>1.0714285714285714</v>
      </c>
      <c r="AM543" s="4">
        <f>L543/E$543</f>
        <v>1.0714285714285714</v>
      </c>
      <c r="AN543" s="4">
        <f>M543/E$543</f>
        <v>1.0714285714285714</v>
      </c>
      <c r="AO543" s="4">
        <f>N543/E$543</f>
        <v>1.1428571428571428</v>
      </c>
      <c r="AP543" s="4">
        <f>O543/E$543</f>
        <v>1.2380952380952381</v>
      </c>
      <c r="AQ543" s="256"/>
      <c r="AR543" s="256"/>
      <c r="AS543" s="256"/>
      <c r="AT543" s="256"/>
      <c r="AU543" s="256"/>
      <c r="AV543" s="256"/>
      <c r="AW543" s="256"/>
      <c r="AX543" s="256"/>
      <c r="AY543" s="256"/>
      <c r="AZ543" s="256"/>
      <c r="BA543" s="256"/>
      <c r="BE543" s="3">
        <f>E543*保育人数!$L$6/保育人数!$L$34</f>
        <v>430.55692459339576</v>
      </c>
      <c r="BF543" s="3">
        <f>F543*保育人数!$L$6/保育人数!$L$34</f>
        <v>440.80827994085757</v>
      </c>
      <c r="BG543" s="3">
        <f>G543*保育人数!$L$6/保育人数!$L$34</f>
        <v>451.05963528831938</v>
      </c>
      <c r="BH543" s="3">
        <f>H543*保育人数!$L$6/保育人数!$L$34</f>
        <v>451.05963528831938</v>
      </c>
      <c r="BI543" s="3">
        <f>I543*保育人数!$L$6/保育人数!$L$34</f>
        <v>451.05963528831938</v>
      </c>
      <c r="BJ543" s="3">
        <f>J543*保育人数!$L$6/保育人数!$L$34</f>
        <v>451.05963528831938</v>
      </c>
      <c r="BK543" s="3">
        <f>K543*保育人数!$L$6/保育人数!$L$34</f>
        <v>461.3109906357812</v>
      </c>
      <c r="BL543" s="3">
        <f>L543*保育人数!$L$6/保育人数!$L$34</f>
        <v>461.3109906357812</v>
      </c>
      <c r="BM543" s="3">
        <f>M543*保育人数!$L$6/保育人数!$L$34</f>
        <v>461.3109906357812</v>
      </c>
      <c r="BN543" s="3">
        <f>N543*保育人数!$L$6/保育人数!$L$34</f>
        <v>492.06505667816663</v>
      </c>
      <c r="BO543" s="3">
        <f>O543*保育人数!$L$6/保育人数!$L$34</f>
        <v>533.07047806801381</v>
      </c>
      <c r="BP543" s="3">
        <f t="shared" ref="BP543:BP545" si="339">AVERAGE(BE543:BO543)</f>
        <v>462.24293203100501</v>
      </c>
      <c r="BQ543" s="216"/>
      <c r="BR543" s="3"/>
      <c r="BU543" s="3">
        <f>U543*保育人数!$L$6/保育人数!$L$34</f>
        <v>52087.13652045343</v>
      </c>
      <c r="BV543" s="3">
        <f>V543*保育人数!$L$6/保育人数!$L$34</f>
        <v>52763.72597338591</v>
      </c>
      <c r="BW543" s="3">
        <f>W543*保育人数!$L$6/保育人数!$L$34</f>
        <v>53173.780187284377</v>
      </c>
      <c r="BX543" s="3">
        <f>X543*保育人数!$L$6/保育人数!$L$34</f>
        <v>53655.593888615083</v>
      </c>
      <c r="BY543" s="3">
        <f>Y543*保育人数!$L$6/保育人数!$L$34</f>
        <v>49144.997535731891</v>
      </c>
      <c r="BZ543" s="3">
        <f>Z543*保育人数!$L$6/保育人数!$L$34</f>
        <v>48529.916214884179</v>
      </c>
      <c r="CA543" s="3">
        <f>AA543*保育人数!$L$6/保育人数!$L$34</f>
        <v>49093.74075899458</v>
      </c>
      <c r="CB543" s="3">
        <f>AB543*保育人数!$L$6/保育人数!$L$34</f>
        <v>49616.559881715133</v>
      </c>
      <c r="CC543" s="3">
        <f>AC543*保育人数!$L$6/保育人数!$L$34</f>
        <v>51738.590438639723</v>
      </c>
      <c r="CD543" s="3">
        <f>AD543*保育人数!$L$6/保育人数!$L$34</f>
        <v>56433.711187777233</v>
      </c>
      <c r="CE543" s="3">
        <f>AE543*保育人数!$L$6/保育人数!$L$34</f>
        <v>0</v>
      </c>
      <c r="CF543" s="3">
        <f t="shared" ref="CF543:CF545" si="340">AVERAGE(BU543:CE543)</f>
        <v>46930.704780680149</v>
      </c>
      <c r="CG543" s="216"/>
      <c r="CH543" s="3"/>
      <c r="CI543" s="4"/>
    </row>
    <row r="544" spans="1:87" ht="19">
      <c r="A544" s="32" t="s">
        <v>152</v>
      </c>
      <c r="B544" s="76" t="s">
        <v>142</v>
      </c>
      <c r="C544" s="257" t="s">
        <v>160</v>
      </c>
      <c r="D544" s="34" t="s">
        <v>161</v>
      </c>
      <c r="E544" s="38">
        <v>860</v>
      </c>
      <c r="F544" s="36">
        <v>880</v>
      </c>
      <c r="G544" s="36">
        <v>900</v>
      </c>
      <c r="H544" s="36">
        <v>900</v>
      </c>
      <c r="I544" s="36">
        <v>910</v>
      </c>
      <c r="J544" s="36">
        <v>910</v>
      </c>
      <c r="K544" s="36">
        <v>900</v>
      </c>
      <c r="L544" s="36">
        <v>910</v>
      </c>
      <c r="M544" s="39">
        <v>920</v>
      </c>
      <c r="N544" s="39">
        <v>960</v>
      </c>
      <c r="O544" s="40">
        <v>1050</v>
      </c>
      <c r="P544" s="111"/>
      <c r="Q544" s="111"/>
      <c r="R544" s="111"/>
      <c r="S544" s="111"/>
      <c r="T544" s="35">
        <v>96690</v>
      </c>
      <c r="U544" s="36">
        <v>99050</v>
      </c>
      <c r="V544" s="36">
        <v>100270</v>
      </c>
      <c r="W544" s="36">
        <v>101090</v>
      </c>
      <c r="X544" s="36">
        <v>102060</v>
      </c>
      <c r="Y544" s="36">
        <v>102230</v>
      </c>
      <c r="Z544" s="36">
        <v>101140</v>
      </c>
      <c r="AA544" s="36">
        <v>102310</v>
      </c>
      <c r="AB544" s="37">
        <v>103410</v>
      </c>
      <c r="AC544" s="37">
        <v>107890</v>
      </c>
      <c r="AD544" s="77">
        <v>117650</v>
      </c>
      <c r="AE544" s="111"/>
      <c r="AF544" s="4">
        <f>E544/E$544</f>
        <v>1</v>
      </c>
      <c r="AG544" s="4">
        <f>F544/E$544</f>
        <v>1.0232558139534884</v>
      </c>
      <c r="AH544" s="4">
        <f>G544/E$544</f>
        <v>1.0465116279069768</v>
      </c>
      <c r="AI544" s="4">
        <f>H544/E$544</f>
        <v>1.0465116279069768</v>
      </c>
      <c r="AJ544" s="4">
        <f>I544/E$544</f>
        <v>1.058139534883721</v>
      </c>
      <c r="AK544" s="4">
        <f>J544/E$544</f>
        <v>1.058139534883721</v>
      </c>
      <c r="AL544" s="4">
        <f>K544/E$544</f>
        <v>1.0465116279069768</v>
      </c>
      <c r="AM544" s="4">
        <f>L544/E$544</f>
        <v>1.058139534883721</v>
      </c>
      <c r="AN544" s="4">
        <f>M544/E$544</f>
        <v>1.069767441860465</v>
      </c>
      <c r="AO544" s="4">
        <f>N544/E$544</f>
        <v>1.1162790697674418</v>
      </c>
      <c r="AP544" s="4">
        <f>O544/E$544</f>
        <v>1.2209302325581395</v>
      </c>
      <c r="AQ544" s="256"/>
      <c r="AR544" s="256"/>
      <c r="AS544" s="256"/>
      <c r="AT544" s="256"/>
      <c r="AU544" s="256"/>
      <c r="AV544" s="256"/>
      <c r="AW544" s="256"/>
      <c r="AX544" s="256"/>
      <c r="AY544" s="256"/>
      <c r="AZ544" s="256"/>
      <c r="BA544" s="256"/>
      <c r="BE544" s="3">
        <f>E544*(保育人数!$L$4+保育人数!$L$5)/保育人数!$L$34</f>
        <v>1322.4248398225727</v>
      </c>
      <c r="BF544" s="3">
        <f>F544*(保育人数!$L$4+保育人数!$L$5)/保育人数!$L$34</f>
        <v>1353.1789058649581</v>
      </c>
      <c r="BG544" s="3">
        <f>G544*(保育人数!$L$4+保育人数!$L$5)/保育人数!$L$34</f>
        <v>1383.9329719073437</v>
      </c>
      <c r="BH544" s="3">
        <f>H544*(保育人数!$L$4+保育人数!$L$5)/保育人数!$L$34</f>
        <v>1383.9329719073437</v>
      </c>
      <c r="BI544" s="3">
        <f>I544*(保育人数!$L$4+保育人数!$L$5)/保育人数!$L$34</f>
        <v>1399.3100049285363</v>
      </c>
      <c r="BJ544" s="3">
        <f>J544*(保育人数!$L$4+保育人数!$L$5)/保育人数!$L$34</f>
        <v>1399.3100049285363</v>
      </c>
      <c r="BK544" s="3">
        <f>K544*(保育人数!$L$4+保育人数!$L$5)/保育人数!$L$34</f>
        <v>1383.9329719073437</v>
      </c>
      <c r="BL544" s="3">
        <f>L544*(保育人数!$L$4+保育人数!$L$5)/保育人数!$L$34</f>
        <v>1399.3100049285363</v>
      </c>
      <c r="BM544" s="3">
        <f>M544*(保育人数!$L$4+保育人数!$L$5)/保育人数!$L$34</f>
        <v>1414.6870379497291</v>
      </c>
      <c r="BN544" s="3">
        <f>N544*(保育人数!$L$4+保育人数!$L$5)/保育人数!$L$34</f>
        <v>1476.1951700344998</v>
      </c>
      <c r="BO544" s="3">
        <f>O544*(保育人数!$L$4+保育人数!$L$5)/保育人数!$L$34</f>
        <v>1614.5884672252341</v>
      </c>
      <c r="BP544" s="3">
        <f t="shared" si="339"/>
        <v>1411.8912137640577</v>
      </c>
      <c r="BQ544" s="216"/>
      <c r="BR544" s="3"/>
      <c r="BU544" s="3">
        <f>U544*(保育人数!$L$4+保育人数!$L$5)/保育人数!$L$34</f>
        <v>152309.51207491377</v>
      </c>
      <c r="BV544" s="3">
        <f>V544*(保育人数!$L$4+保育人数!$L$5)/保育人数!$L$34</f>
        <v>154185.51010349925</v>
      </c>
      <c r="BW544" s="3">
        <f>W544*(保育人数!$L$4+保育人数!$L$5)/保育人数!$L$34</f>
        <v>155446.42681123706</v>
      </c>
      <c r="BX544" s="3">
        <f>X544*(保育人数!$L$4+保育人数!$L$5)/保育人数!$L$34</f>
        <v>156937.99901429276</v>
      </c>
      <c r="BY544" s="3">
        <f>Y544*(保育人数!$L$4+保育人数!$L$5)/保育人数!$L$34</f>
        <v>157199.40857565304</v>
      </c>
      <c r="BZ544" s="3">
        <f>Z544*(保育人数!$L$4+保育人数!$L$5)/保育人数!$L$34</f>
        <v>155523.31197634304</v>
      </c>
      <c r="CA544" s="3">
        <f>AA544*(保育人数!$L$4+保育人数!$L$5)/保育人数!$L$34</f>
        <v>157322.42483982258</v>
      </c>
      <c r="CB544" s="3">
        <f>AB544*(保育人数!$L$4+保育人数!$L$5)/保育人数!$L$34</f>
        <v>159013.89847215379</v>
      </c>
      <c r="CC544" s="3">
        <f>AC544*(保育人数!$L$4+保育人数!$L$5)/保育人数!$L$34</f>
        <v>165902.8092656481</v>
      </c>
      <c r="CD544" s="3">
        <f>AD544*(保育人数!$L$4+保育人数!$L$5)/保育人数!$L$34</f>
        <v>180910.7934943322</v>
      </c>
      <c r="CE544" s="3">
        <f>AE544*(保育人数!$L$4+保育人数!$L$5)/保育人数!$L$34</f>
        <v>0</v>
      </c>
      <c r="CF544" s="3">
        <f t="shared" si="340"/>
        <v>144977.46314799052</v>
      </c>
      <c r="CG544" s="216"/>
      <c r="CH544" s="3"/>
      <c r="CI544" s="4"/>
    </row>
    <row r="545" spans="1:87" ht="19">
      <c r="A545" s="32" t="s">
        <v>152</v>
      </c>
      <c r="B545" s="76" t="s">
        <v>142</v>
      </c>
      <c r="C545" s="257"/>
      <c r="D545" s="34" t="s">
        <v>162</v>
      </c>
      <c r="E545" s="38">
        <v>1480</v>
      </c>
      <c r="F545" s="36">
        <v>1520</v>
      </c>
      <c r="G545" s="36">
        <v>1550</v>
      </c>
      <c r="H545" s="36">
        <v>1560</v>
      </c>
      <c r="I545" s="36">
        <v>1570</v>
      </c>
      <c r="J545" s="36">
        <v>1570</v>
      </c>
      <c r="K545" s="36">
        <v>1550</v>
      </c>
      <c r="L545" s="36">
        <v>1570</v>
      </c>
      <c r="M545" s="39">
        <v>1590</v>
      </c>
      <c r="N545" s="39">
        <v>1660</v>
      </c>
      <c r="O545" s="40">
        <v>1820</v>
      </c>
      <c r="P545" s="111"/>
      <c r="Q545" s="111"/>
      <c r="R545" s="111"/>
      <c r="S545" s="111"/>
      <c r="T545" s="35">
        <v>159340</v>
      </c>
      <c r="U545" s="36">
        <v>163440</v>
      </c>
      <c r="V545" s="36">
        <v>165320</v>
      </c>
      <c r="W545" s="36">
        <v>166710</v>
      </c>
      <c r="X545" s="36">
        <v>168370</v>
      </c>
      <c r="Y545" s="36">
        <v>168640</v>
      </c>
      <c r="Z545" s="36">
        <v>166620</v>
      </c>
      <c r="AA545" s="36">
        <v>168570</v>
      </c>
      <c r="AB545" s="37">
        <v>170460</v>
      </c>
      <c r="AC545" s="37">
        <v>178110</v>
      </c>
      <c r="AD545" s="77">
        <v>194840</v>
      </c>
      <c r="AE545" s="111"/>
      <c r="AF545" s="4">
        <f>E545/E$545</f>
        <v>1</v>
      </c>
      <c r="AG545" s="4">
        <f>F545/E$545</f>
        <v>1.027027027027027</v>
      </c>
      <c r="AH545" s="4">
        <f>G545/E$545</f>
        <v>1.0472972972972974</v>
      </c>
      <c r="AI545" s="4">
        <f>H545/E$545</f>
        <v>1.0540540540540539</v>
      </c>
      <c r="AJ545" s="4">
        <f>I545/E$545</f>
        <v>1.0608108108108107</v>
      </c>
      <c r="AK545" s="4">
        <f>J545/E$545</f>
        <v>1.0608108108108107</v>
      </c>
      <c r="AL545" s="4">
        <f>K545/E$545</f>
        <v>1.0472972972972974</v>
      </c>
      <c r="AM545" s="4">
        <f>L545/E$545</f>
        <v>1.0608108108108107</v>
      </c>
      <c r="AN545" s="4">
        <f>M545/E$545</f>
        <v>1.0743243243243243</v>
      </c>
      <c r="AO545" s="4">
        <f>N545/E$545</f>
        <v>1.1216216216216217</v>
      </c>
      <c r="AP545" s="4">
        <f>O545/E$545</f>
        <v>1.2297297297297298</v>
      </c>
      <c r="AQ545" s="256"/>
      <c r="AR545" s="256"/>
      <c r="AS545" s="256"/>
      <c r="AT545" s="256"/>
      <c r="AU545" s="256"/>
      <c r="AV545" s="256"/>
      <c r="AW545" s="256"/>
      <c r="AX545" s="256"/>
      <c r="AY545" s="256"/>
      <c r="AZ545" s="256"/>
      <c r="BA545" s="256"/>
      <c r="BE545" s="3">
        <f>E545*保育人数!$L$3/保育人数!$L$34</f>
        <v>758.60029571217353</v>
      </c>
      <c r="BF545" s="3">
        <f>F545*保育人数!$L$3/保育人数!$L$34</f>
        <v>779.10300640709715</v>
      </c>
      <c r="BG545" s="3">
        <f>G545*保育人数!$L$3/保育人数!$L$34</f>
        <v>794.48003942828984</v>
      </c>
      <c r="BH545" s="3">
        <f>H545*保育人数!$L$3/保育人数!$L$34</f>
        <v>799.60571710202078</v>
      </c>
      <c r="BI545" s="3">
        <f>I545*保育人数!$L$3/保育人数!$L$34</f>
        <v>804.7313947757516</v>
      </c>
      <c r="BJ545" s="3">
        <f>J545*保育人数!$L$3/保育人数!$L$34</f>
        <v>804.7313947757516</v>
      </c>
      <c r="BK545" s="3">
        <f>K545*保育人数!$L$3/保育人数!$L$34</f>
        <v>794.48003942828984</v>
      </c>
      <c r="BL545" s="3">
        <f>L545*保育人数!$L$3/保育人数!$L$34</f>
        <v>804.7313947757516</v>
      </c>
      <c r="BM545" s="3">
        <f>M545*保育人数!$L$3/保育人数!$L$34</f>
        <v>814.98275012321346</v>
      </c>
      <c r="BN545" s="3">
        <f>N545*保育人数!$L$3/保育人数!$L$34</f>
        <v>850.86249383932977</v>
      </c>
      <c r="BO545" s="3">
        <f>O545*保育人数!$L$3/保育人数!$L$34</f>
        <v>932.87333661902414</v>
      </c>
      <c r="BP545" s="3">
        <f t="shared" si="339"/>
        <v>812.65289663515398</v>
      </c>
      <c r="BQ545" s="216"/>
      <c r="BR545" s="3"/>
      <c r="BU545" s="3">
        <f>U545*保育人数!$L$3/保育人数!$L$34</f>
        <v>83774.075899457865</v>
      </c>
      <c r="BV545" s="3">
        <f>V545*保育人数!$L$3/保育人数!$L$34</f>
        <v>84737.703302119276</v>
      </c>
      <c r="BW545" s="3">
        <f>W545*保育人数!$L$3/保育人数!$L$34</f>
        <v>85450.172498767875</v>
      </c>
      <c r="BX545" s="3">
        <f>X545*保育人数!$L$3/保育人数!$L$34</f>
        <v>86301.034992607194</v>
      </c>
      <c r="BY545" s="3">
        <f>Y545*保育人数!$L$3/保育人数!$L$34</f>
        <v>86439.428289797928</v>
      </c>
      <c r="BZ545" s="3">
        <f>Z545*保育人数!$L$3/保育人数!$L$34</f>
        <v>85404.041399704292</v>
      </c>
      <c r="CA545" s="3">
        <f>AA545*保育人数!$L$3/保育人数!$L$34</f>
        <v>86403.548546081816</v>
      </c>
      <c r="CB545" s="3">
        <f>AB545*保育人数!$L$3/保育人数!$L$34</f>
        <v>87372.301626416956</v>
      </c>
      <c r="CC545" s="3">
        <f>AC545*保育人数!$L$3/保育人数!$L$34</f>
        <v>91293.4450468211</v>
      </c>
      <c r="CD545" s="3">
        <f>AD545*保育人数!$L$3/保育人数!$L$34</f>
        <v>99868.703794972898</v>
      </c>
      <c r="CE545" s="3">
        <f>AE545*保育人数!$L$3/保育人数!$L$34</f>
        <v>0</v>
      </c>
      <c r="CF545" s="3">
        <f t="shared" si="340"/>
        <v>79731.314126977013</v>
      </c>
      <c r="CG545" s="216"/>
      <c r="CH545" s="3"/>
      <c r="CI545" s="4"/>
    </row>
    <row r="546" spans="1:87" ht="21" customHeight="1">
      <c r="A546" s="32" t="s">
        <v>152</v>
      </c>
      <c r="B546" s="33" t="s">
        <v>171</v>
      </c>
      <c r="C546" s="237" t="s">
        <v>159</v>
      </c>
      <c r="D546" s="34" t="s">
        <v>105</v>
      </c>
      <c r="E546" s="38">
        <v>310</v>
      </c>
      <c r="F546" s="36">
        <v>320</v>
      </c>
      <c r="G546" s="36">
        <v>320</v>
      </c>
      <c r="H546" s="36">
        <v>330</v>
      </c>
      <c r="I546" s="36">
        <v>330</v>
      </c>
      <c r="J546" s="36">
        <v>330</v>
      </c>
      <c r="K546" s="36">
        <v>330</v>
      </c>
      <c r="L546" s="36">
        <v>340</v>
      </c>
      <c r="M546" s="39">
        <v>340</v>
      </c>
      <c r="N546" s="39">
        <v>350</v>
      </c>
      <c r="O546" s="40">
        <v>390</v>
      </c>
      <c r="P546" s="111"/>
      <c r="Q546" s="111"/>
      <c r="R546" s="111"/>
      <c r="S546" s="111"/>
      <c r="T546" s="35">
        <v>38410</v>
      </c>
      <c r="U546" s="36">
        <v>39210</v>
      </c>
      <c r="V546" s="36">
        <v>39740</v>
      </c>
      <c r="W546" s="36">
        <v>40020</v>
      </c>
      <c r="X546" s="36">
        <v>40360</v>
      </c>
      <c r="Y546" s="36">
        <v>35940</v>
      </c>
      <c r="Z546" s="36">
        <v>35530</v>
      </c>
      <c r="AA546" s="36">
        <v>35920</v>
      </c>
      <c r="AB546" s="37">
        <v>36280</v>
      </c>
      <c r="AC546" s="37">
        <v>37730</v>
      </c>
      <c r="AD546" s="77">
        <v>41000</v>
      </c>
      <c r="AE546" s="111"/>
      <c r="AF546" s="4">
        <f>E546/E$546</f>
        <v>1</v>
      </c>
      <c r="AG546" s="4">
        <f>F546/E$546</f>
        <v>1.032258064516129</v>
      </c>
      <c r="AH546" s="4">
        <f>G546/E$546</f>
        <v>1.032258064516129</v>
      </c>
      <c r="AI546" s="4">
        <f>H546/E$546</f>
        <v>1.064516129032258</v>
      </c>
      <c r="AJ546" s="4">
        <f>I546/E$546</f>
        <v>1.064516129032258</v>
      </c>
      <c r="AK546" s="4">
        <f>J546/E$546</f>
        <v>1.064516129032258</v>
      </c>
      <c r="AL546" s="4">
        <f>K546/E$546</f>
        <v>1.064516129032258</v>
      </c>
      <c r="AM546" s="4">
        <f>L546/E$546</f>
        <v>1.096774193548387</v>
      </c>
      <c r="AN546" s="4">
        <f>M546/E$546</f>
        <v>1.096774193548387</v>
      </c>
      <c r="AO546" s="4">
        <f>N546/E$546</f>
        <v>1.1290322580645162</v>
      </c>
      <c r="AP546" s="4">
        <f>O546/E$546</f>
        <v>1.2580645161290323</v>
      </c>
      <c r="AQ546" s="256"/>
      <c r="AR546" s="256"/>
      <c r="AS546" s="256"/>
      <c r="AT546" s="256"/>
      <c r="AU546" s="256"/>
      <c r="AV546" s="256"/>
      <c r="AW546" s="256"/>
      <c r="AX546" s="256"/>
      <c r="AY546" s="256"/>
      <c r="AZ546" s="256"/>
      <c r="BA546" s="256"/>
      <c r="BE546" s="3">
        <f>E546*(保育人数!$M$7+保育人数!$M$8)/保育人数!$M$34</f>
        <v>704.9498455735644</v>
      </c>
      <c r="BF546" s="3">
        <f>F546*(保育人数!$M$7+保育人数!$M$8)/保育人数!$M$34</f>
        <v>727.69016317271166</v>
      </c>
      <c r="BG546" s="3">
        <f>G546*(保育人数!$M$7+保育人数!$M$8)/保育人数!$M$34</f>
        <v>727.69016317271166</v>
      </c>
      <c r="BH546" s="3">
        <f>H546*(保育人数!$M$7+保育人数!$M$8)/保育人数!$M$34</f>
        <v>750.43048077185892</v>
      </c>
      <c r="BI546" s="3">
        <f>I546*(保育人数!$M$7+保育人数!$M$8)/保育人数!$M$34</f>
        <v>750.43048077185892</v>
      </c>
      <c r="BJ546" s="3">
        <f>J546*(保育人数!$M$7+保育人数!$M$8)/保育人数!$M$34</f>
        <v>750.43048077185892</v>
      </c>
      <c r="BK546" s="3">
        <f>K546*(保育人数!$M$7+保育人数!$M$8)/保育人数!$M$34</f>
        <v>750.43048077185892</v>
      </c>
      <c r="BL546" s="3">
        <f>L546*(保育人数!$M$7+保育人数!$M$8)/保育人数!$M$34</f>
        <v>773.17079837100619</v>
      </c>
      <c r="BM546" s="3">
        <f>M546*(保育人数!$M$7+保育人数!$M$8)/保育人数!$M$34</f>
        <v>773.17079837100619</v>
      </c>
      <c r="BN546" s="3">
        <f>N546*(保育人数!$M$7+保育人数!$M$8)/保育人数!$M$34</f>
        <v>795.91111597015333</v>
      </c>
      <c r="BO546" s="3">
        <f>O546*(保育人数!$M$7+保育人数!$M$8)/保育人数!$M$34</f>
        <v>886.87238636674238</v>
      </c>
      <c r="BP546" s="3">
        <f>AVERAGE(BE546:BO546)</f>
        <v>762.83429037139365</v>
      </c>
      <c r="BQ546" s="216">
        <f>SUM(BP546:BP549)</f>
        <v>3561.960656666427</v>
      </c>
      <c r="BR546" s="3"/>
      <c r="BU546" s="3">
        <f>U546*(保育人数!$M$7+保育人数!$M$8)/保育人数!$M$34</f>
        <v>89164.785306256323</v>
      </c>
      <c r="BV546" s="3">
        <f>V546*(保育人数!$M$7+保育人数!$M$8)/保育人数!$M$34</f>
        <v>90370.022139011126</v>
      </c>
      <c r="BW546" s="3">
        <f>W546*(保育人数!$M$7+保育人数!$M$8)/保育人数!$M$34</f>
        <v>91006.751031787251</v>
      </c>
      <c r="BX546" s="3">
        <f>X546*(保育人数!$M$7+保育人数!$M$8)/保育人数!$M$34</f>
        <v>91779.921830158259</v>
      </c>
      <c r="BY546" s="3">
        <f>Y546*(保育人数!$M$7+保育人数!$M$8)/保育人数!$M$34</f>
        <v>81728.701451335175</v>
      </c>
      <c r="BZ546" s="3">
        <f>Z546*(保育人数!$M$7+保育人数!$M$8)/保育人数!$M$34</f>
        <v>80796.348429770136</v>
      </c>
      <c r="CA546" s="3">
        <f>AA546*(保育人数!$M$7+保育人数!$M$8)/保育人数!$M$34</f>
        <v>81683.220816136876</v>
      </c>
      <c r="CB546" s="3">
        <f>AB546*(保育人数!$M$7+保育人数!$M$8)/保育人数!$M$34</f>
        <v>82501.872249706183</v>
      </c>
      <c r="CC546" s="3">
        <f>AC546*(保育人数!$M$7+保育人数!$M$8)/保育人数!$M$34</f>
        <v>85799.218301582529</v>
      </c>
      <c r="CD546" s="3">
        <f>AD546*(保育人数!$M$7+保育人数!$M$8)/保育人数!$M$34</f>
        <v>93235.302156503676</v>
      </c>
      <c r="CE546" s="3">
        <f>AE546*(保育人数!$M$7+保育人数!$M$8)/保育人数!$M$34</f>
        <v>0</v>
      </c>
      <c r="CF546" s="3">
        <f>AVERAGE(BU546:CE546)</f>
        <v>78915.103973840683</v>
      </c>
      <c r="CG546" s="216">
        <f>ROUNDDOWN(SUM(CF546:CF549)*$CJ$2*12/16,-2)</f>
        <v>190700</v>
      </c>
      <c r="CH546" s="3"/>
      <c r="CI546" s="4"/>
    </row>
    <row r="547" spans="1:87" ht="19">
      <c r="A547" s="32" t="s">
        <v>152</v>
      </c>
      <c r="B547" s="76" t="s">
        <v>143</v>
      </c>
      <c r="C547" s="237"/>
      <c r="D547" s="34" t="s">
        <v>106</v>
      </c>
      <c r="E547" s="38">
        <v>370</v>
      </c>
      <c r="F547" s="36">
        <v>380</v>
      </c>
      <c r="G547" s="36">
        <v>380</v>
      </c>
      <c r="H547" s="36">
        <v>390</v>
      </c>
      <c r="I547" s="36">
        <v>390</v>
      </c>
      <c r="J547" s="36">
        <v>390</v>
      </c>
      <c r="K547" s="36">
        <v>390</v>
      </c>
      <c r="L547" s="36">
        <v>400</v>
      </c>
      <c r="M547" s="39">
        <v>400</v>
      </c>
      <c r="N547" s="39">
        <v>420</v>
      </c>
      <c r="O547" s="40">
        <v>460</v>
      </c>
      <c r="P547" s="111"/>
      <c r="Q547" s="111"/>
      <c r="R547" s="111"/>
      <c r="S547" s="111"/>
      <c r="T547" s="35">
        <v>44670</v>
      </c>
      <c r="U547" s="36">
        <v>45640</v>
      </c>
      <c r="V547" s="36">
        <v>46240</v>
      </c>
      <c r="W547" s="36">
        <v>46580</v>
      </c>
      <c r="X547" s="36">
        <v>46990</v>
      </c>
      <c r="Y547" s="36">
        <v>42580</v>
      </c>
      <c r="Z547" s="36">
        <v>42070</v>
      </c>
      <c r="AA547" s="36">
        <v>42540</v>
      </c>
      <c r="AB547" s="37">
        <v>42980</v>
      </c>
      <c r="AC547" s="37">
        <v>44750</v>
      </c>
      <c r="AD547" s="77">
        <v>48710</v>
      </c>
      <c r="AE547" s="111"/>
      <c r="AF547" s="4">
        <f>E547/E$547</f>
        <v>1</v>
      </c>
      <c r="AG547" s="4">
        <f>F547/E$547</f>
        <v>1.027027027027027</v>
      </c>
      <c r="AH547" s="4">
        <f>G547/E$547</f>
        <v>1.027027027027027</v>
      </c>
      <c r="AI547" s="4">
        <f>H547/E$547</f>
        <v>1.0540540540540539</v>
      </c>
      <c r="AJ547" s="4">
        <f>I547/E$547</f>
        <v>1.0540540540540539</v>
      </c>
      <c r="AK547" s="4">
        <f>J547/E$547</f>
        <v>1.0540540540540539</v>
      </c>
      <c r="AL547" s="4">
        <f>K547/E$547</f>
        <v>1.0540540540540539</v>
      </c>
      <c r="AM547" s="4">
        <f>L547/E$547</f>
        <v>1.0810810810810811</v>
      </c>
      <c r="AN547" s="4">
        <f>M547/E$547</f>
        <v>1.0810810810810811</v>
      </c>
      <c r="AO547" s="4">
        <f>N547/E$547</f>
        <v>1.1351351351351351</v>
      </c>
      <c r="AP547" s="4">
        <f>O547/E$547</f>
        <v>1.2432432432432432</v>
      </c>
      <c r="AQ547" s="256"/>
      <c r="AR547" s="256"/>
      <c r="AS547" s="256"/>
      <c r="AT547" s="256"/>
      <c r="AU547" s="256"/>
      <c r="AV547" s="256"/>
      <c r="AW547" s="256"/>
      <c r="AX547" s="256"/>
      <c r="AY547" s="256"/>
      <c r="AZ547" s="256"/>
      <c r="BA547" s="256"/>
      <c r="BE547" s="3">
        <f>E547*保育人数!$M$6/保育人数!$M$34</f>
        <v>420.69587558422393</v>
      </c>
      <c r="BF547" s="3">
        <f>F547*保育人数!$M$6/保育人数!$M$34</f>
        <v>432.06603438379756</v>
      </c>
      <c r="BG547" s="3">
        <f>G547*保育人数!$M$6/保育人数!$M$34</f>
        <v>432.06603438379756</v>
      </c>
      <c r="BH547" s="3">
        <f>H547*保育人数!$M$6/保育人数!$M$34</f>
        <v>443.43619318337119</v>
      </c>
      <c r="BI547" s="3">
        <f>I547*保育人数!$M$6/保育人数!$M$34</f>
        <v>443.43619318337119</v>
      </c>
      <c r="BJ547" s="3">
        <f>J547*保育人数!$M$6/保育人数!$M$34</f>
        <v>443.43619318337119</v>
      </c>
      <c r="BK547" s="3">
        <f>K547*保育人数!$M$6/保育人数!$M$34</f>
        <v>443.43619318337119</v>
      </c>
      <c r="BL547" s="3">
        <f>L547*保育人数!$M$6/保育人数!$M$34</f>
        <v>454.80635198294476</v>
      </c>
      <c r="BM547" s="3">
        <f>M547*保育人数!$M$6/保育人数!$M$34</f>
        <v>454.80635198294476</v>
      </c>
      <c r="BN547" s="3">
        <f>N547*保育人数!$M$6/保育人数!$M$34</f>
        <v>477.54666958209202</v>
      </c>
      <c r="BO547" s="3">
        <f>O547*保育人数!$M$6/保育人数!$M$34</f>
        <v>523.02730478038654</v>
      </c>
      <c r="BP547" s="3">
        <f t="shared" ref="BP547:BP549" si="341">AVERAGE(BE547:BO547)</f>
        <v>451.70539958306108</v>
      </c>
      <c r="BQ547" s="216"/>
      <c r="BR547" s="3"/>
      <c r="BU547" s="3">
        <f>U547*保育人数!$M$6/保育人数!$M$34</f>
        <v>51893.404761254002</v>
      </c>
      <c r="BV547" s="3">
        <f>V547*保育人数!$M$6/保育人数!$M$34</f>
        <v>52575.614289228419</v>
      </c>
      <c r="BW547" s="3">
        <f>W547*保育人数!$M$6/保育人数!$M$34</f>
        <v>52962.199688413923</v>
      </c>
      <c r="BX547" s="3">
        <f>X547*保育人数!$M$6/保育人数!$M$34</f>
        <v>53428.376199196442</v>
      </c>
      <c r="BY547" s="3">
        <f>Y547*保育人数!$M$6/保育人数!$M$34</f>
        <v>48414.136168584475</v>
      </c>
      <c r="BZ547" s="3">
        <f>Z547*保育人数!$M$6/保育人数!$M$34</f>
        <v>47834.258069806216</v>
      </c>
      <c r="CA547" s="3">
        <f>AA547*保育人数!$M$6/保育人数!$M$34</f>
        <v>48368.655533386176</v>
      </c>
      <c r="CB547" s="3">
        <f>AB547*保育人数!$M$6/保育人数!$M$34</f>
        <v>48868.94252056742</v>
      </c>
      <c r="CC547" s="3">
        <f>AC547*保育人数!$M$6/保育人数!$M$34</f>
        <v>50881.460628091947</v>
      </c>
      <c r="CD547" s="3">
        <f>AD547*保育人数!$M$6/保育人数!$M$34</f>
        <v>55384.043512723103</v>
      </c>
      <c r="CE547" s="3">
        <f>AE547*保育人数!$M$6/保育人数!$M$34</f>
        <v>0</v>
      </c>
      <c r="CF547" s="3">
        <f t="shared" ref="CF547:CF549" si="342">AVERAGE(BU547:CE547)</f>
        <v>46419.190124659282</v>
      </c>
      <c r="CG547" s="216"/>
      <c r="CH547" s="3"/>
      <c r="CI547" s="4"/>
    </row>
    <row r="548" spans="1:87" ht="19">
      <c r="A548" s="32" t="s">
        <v>152</v>
      </c>
      <c r="B548" s="76" t="s">
        <v>143</v>
      </c>
      <c r="C548" s="257" t="s">
        <v>160</v>
      </c>
      <c r="D548" s="34" t="s">
        <v>161</v>
      </c>
      <c r="E548" s="38">
        <v>810</v>
      </c>
      <c r="F548" s="36">
        <v>830</v>
      </c>
      <c r="G548" s="36">
        <v>840</v>
      </c>
      <c r="H548" s="36">
        <v>850</v>
      </c>
      <c r="I548" s="36">
        <v>860</v>
      </c>
      <c r="J548" s="36">
        <v>860</v>
      </c>
      <c r="K548" s="36">
        <v>850</v>
      </c>
      <c r="L548" s="36">
        <v>860</v>
      </c>
      <c r="M548" s="39">
        <v>860</v>
      </c>
      <c r="N548" s="39">
        <v>910</v>
      </c>
      <c r="O548" s="40">
        <v>990</v>
      </c>
      <c r="P548" s="111"/>
      <c r="Q548" s="111"/>
      <c r="R548" s="111"/>
      <c r="S548" s="111"/>
      <c r="T548" s="35">
        <v>91690</v>
      </c>
      <c r="U548" s="36">
        <v>93880</v>
      </c>
      <c r="V548" s="36">
        <v>95040</v>
      </c>
      <c r="W548" s="36">
        <v>95800</v>
      </c>
      <c r="X548" s="36">
        <v>96710</v>
      </c>
      <c r="Y548" s="36">
        <v>96870</v>
      </c>
      <c r="Z548" s="36">
        <v>95870</v>
      </c>
      <c r="AA548" s="36">
        <v>96960</v>
      </c>
      <c r="AB548" s="37">
        <v>97990</v>
      </c>
      <c r="AC548" s="37">
        <v>102170</v>
      </c>
      <c r="AD548" s="77">
        <v>111310</v>
      </c>
      <c r="AE548" s="111"/>
      <c r="AF548" s="4">
        <f>E548/E$548</f>
        <v>1</v>
      </c>
      <c r="AG548" s="4">
        <f>F548/E$548</f>
        <v>1.0246913580246915</v>
      </c>
      <c r="AH548" s="4">
        <f>G548/E$548</f>
        <v>1.037037037037037</v>
      </c>
      <c r="AI548" s="4">
        <f>H548/E$548</f>
        <v>1.0493827160493827</v>
      </c>
      <c r="AJ548" s="4">
        <f>I548/E$548</f>
        <v>1.0617283950617284</v>
      </c>
      <c r="AK548" s="4">
        <f>J548/E$548</f>
        <v>1.0617283950617284</v>
      </c>
      <c r="AL548" s="4">
        <f>K548/E$548</f>
        <v>1.0493827160493827</v>
      </c>
      <c r="AM548" s="4">
        <f>L548/E$548</f>
        <v>1.0617283950617284</v>
      </c>
      <c r="AN548" s="4">
        <f>M548/E$548</f>
        <v>1.0617283950617284</v>
      </c>
      <c r="AO548" s="4">
        <f>N548/E$548</f>
        <v>1.1234567901234569</v>
      </c>
      <c r="AP548" s="4">
        <f>O548/E$548</f>
        <v>1.2222222222222223</v>
      </c>
      <c r="AQ548" s="256"/>
      <c r="AR548" s="256"/>
      <c r="AS548" s="256"/>
      <c r="AT548" s="256"/>
      <c r="AU548" s="256"/>
      <c r="AV548" s="256"/>
      <c r="AW548" s="256"/>
      <c r="AX548" s="256"/>
      <c r="AY548" s="256"/>
      <c r="AZ548" s="256"/>
      <c r="BA548" s="256"/>
      <c r="BE548" s="3">
        <f>E548*(保育人数!$M$4+保育人数!$M$5)/保育人数!$M$34</f>
        <v>1381.4742941481948</v>
      </c>
      <c r="BF548" s="3">
        <f>F548*(保育人数!$M$4+保育人数!$M$5)/保育人数!$M$34</f>
        <v>1415.5847705469157</v>
      </c>
      <c r="BG548" s="3">
        <f>G548*(保育人数!$M$4+保育人数!$M$5)/保育人数!$M$34</f>
        <v>1432.6400087462762</v>
      </c>
      <c r="BH548" s="3">
        <f>H548*(保育人数!$M$4+保育人数!$M$5)/保育人数!$M$34</f>
        <v>1449.6952469456364</v>
      </c>
      <c r="BI548" s="3">
        <f>I548*(保育人数!$M$4+保育人数!$M$5)/保育人数!$M$34</f>
        <v>1466.7504851449969</v>
      </c>
      <c r="BJ548" s="3">
        <f>J548*(保育人数!$M$4+保育人数!$M$5)/保育人数!$M$34</f>
        <v>1466.7504851449969</v>
      </c>
      <c r="BK548" s="3">
        <f>K548*(保育人数!$M$4+保育人数!$M$5)/保育人数!$M$34</f>
        <v>1449.6952469456364</v>
      </c>
      <c r="BL548" s="3">
        <f>L548*(保育人数!$M$4+保育人数!$M$5)/保育人数!$M$34</f>
        <v>1466.7504851449969</v>
      </c>
      <c r="BM548" s="3">
        <f>M548*(保育人数!$M$4+保育人数!$M$5)/保育人数!$M$34</f>
        <v>1466.7504851449969</v>
      </c>
      <c r="BN548" s="3">
        <f>N548*(保育人数!$M$4+保育人数!$M$5)/保育人数!$M$34</f>
        <v>1552.026676141799</v>
      </c>
      <c r="BO548" s="3">
        <f>O548*(保育人数!$M$4+保育人数!$M$5)/保育人数!$M$34</f>
        <v>1688.4685817366826</v>
      </c>
      <c r="BP548" s="3">
        <f t="shared" si="341"/>
        <v>1476.0533423446484</v>
      </c>
      <c r="BQ548" s="216"/>
      <c r="BR548" s="3"/>
      <c r="BU548" s="3">
        <f>U548*(保育人数!$M$4+保育人数!$M$5)/保育人数!$M$34</f>
        <v>160114.57621559571</v>
      </c>
      <c r="BV548" s="3">
        <f>V548*(保育人数!$M$4+保育人数!$M$5)/保育人数!$M$34</f>
        <v>162092.98384672153</v>
      </c>
      <c r="BW548" s="3">
        <f>W548*(保育人数!$M$4+保育人数!$M$5)/保育人数!$M$34</f>
        <v>163389.1819498729</v>
      </c>
      <c r="BX548" s="3">
        <f>X548*(保育人数!$M$4+保育人数!$M$5)/保育人数!$M$34</f>
        <v>164941.2086260147</v>
      </c>
      <c r="BY548" s="3">
        <f>Y548*(保育人数!$M$4+保育人数!$M$5)/保育人数!$M$34</f>
        <v>165214.09243720447</v>
      </c>
      <c r="BZ548" s="3">
        <f>Z548*(保育人数!$M$4+保育人数!$M$5)/保育人数!$M$34</f>
        <v>163508.56861726844</v>
      </c>
      <c r="CA548" s="3">
        <f>AA548*(保育人数!$M$4+保育人数!$M$5)/保育人数!$M$34</f>
        <v>165367.58958099873</v>
      </c>
      <c r="CB548" s="3">
        <f>AB548*(保育人数!$M$4+保育人数!$M$5)/保育人数!$M$34</f>
        <v>167124.27911553285</v>
      </c>
      <c r="CC548" s="3">
        <f>AC548*(保育人数!$M$4+保育人数!$M$5)/保育人数!$M$34</f>
        <v>174253.36868286552</v>
      </c>
      <c r="CD548" s="3">
        <f>AD548*(保育人数!$M$4+保育人数!$M$5)/保育人数!$M$34</f>
        <v>189841.85639708093</v>
      </c>
      <c r="CE548" s="3">
        <f>AE548*(保育人数!$M$4+保育人数!$M$5)/保育人数!$M$34</f>
        <v>0</v>
      </c>
      <c r="CF548" s="3">
        <f t="shared" si="342"/>
        <v>152349.79140628688</v>
      </c>
      <c r="CG548" s="216"/>
      <c r="CH548" s="3"/>
      <c r="CI548" s="4"/>
    </row>
    <row r="549" spans="1:87" ht="19">
      <c r="A549" s="32" t="s">
        <v>152</v>
      </c>
      <c r="B549" s="76" t="s">
        <v>143</v>
      </c>
      <c r="C549" s="257"/>
      <c r="D549" s="34" t="s">
        <v>162</v>
      </c>
      <c r="E549" s="38">
        <v>1430</v>
      </c>
      <c r="F549" s="36">
        <v>1470</v>
      </c>
      <c r="G549" s="36">
        <v>1490</v>
      </c>
      <c r="H549" s="36">
        <v>1510</v>
      </c>
      <c r="I549" s="36">
        <v>1520</v>
      </c>
      <c r="J549" s="36">
        <v>1520</v>
      </c>
      <c r="K549" s="36">
        <v>1500</v>
      </c>
      <c r="L549" s="36">
        <v>1520</v>
      </c>
      <c r="M549" s="39">
        <v>1530</v>
      </c>
      <c r="N549" s="39">
        <v>1610</v>
      </c>
      <c r="O549" s="40">
        <v>1760</v>
      </c>
      <c r="P549" s="111"/>
      <c r="Q549" s="111"/>
      <c r="R549" s="111"/>
      <c r="S549" s="111"/>
      <c r="T549" s="35">
        <v>154340</v>
      </c>
      <c r="U549" s="36">
        <v>158270</v>
      </c>
      <c r="V549" s="36">
        <v>160090</v>
      </c>
      <c r="W549" s="36">
        <v>161420</v>
      </c>
      <c r="X549" s="36">
        <v>163020</v>
      </c>
      <c r="Y549" s="36">
        <v>163280</v>
      </c>
      <c r="Z549" s="36">
        <v>161350</v>
      </c>
      <c r="AA549" s="36">
        <v>163220</v>
      </c>
      <c r="AB549" s="37">
        <v>165040</v>
      </c>
      <c r="AC549" s="37">
        <v>172390</v>
      </c>
      <c r="AD549" s="77">
        <v>188500</v>
      </c>
      <c r="AE549" s="111"/>
      <c r="AF549" s="4">
        <f>E549/E$549</f>
        <v>1</v>
      </c>
      <c r="AG549" s="4">
        <f>F549/E$549</f>
        <v>1.0279720279720279</v>
      </c>
      <c r="AH549" s="4">
        <f>G549/E$549</f>
        <v>1.0419580419580419</v>
      </c>
      <c r="AI549" s="4">
        <f>H549/E$549</f>
        <v>1.055944055944056</v>
      </c>
      <c r="AJ549" s="4">
        <f>I549/E$549</f>
        <v>1.0629370629370629</v>
      </c>
      <c r="AK549" s="4">
        <f>J549/E$549</f>
        <v>1.0629370629370629</v>
      </c>
      <c r="AL549" s="4">
        <f>K549/E$549</f>
        <v>1.048951048951049</v>
      </c>
      <c r="AM549" s="4">
        <f>L549/E$549</f>
        <v>1.0629370629370629</v>
      </c>
      <c r="AN549" s="4">
        <f>M549/E$549</f>
        <v>1.06993006993007</v>
      </c>
      <c r="AO549" s="4">
        <f>N549/E$549</f>
        <v>1.1258741258741258</v>
      </c>
      <c r="AP549" s="4">
        <f>O549/E$549</f>
        <v>1.2307692307692308</v>
      </c>
      <c r="AQ549" s="256"/>
      <c r="AR549" s="256"/>
      <c r="AS549" s="256"/>
      <c r="AT549" s="256"/>
      <c r="AU549" s="256"/>
      <c r="AV549" s="256"/>
      <c r="AW549" s="256"/>
      <c r="AX549" s="256"/>
      <c r="AY549" s="256"/>
      <c r="AZ549" s="256"/>
      <c r="BA549" s="256"/>
      <c r="BE549" s="3">
        <f>E549*保育人数!$M$3/保育人数!$M$34</f>
        <v>812.96635416951381</v>
      </c>
      <c r="BF549" s="3">
        <f>F549*保育人数!$M$3/保育人数!$M$34</f>
        <v>835.70667176866107</v>
      </c>
      <c r="BG549" s="3">
        <f>G549*保育人数!$M$3/保育人数!$M$34</f>
        <v>847.07683056823464</v>
      </c>
      <c r="BH549" s="3">
        <f>H549*保育人数!$M$3/保育人数!$M$34</f>
        <v>858.44698936780833</v>
      </c>
      <c r="BI549" s="3">
        <f>I549*保育人数!$M$3/保育人数!$M$34</f>
        <v>864.13206876759511</v>
      </c>
      <c r="BJ549" s="3">
        <f>J549*保育人数!$M$3/保育人数!$M$34</f>
        <v>864.13206876759511</v>
      </c>
      <c r="BK549" s="3">
        <f>K549*保育人数!$M$3/保育人数!$M$34</f>
        <v>852.76190996802143</v>
      </c>
      <c r="BL549" s="3">
        <f>L549*保育人数!$M$3/保育人数!$M$34</f>
        <v>864.13206876759511</v>
      </c>
      <c r="BM549" s="3">
        <f>M549*保育人数!$M$3/保育人数!$M$34</f>
        <v>869.8171481673819</v>
      </c>
      <c r="BN549" s="3">
        <f>N549*保育人数!$M$3/保育人数!$M$34</f>
        <v>915.29778336567642</v>
      </c>
      <c r="BO549" s="3">
        <f>O549*保育人数!$M$3/保育人数!$M$34</f>
        <v>1000.5739743624786</v>
      </c>
      <c r="BP549" s="3">
        <f t="shared" si="341"/>
        <v>871.36762436732363</v>
      </c>
      <c r="BQ549" s="216"/>
      <c r="BR549" s="3"/>
      <c r="BU549" s="3">
        <f>U549*保育人数!$M$3/保育人数!$M$34</f>
        <v>89977.751660425842</v>
      </c>
      <c r="BV549" s="3">
        <f>V549*保育人数!$M$3/保育人数!$M$34</f>
        <v>91012.436111187038</v>
      </c>
      <c r="BW549" s="3">
        <f>W549*保育人数!$M$3/保育人数!$M$34</f>
        <v>91768.551671358684</v>
      </c>
      <c r="BX549" s="3">
        <f>X549*保育人数!$M$3/保育人数!$M$34</f>
        <v>92678.164375324573</v>
      </c>
      <c r="BY549" s="3">
        <f>Y549*保育人数!$M$3/保育人数!$M$34</f>
        <v>92825.97643971903</v>
      </c>
      <c r="BZ549" s="3">
        <f>Z549*保育人数!$M$3/保育人数!$M$34</f>
        <v>91728.756115560172</v>
      </c>
      <c r="CA549" s="3">
        <f>AA549*保育人数!$M$3/保育人数!$M$34</f>
        <v>92791.865963320306</v>
      </c>
      <c r="CB549" s="3">
        <f>AB549*保育人数!$M$3/保育人数!$M$34</f>
        <v>93826.550414081503</v>
      </c>
      <c r="CC549" s="3">
        <f>AC549*保育人数!$M$3/保育人数!$M$34</f>
        <v>98005.083772924816</v>
      </c>
      <c r="CD549" s="3">
        <f>AD549*保育人数!$M$3/保育人数!$M$34</f>
        <v>107163.74668598136</v>
      </c>
      <c r="CE549" s="3">
        <f>AE549*保育人数!$M$3/保育人数!$M$34</f>
        <v>0</v>
      </c>
      <c r="CF549" s="3">
        <f t="shared" si="342"/>
        <v>85616.262109989402</v>
      </c>
      <c r="CG549" s="216"/>
      <c r="CH549" s="3"/>
      <c r="CI549" s="4"/>
    </row>
    <row r="550" spans="1:87" ht="21" customHeight="1">
      <c r="A550" s="32" t="s">
        <v>152</v>
      </c>
      <c r="B550" s="33" t="s">
        <v>172</v>
      </c>
      <c r="C550" s="237" t="s">
        <v>159</v>
      </c>
      <c r="D550" s="34" t="s">
        <v>105</v>
      </c>
      <c r="E550" s="38">
        <v>300</v>
      </c>
      <c r="F550" s="36">
        <v>300</v>
      </c>
      <c r="G550" s="36">
        <v>310</v>
      </c>
      <c r="H550" s="36">
        <v>310</v>
      </c>
      <c r="I550" s="36">
        <v>310</v>
      </c>
      <c r="J550" s="36">
        <v>310</v>
      </c>
      <c r="K550" s="36">
        <v>310</v>
      </c>
      <c r="L550" s="36">
        <v>320</v>
      </c>
      <c r="M550" s="39">
        <v>320</v>
      </c>
      <c r="N550" s="39">
        <v>330</v>
      </c>
      <c r="O550" s="40">
        <v>370</v>
      </c>
      <c r="P550" s="111"/>
      <c r="Q550" s="111"/>
      <c r="R550" s="111"/>
      <c r="S550" s="111"/>
      <c r="T550" s="35">
        <v>36700</v>
      </c>
      <c r="U550" s="36">
        <v>37460</v>
      </c>
      <c r="V550" s="36">
        <v>37970</v>
      </c>
      <c r="W550" s="36">
        <v>38240</v>
      </c>
      <c r="X550" s="36">
        <v>38570</v>
      </c>
      <c r="Y550" s="36">
        <v>34140</v>
      </c>
      <c r="Z550" s="36">
        <v>33750</v>
      </c>
      <c r="AA550" s="36">
        <v>34130</v>
      </c>
      <c r="AB550" s="37">
        <v>34470</v>
      </c>
      <c r="AC550" s="37">
        <v>35850</v>
      </c>
      <c r="AD550" s="77">
        <v>38960</v>
      </c>
      <c r="AE550" s="111"/>
      <c r="AF550" s="4">
        <f>E550/E$550</f>
        <v>1</v>
      </c>
      <c r="AG550" s="4">
        <f>F550/E$550</f>
        <v>1</v>
      </c>
      <c r="AH550" s="4">
        <f>G550/E$550</f>
        <v>1.0333333333333334</v>
      </c>
      <c r="AI550" s="4">
        <f>H550/E$550</f>
        <v>1.0333333333333334</v>
      </c>
      <c r="AJ550" s="4">
        <f>I550/E$550</f>
        <v>1.0333333333333334</v>
      </c>
      <c r="AK550" s="4">
        <f>J550/E$550</f>
        <v>1.0333333333333334</v>
      </c>
      <c r="AL550" s="4">
        <f>K550/E$550</f>
        <v>1.0333333333333334</v>
      </c>
      <c r="AM550" s="4">
        <f>L550/E$550</f>
        <v>1.0666666666666667</v>
      </c>
      <c r="AN550" s="4">
        <f>M550/E$550</f>
        <v>1.0666666666666667</v>
      </c>
      <c r="AO550" s="4">
        <f>N550/E$550</f>
        <v>1.1000000000000001</v>
      </c>
      <c r="AP550" s="4">
        <f>O550/E$550</f>
        <v>1.2333333333333334</v>
      </c>
      <c r="AQ550" s="256"/>
      <c r="AR550" s="256"/>
      <c r="AS550" s="256"/>
      <c r="AT550" s="256"/>
      <c r="AU550" s="256"/>
      <c r="AV550" s="256"/>
      <c r="AW550" s="256"/>
      <c r="AX550" s="256"/>
      <c r="AY550" s="256"/>
      <c r="AZ550" s="256"/>
      <c r="BA550" s="256"/>
      <c r="BE550" s="3">
        <f>E550*(保育人数!$N$7+保育人数!$N$8)/保育人数!$N$34</f>
        <v>705.95495217525456</v>
      </c>
      <c r="BF550" s="3">
        <f>F550*(保育人数!$N$7+保育人数!$N$8)/保育人数!$N$34</f>
        <v>705.95495217525456</v>
      </c>
      <c r="BG550" s="3">
        <f>G550*(保育人数!$N$7+保育人数!$N$8)/保育人数!$N$34</f>
        <v>729.48678391442979</v>
      </c>
      <c r="BH550" s="3">
        <f>H550*(保育人数!$N$7+保育人数!$N$8)/保育人数!$N$34</f>
        <v>729.48678391442979</v>
      </c>
      <c r="BI550" s="3">
        <f>I550*(保育人数!$N$7+保育人数!$N$8)/保育人数!$N$34</f>
        <v>729.48678391442979</v>
      </c>
      <c r="BJ550" s="3">
        <f>J550*(保育人数!$N$7+保育人数!$N$8)/保育人数!$N$34</f>
        <v>729.48678391442979</v>
      </c>
      <c r="BK550" s="3">
        <f>K550*(保育人数!$N$7+保育人数!$N$8)/保育人数!$N$34</f>
        <v>729.48678391442979</v>
      </c>
      <c r="BL550" s="3">
        <f>L550*(保育人数!$N$7+保育人数!$N$8)/保育人数!$N$34</f>
        <v>753.01861565360491</v>
      </c>
      <c r="BM550" s="3">
        <f>M550*(保育人数!$N$7+保育人数!$N$8)/保育人数!$N$34</f>
        <v>753.01861565360491</v>
      </c>
      <c r="BN550" s="3">
        <f>N550*(保育人数!$N$7+保育人数!$N$8)/保育人数!$N$34</f>
        <v>776.55044739278003</v>
      </c>
      <c r="BO550" s="3">
        <f>O550*(保育人数!$N$7+保育人数!$N$8)/保育人数!$N$34</f>
        <v>870.67777434948061</v>
      </c>
      <c r="BP550" s="3">
        <f>AVERAGE(BE550:BO550)</f>
        <v>746.60084336110265</v>
      </c>
      <c r="BQ550" s="216">
        <f>SUM(BP550:BP553)</f>
        <v>3578.9776817854572</v>
      </c>
      <c r="BR550" s="3"/>
      <c r="BU550" s="3">
        <f>U550*(保育人数!$N$7+保育人数!$N$8)/保育人数!$N$34</f>
        <v>88150.24169495012</v>
      </c>
      <c r="BV550" s="3">
        <f>V550*(保育人数!$N$7+保育人数!$N$8)/保育人数!$N$34</f>
        <v>89350.365113648062</v>
      </c>
      <c r="BW550" s="3">
        <f>W550*(保育人数!$N$7+保育人数!$N$8)/保育人数!$N$34</f>
        <v>89985.724570605787</v>
      </c>
      <c r="BX550" s="3">
        <f>X550*(保育人数!$N$7+保育人数!$N$8)/保育人数!$N$34</f>
        <v>90762.27501799856</v>
      </c>
      <c r="BY550" s="3">
        <f>Y550*(保育人数!$N$7+保育人数!$N$8)/保育人数!$N$34</f>
        <v>80337.673557543967</v>
      </c>
      <c r="BZ550" s="3">
        <f>Z550*(保育人数!$N$7+保育人数!$N$8)/保育人数!$N$34</f>
        <v>79419.932119716148</v>
      </c>
      <c r="CA550" s="3">
        <f>AA550*(保育人数!$N$7+保育人数!$N$8)/保育人数!$N$34</f>
        <v>80314.141725804802</v>
      </c>
      <c r="CB550" s="3">
        <f>AB550*(保育人数!$N$7+保育人数!$N$8)/保育人数!$N$34</f>
        <v>81114.224004936754</v>
      </c>
      <c r="CC550" s="3">
        <f>AC550*(保育人数!$N$7+保育人数!$N$8)/保育人数!$N$34</f>
        <v>84361.616784942918</v>
      </c>
      <c r="CD550" s="3">
        <f>AD550*(保育人数!$N$7+保育人数!$N$8)/保育人数!$N$34</f>
        <v>91680.016455826393</v>
      </c>
      <c r="CE550" s="3">
        <f>AE550*(保育人数!$N$7+保育人数!$N$8)/保育人数!$N$34</f>
        <v>0</v>
      </c>
      <c r="CF550" s="3">
        <f>AVERAGE(BU550:CE550)</f>
        <v>77770.564640543031</v>
      </c>
      <c r="CG550" s="216">
        <f>ROUNDDOWN(SUM(CF550:CF553)*$CJ$2*12/16,-2)</f>
        <v>192200</v>
      </c>
      <c r="CH550" s="3"/>
      <c r="CI550" s="4"/>
    </row>
    <row r="551" spans="1:87" ht="19">
      <c r="A551" s="32" t="s">
        <v>152</v>
      </c>
      <c r="B551" s="76" t="s">
        <v>144</v>
      </c>
      <c r="C551" s="237"/>
      <c r="D551" s="34" t="s">
        <v>106</v>
      </c>
      <c r="E551" s="38">
        <v>360</v>
      </c>
      <c r="F551" s="36">
        <v>360</v>
      </c>
      <c r="G551" s="36">
        <v>370</v>
      </c>
      <c r="H551" s="36">
        <v>370</v>
      </c>
      <c r="I551" s="36">
        <v>370</v>
      </c>
      <c r="J551" s="36">
        <v>370</v>
      </c>
      <c r="K551" s="36">
        <v>370</v>
      </c>
      <c r="L551" s="36">
        <v>380</v>
      </c>
      <c r="M551" s="39">
        <v>380</v>
      </c>
      <c r="N551" s="39">
        <v>400</v>
      </c>
      <c r="O551" s="40">
        <v>440</v>
      </c>
      <c r="P551" s="111"/>
      <c r="Q551" s="111"/>
      <c r="R551" s="111"/>
      <c r="S551" s="111"/>
      <c r="T551" s="35">
        <v>42960</v>
      </c>
      <c r="U551" s="36">
        <v>43890</v>
      </c>
      <c r="V551" s="36">
        <v>44470</v>
      </c>
      <c r="W551" s="36">
        <v>44800</v>
      </c>
      <c r="X551" s="36">
        <v>45200</v>
      </c>
      <c r="Y551" s="36">
        <v>40780</v>
      </c>
      <c r="Z551" s="36">
        <v>40290</v>
      </c>
      <c r="AA551" s="36">
        <v>40750</v>
      </c>
      <c r="AB551" s="37">
        <v>41170</v>
      </c>
      <c r="AC551" s="37">
        <v>42870</v>
      </c>
      <c r="AD551" s="77">
        <v>46670</v>
      </c>
      <c r="AE551" s="111"/>
      <c r="AF551" s="4">
        <f>E551/E$551</f>
        <v>1</v>
      </c>
      <c r="AG551" s="4">
        <f>F551/E$551</f>
        <v>1</v>
      </c>
      <c r="AH551" s="4">
        <f>G551/E$551</f>
        <v>1.0277777777777777</v>
      </c>
      <c r="AI551" s="4">
        <f>H551/E$551</f>
        <v>1.0277777777777777</v>
      </c>
      <c r="AJ551" s="4">
        <f>I551/E$551</f>
        <v>1.0277777777777777</v>
      </c>
      <c r="AK551" s="4">
        <f>J551/E$551</f>
        <v>1.0277777777777777</v>
      </c>
      <c r="AL551" s="4">
        <f>K551/E$551</f>
        <v>1.0277777777777777</v>
      </c>
      <c r="AM551" s="4">
        <f>L551/E$551</f>
        <v>1.0555555555555556</v>
      </c>
      <c r="AN551" s="4">
        <f>M551/E$551</f>
        <v>1.0555555555555556</v>
      </c>
      <c r="AO551" s="4">
        <f>N551/E$551</f>
        <v>1.1111111111111112</v>
      </c>
      <c r="AP551" s="4">
        <f>O551/E$551</f>
        <v>1.2222222222222223</v>
      </c>
      <c r="AQ551" s="256"/>
      <c r="AR551" s="256"/>
      <c r="AS551" s="256"/>
      <c r="AT551" s="256"/>
      <c r="AU551" s="256"/>
      <c r="AV551" s="256"/>
      <c r="AW551" s="256"/>
      <c r="AX551" s="256"/>
      <c r="AY551" s="256"/>
      <c r="AZ551" s="256"/>
      <c r="BA551" s="256"/>
      <c r="BE551" s="3">
        <f>E551*保育人数!$N$6/保育人数!$N$34</f>
        <v>423.57297130515275</v>
      </c>
      <c r="BF551" s="3">
        <f>F551*保育人数!$N$6/保育人数!$N$34</f>
        <v>423.57297130515275</v>
      </c>
      <c r="BG551" s="3">
        <f>G551*保育人数!$N$6/保育人数!$N$34</f>
        <v>435.33888717474031</v>
      </c>
      <c r="BH551" s="3">
        <f>H551*保育人数!$N$6/保育人数!$N$34</f>
        <v>435.33888717474031</v>
      </c>
      <c r="BI551" s="3">
        <f>I551*保育人数!$N$6/保育人数!$N$34</f>
        <v>435.33888717474031</v>
      </c>
      <c r="BJ551" s="3">
        <f>J551*保育人数!$N$6/保育人数!$N$34</f>
        <v>435.33888717474031</v>
      </c>
      <c r="BK551" s="3">
        <f>K551*保育人数!$N$6/保育人数!$N$34</f>
        <v>435.33888717474031</v>
      </c>
      <c r="BL551" s="3">
        <f>L551*保育人数!$N$6/保育人数!$N$34</f>
        <v>447.10480304432792</v>
      </c>
      <c r="BM551" s="3">
        <f>M551*保育人数!$N$6/保育人数!$N$34</f>
        <v>447.10480304432792</v>
      </c>
      <c r="BN551" s="3">
        <f>N551*保育人数!$N$6/保育人数!$N$34</f>
        <v>470.63663478350304</v>
      </c>
      <c r="BO551" s="3">
        <f>O551*保育人数!$N$6/保育人数!$N$34</f>
        <v>517.70029826185339</v>
      </c>
      <c r="BP551" s="3">
        <f t="shared" ref="BP551:BP553" si="343">AVERAGE(BE551:BO551)</f>
        <v>446.03517432891078</v>
      </c>
      <c r="BQ551" s="216"/>
      <c r="BR551" s="3"/>
      <c r="BU551" s="3">
        <f>U551*保育人数!$N$6/保育人数!$N$34</f>
        <v>51640.604751619874</v>
      </c>
      <c r="BV551" s="3">
        <f>V551*保育人数!$N$6/保育人数!$N$34</f>
        <v>52323.027872055951</v>
      </c>
      <c r="BW551" s="3">
        <f>W551*保育人数!$N$6/保育人数!$N$34</f>
        <v>52711.303095752344</v>
      </c>
      <c r="BX551" s="3">
        <f>X551*保育人数!$N$6/保育人数!$N$34</f>
        <v>53181.939730535843</v>
      </c>
      <c r="BY551" s="3">
        <f>Y551*保育人数!$N$6/保育人数!$N$34</f>
        <v>47981.404916178137</v>
      </c>
      <c r="BZ551" s="3">
        <f>Z551*保育人数!$N$6/保育人数!$N$34</f>
        <v>47404.875038568345</v>
      </c>
      <c r="CA551" s="3">
        <f>AA551*保育人数!$N$6/保育人数!$N$34</f>
        <v>47946.107168569375</v>
      </c>
      <c r="CB551" s="3">
        <f>AB551*保育人数!$N$6/保育人数!$N$34</f>
        <v>48440.275635092054</v>
      </c>
      <c r="CC551" s="3">
        <f>AC551*保育人数!$N$6/保育人数!$N$34</f>
        <v>50440.48133292194</v>
      </c>
      <c r="CD551" s="3">
        <f>AD551*保育人数!$N$6/保育人数!$N$34</f>
        <v>54911.529363365218</v>
      </c>
      <c r="CE551" s="3">
        <f>AE551*保育人数!$N$6/保育人数!$N$34</f>
        <v>0</v>
      </c>
      <c r="CF551" s="3">
        <f t="shared" ref="CF551:CF553" si="344">AVERAGE(BU551:CE551)</f>
        <v>46089.231718605377</v>
      </c>
      <c r="CG551" s="216"/>
      <c r="CH551" s="3"/>
      <c r="CI551" s="4"/>
    </row>
    <row r="552" spans="1:87" ht="19">
      <c r="A552" s="32" t="s">
        <v>152</v>
      </c>
      <c r="B552" s="76" t="s">
        <v>144</v>
      </c>
      <c r="C552" s="257" t="s">
        <v>160</v>
      </c>
      <c r="D552" s="34" t="s">
        <v>161</v>
      </c>
      <c r="E552" s="38">
        <v>800</v>
      </c>
      <c r="F552" s="36">
        <v>810</v>
      </c>
      <c r="G552" s="36">
        <v>830</v>
      </c>
      <c r="H552" s="36">
        <v>830</v>
      </c>
      <c r="I552" s="36">
        <v>840</v>
      </c>
      <c r="J552" s="36">
        <v>840</v>
      </c>
      <c r="K552" s="36">
        <v>830</v>
      </c>
      <c r="L552" s="36">
        <v>840</v>
      </c>
      <c r="M552" s="39">
        <v>840</v>
      </c>
      <c r="N552" s="39">
        <v>890</v>
      </c>
      <c r="O552" s="40">
        <v>970</v>
      </c>
      <c r="P552" s="111"/>
      <c r="Q552" s="111"/>
      <c r="R552" s="111"/>
      <c r="S552" s="111"/>
      <c r="T552" s="35">
        <v>89980</v>
      </c>
      <c r="U552" s="36">
        <v>92130</v>
      </c>
      <c r="V552" s="36">
        <v>93270</v>
      </c>
      <c r="W552" s="36">
        <v>94020</v>
      </c>
      <c r="X552" s="36">
        <v>94920</v>
      </c>
      <c r="Y552" s="36">
        <v>95070</v>
      </c>
      <c r="Z552" s="36">
        <v>94090</v>
      </c>
      <c r="AA552" s="36">
        <v>95170</v>
      </c>
      <c r="AB552" s="37">
        <v>96180</v>
      </c>
      <c r="AC552" s="37">
        <v>100290</v>
      </c>
      <c r="AD552" s="77">
        <v>109270</v>
      </c>
      <c r="AE552" s="111"/>
      <c r="AF552" s="4">
        <f>E552/E$552</f>
        <v>1</v>
      </c>
      <c r="AG552" s="4">
        <f>F552/E$552</f>
        <v>1.0125</v>
      </c>
      <c r="AH552" s="4">
        <f>G552/E$552</f>
        <v>1.0375000000000001</v>
      </c>
      <c r="AI552" s="4">
        <f>H552/E$552</f>
        <v>1.0375000000000001</v>
      </c>
      <c r="AJ552" s="4">
        <f>I552/E$552</f>
        <v>1.05</v>
      </c>
      <c r="AK552" s="4">
        <f>J552/E$552</f>
        <v>1.05</v>
      </c>
      <c r="AL552" s="4">
        <f>K552/E$552</f>
        <v>1.0375000000000001</v>
      </c>
      <c r="AM552" s="4">
        <f>L552/E$552</f>
        <v>1.05</v>
      </c>
      <c r="AN552" s="4">
        <f>M552/E$552</f>
        <v>1.05</v>
      </c>
      <c r="AO552" s="4">
        <f>N552/E$552</f>
        <v>1.1125</v>
      </c>
      <c r="AP552" s="4">
        <f>O552/E$552</f>
        <v>1.2124999999999999</v>
      </c>
      <c r="AQ552" s="256"/>
      <c r="AR552" s="256"/>
      <c r="AS552" s="256"/>
      <c r="AT552" s="256"/>
      <c r="AU552" s="256"/>
      <c r="AV552" s="256"/>
      <c r="AW552" s="256"/>
      <c r="AX552" s="256"/>
      <c r="AY552" s="256"/>
      <c r="AZ552" s="256"/>
      <c r="BA552" s="256"/>
      <c r="BE552" s="3">
        <f>E552*(保育人数!$N$4+保育人数!$N$5)/保育人数!$N$34</f>
        <v>1411.9099043505091</v>
      </c>
      <c r="BF552" s="3">
        <f>F552*(保育人数!$N$4+保育人数!$N$5)/保育人数!$N$34</f>
        <v>1429.5587781548907</v>
      </c>
      <c r="BG552" s="3">
        <f>G552*(保育人数!$N$4+保育人数!$N$5)/保育人数!$N$34</f>
        <v>1464.8565257636533</v>
      </c>
      <c r="BH552" s="3">
        <f>H552*(保育人数!$N$4+保育人数!$N$5)/保育人数!$N$34</f>
        <v>1464.8565257636533</v>
      </c>
      <c r="BI552" s="3">
        <f>I552*(保育人数!$N$4+保育人数!$N$5)/保育人数!$N$34</f>
        <v>1482.5053995680346</v>
      </c>
      <c r="BJ552" s="3">
        <f>J552*(保育人数!$N$4+保育人数!$N$5)/保育人数!$N$34</f>
        <v>1482.5053995680346</v>
      </c>
      <c r="BK552" s="3">
        <f>K552*(保育人数!$N$4+保育人数!$N$5)/保育人数!$N$34</f>
        <v>1464.8565257636533</v>
      </c>
      <c r="BL552" s="3">
        <f>L552*(保育人数!$N$4+保育人数!$N$5)/保育人数!$N$34</f>
        <v>1482.5053995680346</v>
      </c>
      <c r="BM552" s="3">
        <f>M552*(保育人数!$N$4+保育人数!$N$5)/保育人数!$N$34</f>
        <v>1482.5053995680346</v>
      </c>
      <c r="BN552" s="3">
        <f>N552*(保育人数!$N$4+保育人数!$N$5)/保育人数!$N$34</f>
        <v>1570.7497685899414</v>
      </c>
      <c r="BO552" s="3">
        <f>O552*(保育人数!$N$4+保育人数!$N$5)/保育人数!$N$34</f>
        <v>1711.9407590249923</v>
      </c>
      <c r="BP552" s="3">
        <f t="shared" si="343"/>
        <v>1495.3409441530391</v>
      </c>
      <c r="BQ552" s="216"/>
      <c r="BR552" s="3"/>
      <c r="BU552" s="3">
        <f>U552*(保育人数!$N$4+保育人数!$N$5)/保育人数!$N$34</f>
        <v>162599.07435976551</v>
      </c>
      <c r="BV552" s="3">
        <f>V552*(保育人数!$N$4+保育人数!$N$5)/保育人数!$N$34</f>
        <v>164611.04597346499</v>
      </c>
      <c r="BW552" s="3">
        <f>W552*(保育人数!$N$4+保育人数!$N$5)/保育人数!$N$34</f>
        <v>165934.71150879358</v>
      </c>
      <c r="BX552" s="3">
        <f>X552*(保育人数!$N$4+保育人数!$N$5)/保育人数!$N$34</f>
        <v>167523.11015118792</v>
      </c>
      <c r="BY552" s="3">
        <f>Y552*(保育人数!$N$4+保育人数!$N$5)/保育人数!$N$34</f>
        <v>167787.84325825365</v>
      </c>
      <c r="BZ552" s="3">
        <f>Z552*(保育人数!$N$4+保育人数!$N$5)/保育人数!$N$34</f>
        <v>166058.25362542426</v>
      </c>
      <c r="CA552" s="3">
        <f>AA552*(保育人数!$N$4+保育人数!$N$5)/保育人数!$N$34</f>
        <v>167964.33199629746</v>
      </c>
      <c r="CB552" s="3">
        <f>AB552*(保育人数!$N$4+保育人数!$N$5)/保育人数!$N$34</f>
        <v>169746.86825053996</v>
      </c>
      <c r="CC552" s="3">
        <f>AC552*(保育人数!$N$4+保育人数!$N$5)/保育人数!$N$34</f>
        <v>177000.55538414069</v>
      </c>
      <c r="CD552" s="3">
        <f>AD552*(保育人数!$N$4+保育人数!$N$5)/保育人数!$N$34</f>
        <v>192849.24406047518</v>
      </c>
      <c r="CE552" s="3">
        <f>AE552*(保育人数!$N$4+保育人数!$N$5)/保育人数!$N$34</f>
        <v>0</v>
      </c>
      <c r="CF552" s="3">
        <f t="shared" si="344"/>
        <v>154734.0944153039</v>
      </c>
      <c r="CG552" s="216"/>
      <c r="CH552" s="3"/>
      <c r="CI552" s="4"/>
    </row>
    <row r="553" spans="1:87" ht="19">
      <c r="A553" s="32" t="s">
        <v>152</v>
      </c>
      <c r="B553" s="76" t="s">
        <v>144</v>
      </c>
      <c r="C553" s="257"/>
      <c r="D553" s="34" t="s">
        <v>162</v>
      </c>
      <c r="E553" s="38">
        <v>1420</v>
      </c>
      <c r="F553" s="36">
        <v>1450</v>
      </c>
      <c r="G553" s="36">
        <v>1480</v>
      </c>
      <c r="H553" s="36">
        <v>1490</v>
      </c>
      <c r="I553" s="36">
        <v>1500</v>
      </c>
      <c r="J553" s="36">
        <v>1500</v>
      </c>
      <c r="K553" s="36">
        <v>1480</v>
      </c>
      <c r="L553" s="36">
        <v>1500</v>
      </c>
      <c r="M553" s="39">
        <v>1510</v>
      </c>
      <c r="N553" s="39">
        <v>1590</v>
      </c>
      <c r="O553" s="40">
        <v>1740</v>
      </c>
      <c r="P553" s="111"/>
      <c r="Q553" s="111"/>
      <c r="R553" s="111"/>
      <c r="S553" s="111"/>
      <c r="T553" s="35">
        <v>152630</v>
      </c>
      <c r="U553" s="36">
        <v>156520</v>
      </c>
      <c r="V553" s="36">
        <v>158320</v>
      </c>
      <c r="W553" s="36">
        <v>159640</v>
      </c>
      <c r="X553" s="36">
        <v>161230</v>
      </c>
      <c r="Y553" s="36">
        <v>161480</v>
      </c>
      <c r="Z553" s="36">
        <v>159570</v>
      </c>
      <c r="AA553" s="36">
        <v>161430</v>
      </c>
      <c r="AB553" s="37">
        <v>163230</v>
      </c>
      <c r="AC553" s="37">
        <v>170510</v>
      </c>
      <c r="AD553" s="77">
        <v>186460</v>
      </c>
      <c r="AE553" s="111"/>
      <c r="AF553" s="4">
        <f>E553/E$553</f>
        <v>1</v>
      </c>
      <c r="AG553" s="4">
        <f>F553/E$553</f>
        <v>1.0211267605633803</v>
      </c>
      <c r="AH553" s="4">
        <f>G553/E$553</f>
        <v>1.0422535211267605</v>
      </c>
      <c r="AI553" s="4">
        <f>H553/E$553</f>
        <v>1.0492957746478873</v>
      </c>
      <c r="AJ553" s="4">
        <f>I553/E$553</f>
        <v>1.056338028169014</v>
      </c>
      <c r="AK553" s="4">
        <f>J553/E$553</f>
        <v>1.056338028169014</v>
      </c>
      <c r="AL553" s="4">
        <f>K553/E$553</f>
        <v>1.0422535211267605</v>
      </c>
      <c r="AM553" s="4">
        <f>L553/E$553</f>
        <v>1.056338028169014</v>
      </c>
      <c r="AN553" s="4">
        <f>M553/E$553</f>
        <v>1.0633802816901408</v>
      </c>
      <c r="AO553" s="4">
        <f>N553/E$553</f>
        <v>1.119718309859155</v>
      </c>
      <c r="AP553" s="4">
        <f>O553/E$553</f>
        <v>1.2253521126760563</v>
      </c>
      <c r="AQ553" s="256"/>
      <c r="AR553" s="256"/>
      <c r="AS553" s="256"/>
      <c r="AT553" s="256"/>
      <c r="AU553" s="256"/>
      <c r="AV553" s="256"/>
      <c r="AW553" s="256"/>
      <c r="AX553" s="256"/>
      <c r="AY553" s="256"/>
      <c r="AZ553" s="256"/>
      <c r="BA553" s="256"/>
      <c r="BE553" s="3">
        <f>E553*保育人数!$N$3/保育人数!$N$34</f>
        <v>835.38002674071788</v>
      </c>
      <c r="BF553" s="3">
        <f>F553*保育人数!$N$3/保育人数!$N$34</f>
        <v>853.0289005450993</v>
      </c>
      <c r="BG553" s="3">
        <f>G553*保育人数!$N$3/保育人数!$N$34</f>
        <v>870.67777434948061</v>
      </c>
      <c r="BH553" s="3">
        <f>H553*保育人数!$N$3/保育人数!$N$34</f>
        <v>876.56073228427442</v>
      </c>
      <c r="BI553" s="3">
        <f>I553*保育人数!$N$3/保育人数!$N$34</f>
        <v>882.44369021906823</v>
      </c>
      <c r="BJ553" s="3">
        <f>J553*保育人数!$N$3/保育人数!$N$34</f>
        <v>882.44369021906823</v>
      </c>
      <c r="BK553" s="3">
        <f>K553*保育人数!$N$3/保育人数!$N$34</f>
        <v>870.67777434948061</v>
      </c>
      <c r="BL553" s="3">
        <f>L553*保育人数!$N$3/保育人数!$N$34</f>
        <v>882.44369021906823</v>
      </c>
      <c r="BM553" s="3">
        <f>M553*保育人数!$N$3/保育人数!$N$34</f>
        <v>888.32664815386204</v>
      </c>
      <c r="BN553" s="3">
        <f>N553*保育人数!$N$3/保育人数!$N$34</f>
        <v>935.39031163221239</v>
      </c>
      <c r="BO553" s="3">
        <f>O553*保育人数!$N$3/保育人数!$N$34</f>
        <v>1023.6346806541192</v>
      </c>
      <c r="BP553" s="3">
        <f t="shared" si="343"/>
        <v>891.00071994240454</v>
      </c>
      <c r="BQ553" s="216"/>
      <c r="BR553" s="3"/>
      <c r="BU553" s="3">
        <f>U553*保育人数!$N$3/保育人数!$N$34</f>
        <v>92080.057595392369</v>
      </c>
      <c r="BV553" s="3">
        <f>V553*保育人数!$N$3/保育人数!$N$34</f>
        <v>93138.990023655249</v>
      </c>
      <c r="BW553" s="3">
        <f>W553*保育人数!$N$3/保育人数!$N$34</f>
        <v>93915.540471048036</v>
      </c>
      <c r="BX553" s="3">
        <f>X553*保育人数!$N$3/保育人数!$N$34</f>
        <v>94850.930782680254</v>
      </c>
      <c r="BY553" s="3">
        <f>Y553*保育人数!$N$3/保育人数!$N$34</f>
        <v>94998.004731050096</v>
      </c>
      <c r="BZ553" s="3">
        <f>Z553*保育人数!$N$3/保育人数!$N$34</f>
        <v>93874.359765504487</v>
      </c>
      <c r="CA553" s="3">
        <f>AA553*保育人数!$N$3/保育人数!$N$34</f>
        <v>94968.589941376122</v>
      </c>
      <c r="CB553" s="3">
        <f>AB553*保育人数!$N$3/保育人数!$N$34</f>
        <v>96027.522369639002</v>
      </c>
      <c r="CC553" s="3">
        <f>AC553*保育人数!$N$3/保育人数!$N$34</f>
        <v>100310.31574616888</v>
      </c>
      <c r="CD553" s="3">
        <f>AD553*保育人数!$N$3/保育人数!$N$34</f>
        <v>109693.63365216498</v>
      </c>
      <c r="CE553" s="3">
        <f>AE553*保育人数!$N$3/保育人数!$N$34</f>
        <v>0</v>
      </c>
      <c r="CF553" s="3">
        <f t="shared" si="344"/>
        <v>87623.449552607228</v>
      </c>
      <c r="CG553" s="216"/>
      <c r="CH553" s="3"/>
      <c r="CI553" s="4"/>
    </row>
    <row r="554" spans="1:87" ht="21" customHeight="1">
      <c r="A554" s="32" t="s">
        <v>152</v>
      </c>
      <c r="B554" s="33" t="s">
        <v>173</v>
      </c>
      <c r="C554" s="237" t="s">
        <v>159</v>
      </c>
      <c r="D554" s="34" t="s">
        <v>105</v>
      </c>
      <c r="E554" s="38">
        <v>280</v>
      </c>
      <c r="F554" s="36">
        <v>290</v>
      </c>
      <c r="G554" s="36">
        <v>290</v>
      </c>
      <c r="H554" s="36">
        <v>290</v>
      </c>
      <c r="I554" s="36">
        <v>300</v>
      </c>
      <c r="J554" s="36">
        <v>300</v>
      </c>
      <c r="K554" s="36">
        <v>300</v>
      </c>
      <c r="L554" s="36">
        <v>300</v>
      </c>
      <c r="M554" s="39">
        <v>310</v>
      </c>
      <c r="N554" s="39">
        <v>320</v>
      </c>
      <c r="O554" s="40">
        <v>350</v>
      </c>
      <c r="P554" s="111"/>
      <c r="Q554" s="111"/>
      <c r="R554" s="111"/>
      <c r="S554" s="111"/>
      <c r="T554" s="35">
        <v>35240</v>
      </c>
      <c r="U554" s="36">
        <v>35970</v>
      </c>
      <c r="V554" s="36">
        <v>36460</v>
      </c>
      <c r="W554" s="36">
        <v>36730</v>
      </c>
      <c r="X554" s="36">
        <v>37040</v>
      </c>
      <c r="Y554" s="36">
        <v>32610</v>
      </c>
      <c r="Z554" s="36">
        <v>32240</v>
      </c>
      <c r="AA554" s="36">
        <v>32600</v>
      </c>
      <c r="AB554" s="37">
        <v>32920</v>
      </c>
      <c r="AC554" s="37">
        <v>34250</v>
      </c>
      <c r="AD554" s="77">
        <v>37220</v>
      </c>
      <c r="AE554" s="111"/>
      <c r="AF554" s="4">
        <f>E554/E$554</f>
        <v>1</v>
      </c>
      <c r="AG554" s="4">
        <f>F554/E$554</f>
        <v>1.0357142857142858</v>
      </c>
      <c r="AH554" s="4">
        <f>G554/E$554</f>
        <v>1.0357142857142858</v>
      </c>
      <c r="AI554" s="4">
        <f>H554/E$554</f>
        <v>1.0357142857142858</v>
      </c>
      <c r="AJ554" s="4">
        <f>I554/E$554</f>
        <v>1.0714285714285714</v>
      </c>
      <c r="AK554" s="4">
        <f>J554/E$554</f>
        <v>1.0714285714285714</v>
      </c>
      <c r="AL554" s="4">
        <f>K554/E$554</f>
        <v>1.0714285714285714</v>
      </c>
      <c r="AM554" s="4">
        <f>L554/E$554</f>
        <v>1.0714285714285714</v>
      </c>
      <c r="AN554" s="4">
        <f>M554/E$554</f>
        <v>1.1071428571428572</v>
      </c>
      <c r="AO554" s="4">
        <f>N554/E$554</f>
        <v>1.1428571428571428</v>
      </c>
      <c r="AP554" s="4">
        <f>O554/E$554</f>
        <v>1.25</v>
      </c>
      <c r="AQ554" s="256"/>
      <c r="AR554" s="256"/>
      <c r="AS554" s="256"/>
      <c r="AT554" s="256"/>
      <c r="AU554" s="256"/>
      <c r="AV554" s="256"/>
      <c r="AW554" s="256"/>
      <c r="AX554" s="256"/>
      <c r="AY554" s="256"/>
      <c r="AZ554" s="256"/>
      <c r="BA554" s="256"/>
      <c r="BE554" s="3">
        <f>E554*(保育人数!$O$7+保育人数!$O$8)/保育人数!$O$34</f>
        <v>679.64601769911508</v>
      </c>
      <c r="BF554" s="3">
        <f>F554*(保育人数!$O$7+保育人数!$O$8)/保育人数!$O$34</f>
        <v>703.91908975979777</v>
      </c>
      <c r="BG554" s="3">
        <f>G554*(保育人数!$O$7+保育人数!$O$8)/保育人数!$O$34</f>
        <v>703.91908975979777</v>
      </c>
      <c r="BH554" s="3">
        <f>H554*(保育人数!$O$7+保育人数!$O$8)/保育人数!$O$34</f>
        <v>703.91908975979777</v>
      </c>
      <c r="BI554" s="3">
        <f>I554*(保育人数!$O$7+保育人数!$O$8)/保育人数!$O$34</f>
        <v>728.19216182048046</v>
      </c>
      <c r="BJ554" s="3">
        <f>J554*(保育人数!$O$7+保育人数!$O$8)/保育人数!$O$34</f>
        <v>728.19216182048046</v>
      </c>
      <c r="BK554" s="3">
        <f>K554*(保育人数!$O$7+保育人数!$O$8)/保育人数!$O$34</f>
        <v>728.19216182048046</v>
      </c>
      <c r="BL554" s="3">
        <f>L554*(保育人数!$O$7+保育人数!$O$8)/保育人数!$O$34</f>
        <v>728.19216182048046</v>
      </c>
      <c r="BM554" s="3">
        <f>M554*(保育人数!$O$7+保育人数!$O$8)/保育人数!$O$34</f>
        <v>752.46523388116316</v>
      </c>
      <c r="BN554" s="3">
        <f>N554*(保育人数!$O$7+保育人数!$O$8)/保育人数!$O$34</f>
        <v>776.73830594184585</v>
      </c>
      <c r="BO554" s="3">
        <f>O554*(保育人数!$O$7+保育人数!$O$8)/保育人数!$O$34</f>
        <v>849.55752212389382</v>
      </c>
      <c r="BP554" s="3">
        <f>AVERAGE(BE554:BO554)</f>
        <v>734.81209056430305</v>
      </c>
      <c r="BQ554" s="216">
        <f>SUM(BP554:BP557)</f>
        <v>3601.2412366394669</v>
      </c>
      <c r="BR554" s="3"/>
      <c r="BU554" s="3">
        <f>U554*(保育人数!$O$7+保育人数!$O$8)/保育人数!$O$34</f>
        <v>87310.2402022756</v>
      </c>
      <c r="BV554" s="3">
        <f>V554*(保育人数!$O$7+保育人数!$O$8)/保育人数!$O$34</f>
        <v>88499.620733249059</v>
      </c>
      <c r="BW554" s="3">
        <f>W554*(保育人数!$O$7+保育人数!$O$8)/保育人数!$O$34</f>
        <v>89154.993678887491</v>
      </c>
      <c r="BX554" s="3">
        <f>X554*(保育人数!$O$7+保育人数!$O$8)/保育人数!$O$34</f>
        <v>89907.458912768649</v>
      </c>
      <c r="BY554" s="3">
        <f>Y554*(保育人数!$O$7+保育人数!$O$8)/保育人数!$O$34</f>
        <v>79154.487989886227</v>
      </c>
      <c r="BZ554" s="3">
        <f>Z554*(保育人数!$O$7+保育人数!$O$8)/保育人数!$O$34</f>
        <v>78256.384323640959</v>
      </c>
      <c r="CA554" s="3">
        <f>AA554*(保育人数!$O$7+保育人数!$O$8)/保育人数!$O$34</f>
        <v>79130.214917825549</v>
      </c>
      <c r="CB554" s="3">
        <f>AB554*(保育人数!$O$7+保育人数!$O$8)/保育人数!$O$34</f>
        <v>79906.953223767385</v>
      </c>
      <c r="CC554" s="3">
        <f>AC554*(保育人数!$O$7+保育人数!$O$8)/保育人数!$O$34</f>
        <v>83135.271807838188</v>
      </c>
      <c r="CD554" s="3">
        <f>AD554*(保育人数!$O$7+保育人数!$O$8)/保育人数!$O$34</f>
        <v>90344.374209860936</v>
      </c>
      <c r="CE554" s="3">
        <f>AE554*(保育人数!$O$7+保育人数!$O$8)/保育人数!$O$34</f>
        <v>0</v>
      </c>
      <c r="CF554" s="3">
        <f>AVERAGE(BU554:CE554)</f>
        <v>76800</v>
      </c>
      <c r="CG554" s="216">
        <f>ROUNDDOWN(SUM(CF554:CF557)*$CJ$2*12/16,-2)</f>
        <v>193800</v>
      </c>
      <c r="CH554" s="3"/>
      <c r="CI554" s="4"/>
    </row>
    <row r="555" spans="1:87" ht="19">
      <c r="A555" s="32" t="s">
        <v>152</v>
      </c>
      <c r="B555" s="76" t="s">
        <v>145</v>
      </c>
      <c r="C555" s="237"/>
      <c r="D555" s="34" t="s">
        <v>106</v>
      </c>
      <c r="E555" s="38">
        <v>340</v>
      </c>
      <c r="F555" s="36">
        <v>350</v>
      </c>
      <c r="G555" s="36">
        <v>350</v>
      </c>
      <c r="H555" s="36">
        <v>350</v>
      </c>
      <c r="I555" s="36">
        <v>360</v>
      </c>
      <c r="J555" s="36">
        <v>360</v>
      </c>
      <c r="K555" s="36">
        <v>360</v>
      </c>
      <c r="L555" s="36">
        <v>360</v>
      </c>
      <c r="M555" s="39">
        <v>370</v>
      </c>
      <c r="N555" s="39">
        <v>390</v>
      </c>
      <c r="O555" s="40">
        <v>420</v>
      </c>
      <c r="P555" s="111"/>
      <c r="Q555" s="111"/>
      <c r="R555" s="111"/>
      <c r="S555" s="111"/>
      <c r="T555" s="35">
        <v>41500</v>
      </c>
      <c r="U555" s="36">
        <v>42400</v>
      </c>
      <c r="V555" s="36">
        <v>42960</v>
      </c>
      <c r="W555" s="36">
        <v>43290</v>
      </c>
      <c r="X555" s="36">
        <v>43670</v>
      </c>
      <c r="Y555" s="36">
        <v>39250</v>
      </c>
      <c r="Z555" s="36">
        <v>38780</v>
      </c>
      <c r="AA555" s="36">
        <v>39220</v>
      </c>
      <c r="AB555" s="37">
        <v>39620</v>
      </c>
      <c r="AC555" s="37">
        <v>41270</v>
      </c>
      <c r="AD555" s="77">
        <v>44930</v>
      </c>
      <c r="AE555" s="111"/>
      <c r="AF555" s="4">
        <f>E555/E$555</f>
        <v>1</v>
      </c>
      <c r="AG555" s="4">
        <f>F555/E$555</f>
        <v>1.0294117647058822</v>
      </c>
      <c r="AH555" s="4">
        <f>G555/E$555</f>
        <v>1.0294117647058822</v>
      </c>
      <c r="AI555" s="4">
        <f>H555/E$555</f>
        <v>1.0294117647058822</v>
      </c>
      <c r="AJ555" s="4">
        <f>I555/E$555</f>
        <v>1.0588235294117647</v>
      </c>
      <c r="AK555" s="4">
        <f>J555/E$555</f>
        <v>1.0588235294117647</v>
      </c>
      <c r="AL555" s="4">
        <f>K555/E$555</f>
        <v>1.0588235294117647</v>
      </c>
      <c r="AM555" s="4">
        <f>L555/E$555</f>
        <v>1.0588235294117647</v>
      </c>
      <c r="AN555" s="4">
        <f>M555/E$555</f>
        <v>1.088235294117647</v>
      </c>
      <c r="AO555" s="4">
        <f>N555/E$555</f>
        <v>1.1470588235294117</v>
      </c>
      <c r="AP555" s="4">
        <f>O555/E$555</f>
        <v>1.2352941176470589</v>
      </c>
      <c r="AQ555" s="256"/>
      <c r="AR555" s="256"/>
      <c r="AS555" s="256"/>
      <c r="AT555" s="256"/>
      <c r="AU555" s="256"/>
      <c r="AV555" s="256"/>
      <c r="AW555" s="256"/>
      <c r="AX555" s="256"/>
      <c r="AY555" s="256"/>
      <c r="AZ555" s="256"/>
      <c r="BA555" s="256"/>
      <c r="BE555" s="3">
        <f>E555*保育人数!$O$6/保育人数!$O$34</f>
        <v>412.64222503160562</v>
      </c>
      <c r="BF555" s="3">
        <f>F555*保育人数!$O$6/保育人数!$O$34</f>
        <v>424.77876106194691</v>
      </c>
      <c r="BG555" s="3">
        <f>G555*保育人数!$O$6/保育人数!$O$34</f>
        <v>424.77876106194691</v>
      </c>
      <c r="BH555" s="3">
        <f>H555*保育人数!$O$6/保育人数!$O$34</f>
        <v>424.77876106194691</v>
      </c>
      <c r="BI555" s="3">
        <f>I555*保育人数!$O$6/保育人数!$O$34</f>
        <v>436.91529709228826</v>
      </c>
      <c r="BJ555" s="3">
        <f>J555*保育人数!$O$6/保育人数!$O$34</f>
        <v>436.91529709228826</v>
      </c>
      <c r="BK555" s="3">
        <f>K555*保育人数!$O$6/保育人数!$O$34</f>
        <v>436.91529709228826</v>
      </c>
      <c r="BL555" s="3">
        <f>L555*保育人数!$O$6/保育人数!$O$34</f>
        <v>436.91529709228826</v>
      </c>
      <c r="BM555" s="3">
        <f>M555*保育人数!$O$6/保育人数!$O$34</f>
        <v>449.0518331226296</v>
      </c>
      <c r="BN555" s="3">
        <f>N555*保育人数!$O$6/保育人数!$O$34</f>
        <v>473.3249051833123</v>
      </c>
      <c r="BO555" s="3">
        <f>O555*保育人数!$O$6/保育人数!$O$34</f>
        <v>509.73451327433634</v>
      </c>
      <c r="BP555" s="3">
        <f t="shared" ref="BP555:BP557" si="345">AVERAGE(BE555:BO555)</f>
        <v>442.43190437880708</v>
      </c>
      <c r="BQ555" s="216"/>
      <c r="BR555" s="3"/>
      <c r="BU555" s="3">
        <f>U555*保育人数!$O$6/保育人数!$O$34</f>
        <v>51458.912768647286</v>
      </c>
      <c r="BV555" s="3">
        <f>V555*保育人数!$O$6/保育人数!$O$34</f>
        <v>52138.558786346402</v>
      </c>
      <c r="BW555" s="3">
        <f>W555*保育人数!$O$6/保育人数!$O$34</f>
        <v>52539.064475347666</v>
      </c>
      <c r="BX555" s="3">
        <f>X555*保育人数!$O$6/保育人数!$O$34</f>
        <v>53000.252844500639</v>
      </c>
      <c r="BY555" s="3">
        <f>Y555*保育人数!$O$6/保育人数!$O$34</f>
        <v>47635.90391908976</v>
      </c>
      <c r="BZ555" s="3">
        <f>Z555*保育人数!$O$6/保育人数!$O$34</f>
        <v>47065.486725663723</v>
      </c>
      <c r="CA555" s="3">
        <f>AA555*保育人数!$O$6/保育人数!$O$34</f>
        <v>47599.494310998736</v>
      </c>
      <c r="CB555" s="3">
        <f>AB555*保育人数!$O$6/保育人数!$O$34</f>
        <v>48084.955752212394</v>
      </c>
      <c r="CC555" s="3">
        <f>AC555*保育人数!$O$6/保育人数!$O$34</f>
        <v>50087.484197218713</v>
      </c>
      <c r="CD555" s="3">
        <f>AD555*保育人数!$O$6/保育人数!$O$34</f>
        <v>54529.456384323646</v>
      </c>
      <c r="CE555" s="3">
        <f>AE555*保育人数!$O$6/保育人数!$O$34</f>
        <v>0</v>
      </c>
      <c r="CF555" s="3">
        <f t="shared" ref="CF555:CF557" si="346">AVERAGE(BU555:CE555)</f>
        <v>45830.870014940811</v>
      </c>
      <c r="CG555" s="216"/>
      <c r="CH555" s="3"/>
      <c r="CI555" s="4"/>
    </row>
    <row r="556" spans="1:87" ht="19">
      <c r="A556" s="32" t="s">
        <v>152</v>
      </c>
      <c r="B556" s="76" t="s">
        <v>145</v>
      </c>
      <c r="C556" s="257" t="s">
        <v>160</v>
      </c>
      <c r="D556" s="34" t="s">
        <v>161</v>
      </c>
      <c r="E556" s="38">
        <v>780</v>
      </c>
      <c r="F556" s="36">
        <v>800</v>
      </c>
      <c r="G556" s="36">
        <v>810</v>
      </c>
      <c r="H556" s="36">
        <v>810</v>
      </c>
      <c r="I556" s="36">
        <v>830</v>
      </c>
      <c r="J556" s="36">
        <v>830</v>
      </c>
      <c r="K556" s="36">
        <v>810</v>
      </c>
      <c r="L556" s="36">
        <v>830</v>
      </c>
      <c r="M556" s="39">
        <v>830</v>
      </c>
      <c r="N556" s="39">
        <v>870</v>
      </c>
      <c r="O556" s="40">
        <v>950</v>
      </c>
      <c r="P556" s="111"/>
      <c r="Q556" s="111"/>
      <c r="R556" s="111"/>
      <c r="S556" s="111"/>
      <c r="T556" s="35">
        <v>88520</v>
      </c>
      <c r="U556" s="36">
        <v>90640</v>
      </c>
      <c r="V556" s="36">
        <v>91760</v>
      </c>
      <c r="W556" s="36">
        <v>92510</v>
      </c>
      <c r="X556" s="36">
        <v>93390</v>
      </c>
      <c r="Y556" s="36">
        <v>93540</v>
      </c>
      <c r="Z556" s="36">
        <v>92580</v>
      </c>
      <c r="AA556" s="36">
        <v>93640</v>
      </c>
      <c r="AB556" s="37">
        <v>94630</v>
      </c>
      <c r="AC556" s="37">
        <v>98690</v>
      </c>
      <c r="AD556" s="77">
        <v>107530</v>
      </c>
      <c r="AE556" s="111"/>
      <c r="AF556" s="4">
        <f>E556/E$556</f>
        <v>1</v>
      </c>
      <c r="AG556" s="4">
        <f>F556/E$556</f>
        <v>1.0256410256410255</v>
      </c>
      <c r="AH556" s="4">
        <f>G556/E$556</f>
        <v>1.0384615384615385</v>
      </c>
      <c r="AI556" s="4">
        <f>H556/E$556</f>
        <v>1.0384615384615385</v>
      </c>
      <c r="AJ556" s="4">
        <f>I556/E$556</f>
        <v>1.0641025641025641</v>
      </c>
      <c r="AK556" s="4">
        <f>J556/E$556</f>
        <v>1.0641025641025641</v>
      </c>
      <c r="AL556" s="4">
        <f>K556/E$556</f>
        <v>1.0384615384615385</v>
      </c>
      <c r="AM556" s="4">
        <f>L556/E$556</f>
        <v>1.0641025641025641</v>
      </c>
      <c r="AN556" s="4">
        <f>M556/E$556</f>
        <v>1.0641025641025641</v>
      </c>
      <c r="AO556" s="4">
        <f>N556/E$556</f>
        <v>1.1153846153846154</v>
      </c>
      <c r="AP556" s="4">
        <f>O556/E$556</f>
        <v>1.2179487179487178</v>
      </c>
      <c r="AQ556" s="256"/>
      <c r="AR556" s="256"/>
      <c r="AS556" s="256"/>
      <c r="AT556" s="256"/>
      <c r="AU556" s="256"/>
      <c r="AV556" s="256"/>
      <c r="AW556" s="256"/>
      <c r="AX556" s="256"/>
      <c r="AY556" s="256"/>
      <c r="AZ556" s="256"/>
      <c r="BA556" s="256"/>
      <c r="BE556" s="3">
        <f>E556*(保育人数!$O$4+保育人数!$O$5)/保育人数!$O$34</f>
        <v>1419.9747155499369</v>
      </c>
      <c r="BF556" s="3">
        <f>F556*(保育人数!$O$4+保育人数!$O$5)/保育人数!$O$34</f>
        <v>1456.3843236409609</v>
      </c>
      <c r="BG556" s="3">
        <f>G556*(保育人数!$O$4+保育人数!$O$5)/保育人数!$O$34</f>
        <v>1474.5891276864729</v>
      </c>
      <c r="BH556" s="3">
        <f>H556*(保育人数!$O$4+保育人数!$O$5)/保育人数!$O$34</f>
        <v>1474.5891276864729</v>
      </c>
      <c r="BI556" s="3">
        <f>I556*(保育人数!$O$4+保育人数!$O$5)/保育人数!$O$34</f>
        <v>1510.9987357774969</v>
      </c>
      <c r="BJ556" s="3">
        <f>J556*(保育人数!$O$4+保育人数!$O$5)/保育人数!$O$34</f>
        <v>1510.9987357774969</v>
      </c>
      <c r="BK556" s="3">
        <f>K556*(保育人数!$O$4+保育人数!$O$5)/保育人数!$O$34</f>
        <v>1474.5891276864729</v>
      </c>
      <c r="BL556" s="3">
        <f>L556*(保育人数!$O$4+保育人数!$O$5)/保育人数!$O$34</f>
        <v>1510.9987357774969</v>
      </c>
      <c r="BM556" s="3">
        <f>M556*(保育人数!$O$4+保育人数!$O$5)/保育人数!$O$34</f>
        <v>1510.9987357774969</v>
      </c>
      <c r="BN556" s="3">
        <f>N556*(保育人数!$O$4+保育人数!$O$5)/保育人数!$O$34</f>
        <v>1583.8179519595451</v>
      </c>
      <c r="BO556" s="3">
        <f>O556*(保育人数!$O$4+保育人数!$O$5)/保育人数!$O$34</f>
        <v>1729.456384323641</v>
      </c>
      <c r="BP556" s="3">
        <f t="shared" si="345"/>
        <v>1514.3087001494082</v>
      </c>
      <c r="BQ556" s="216"/>
      <c r="BR556" s="3"/>
      <c r="BU556" s="3">
        <f>U556*(保育人数!$O$4+保育人数!$O$5)/保育人数!$O$34</f>
        <v>165008.34386852087</v>
      </c>
      <c r="BV556" s="3">
        <f>V556*(保育人数!$O$4+保育人数!$O$5)/保育人数!$O$34</f>
        <v>167047.28192161821</v>
      </c>
      <c r="BW556" s="3">
        <f>W556*(保育人数!$O$4+保育人数!$O$5)/保育人数!$O$34</f>
        <v>168412.64222503162</v>
      </c>
      <c r="BX556" s="3">
        <f>X556*(保育人数!$O$4+保育人数!$O$5)/保育人数!$O$34</f>
        <v>170014.66498103668</v>
      </c>
      <c r="BY556" s="3">
        <f>Y556*(保育人数!$O$4+保育人数!$O$5)/保育人数!$O$34</f>
        <v>170287.73704171935</v>
      </c>
      <c r="BZ556" s="3">
        <f>Z556*(保育人数!$O$4+保育人数!$O$5)/保育人数!$O$34</f>
        <v>168540.07585335019</v>
      </c>
      <c r="CA556" s="3">
        <f>AA556*(保育人数!$O$4+保育人数!$O$5)/保育人数!$O$34</f>
        <v>170469.78508217447</v>
      </c>
      <c r="CB556" s="3">
        <f>AB556*(保育人数!$O$4+保育人数!$O$5)/保育人数!$O$34</f>
        <v>172272.06068268017</v>
      </c>
      <c r="CC556" s="3">
        <f>AC556*(保育人数!$O$4+保育人数!$O$5)/保育人数!$O$34</f>
        <v>179663.21112515804</v>
      </c>
      <c r="CD556" s="3">
        <f>AD556*(保育人数!$O$4+保育人数!$O$5)/保育人数!$O$34</f>
        <v>195756.25790139067</v>
      </c>
      <c r="CE556" s="3">
        <f>AE556*(保育人数!$O$4+保育人数!$O$5)/保育人数!$O$34</f>
        <v>0</v>
      </c>
      <c r="CF556" s="3">
        <f t="shared" si="346"/>
        <v>157042.9146075164</v>
      </c>
      <c r="CG556" s="216"/>
      <c r="CH556" s="3"/>
      <c r="CI556" s="4"/>
    </row>
    <row r="557" spans="1:87" ht="19">
      <c r="A557" s="32" t="s">
        <v>152</v>
      </c>
      <c r="B557" s="76" t="s">
        <v>145</v>
      </c>
      <c r="C557" s="257"/>
      <c r="D557" s="34" t="s">
        <v>162</v>
      </c>
      <c r="E557" s="38">
        <v>1400</v>
      </c>
      <c r="F557" s="36">
        <v>1440</v>
      </c>
      <c r="G557" s="36">
        <v>1460</v>
      </c>
      <c r="H557" s="36">
        <v>1470</v>
      </c>
      <c r="I557" s="36">
        <v>1490</v>
      </c>
      <c r="J557" s="36">
        <v>1490</v>
      </c>
      <c r="K557" s="36">
        <v>1460</v>
      </c>
      <c r="L557" s="36">
        <v>1490</v>
      </c>
      <c r="M557" s="39">
        <v>1500</v>
      </c>
      <c r="N557" s="39">
        <v>1570</v>
      </c>
      <c r="O557" s="40">
        <v>1720</v>
      </c>
      <c r="P557" s="111"/>
      <c r="Q557" s="111"/>
      <c r="R557" s="111"/>
      <c r="S557" s="111"/>
      <c r="T557" s="35">
        <v>151170</v>
      </c>
      <c r="U557" s="36">
        <v>155030</v>
      </c>
      <c r="V557" s="36">
        <v>156810</v>
      </c>
      <c r="W557" s="36">
        <v>158130</v>
      </c>
      <c r="X557" s="36">
        <v>159700</v>
      </c>
      <c r="Y557" s="36">
        <v>159950</v>
      </c>
      <c r="Z557" s="36">
        <v>158060</v>
      </c>
      <c r="AA557" s="36">
        <v>159900</v>
      </c>
      <c r="AB557" s="37">
        <v>161680</v>
      </c>
      <c r="AC557" s="37">
        <v>168910</v>
      </c>
      <c r="AD557" s="77">
        <v>184720</v>
      </c>
      <c r="AE557" s="111"/>
      <c r="AF557" s="4">
        <f>E557/E$557</f>
        <v>1</v>
      </c>
      <c r="AG557" s="4">
        <f>F557/E$557</f>
        <v>1.0285714285714285</v>
      </c>
      <c r="AH557" s="4">
        <f>G557/E$557</f>
        <v>1.0428571428571429</v>
      </c>
      <c r="AI557" s="4">
        <f>H557/E$557</f>
        <v>1.05</v>
      </c>
      <c r="AJ557" s="4">
        <f>I557/E$557</f>
        <v>1.0642857142857143</v>
      </c>
      <c r="AK557" s="4">
        <f>J557/E$557</f>
        <v>1.0642857142857143</v>
      </c>
      <c r="AL557" s="4">
        <f>K557/E$557</f>
        <v>1.0428571428571429</v>
      </c>
      <c r="AM557" s="4">
        <f>L557/E$557</f>
        <v>1.0642857142857143</v>
      </c>
      <c r="AN557" s="4">
        <f>M557/E$557</f>
        <v>1.0714285714285714</v>
      </c>
      <c r="AO557" s="4">
        <f>N557/E$557</f>
        <v>1.1214285714285714</v>
      </c>
      <c r="AP557" s="4">
        <f>O557/E$557</f>
        <v>1.2285714285714286</v>
      </c>
      <c r="AQ557" s="256"/>
      <c r="AR557" s="256"/>
      <c r="AS557" s="256"/>
      <c r="AT557" s="256"/>
      <c r="AU557" s="256"/>
      <c r="AV557" s="256"/>
      <c r="AW557" s="256"/>
      <c r="AX557" s="256"/>
      <c r="AY557" s="256"/>
      <c r="AZ557" s="256"/>
      <c r="BA557" s="256"/>
      <c r="BE557" s="3">
        <f>E557*保育人数!$O$3/保育人数!$O$34</f>
        <v>849.55752212389382</v>
      </c>
      <c r="BF557" s="3">
        <f>F557*保育人数!$O$3/保育人数!$O$34</f>
        <v>873.83059418457651</v>
      </c>
      <c r="BG557" s="3">
        <f>G557*保育人数!$O$3/保育人数!$O$34</f>
        <v>885.96713021491792</v>
      </c>
      <c r="BH557" s="3">
        <f>H557*保育人数!$O$3/保育人数!$O$34</f>
        <v>892.0353982300885</v>
      </c>
      <c r="BI557" s="3">
        <f>I557*保育人数!$O$3/保育人数!$O$34</f>
        <v>904.17193426042991</v>
      </c>
      <c r="BJ557" s="3">
        <f>J557*保育人数!$O$3/保育人数!$O$34</f>
        <v>904.17193426042991</v>
      </c>
      <c r="BK557" s="3">
        <f>K557*保育人数!$O$3/保育人数!$O$34</f>
        <v>885.96713021491792</v>
      </c>
      <c r="BL557" s="3">
        <f>L557*保育人数!$O$3/保育人数!$O$34</f>
        <v>904.17193426042991</v>
      </c>
      <c r="BM557" s="3">
        <f>M557*保育人数!$O$3/保育人数!$O$34</f>
        <v>910.24020227560061</v>
      </c>
      <c r="BN557" s="3">
        <f>N557*保育人数!$O$3/保育人数!$O$34</f>
        <v>952.71807838179529</v>
      </c>
      <c r="BO557" s="3">
        <f>O557*保育人数!$O$3/保育人数!$O$34</f>
        <v>1043.7420986093553</v>
      </c>
      <c r="BP557" s="3">
        <f t="shared" si="345"/>
        <v>909.68854154694861</v>
      </c>
      <c r="BQ557" s="216"/>
      <c r="BR557" s="3"/>
      <c r="BU557" s="3">
        <f>U557*保育人数!$O$3/保育人数!$O$34</f>
        <v>94076.359039190909</v>
      </c>
      <c r="BV557" s="3">
        <f>V557*保育人数!$O$3/保育人数!$O$34</f>
        <v>95156.510745891283</v>
      </c>
      <c r="BW557" s="3">
        <f>W557*保育人数!$O$3/保育人数!$O$34</f>
        <v>95957.52212389381</v>
      </c>
      <c r="BX557" s="3">
        <f>X557*保育人数!$O$3/保育人数!$O$34</f>
        <v>96910.240202275614</v>
      </c>
      <c r="BY557" s="3">
        <f>Y557*保育人数!$O$3/保育人数!$O$34</f>
        <v>97061.946902654876</v>
      </c>
      <c r="BZ557" s="3">
        <f>Z557*保育人数!$O$3/保育人数!$O$34</f>
        <v>95915.04424778762</v>
      </c>
      <c r="CA557" s="3">
        <f>AA557*保育人数!$O$3/保育人数!$O$34</f>
        <v>97031.605562579018</v>
      </c>
      <c r="CB557" s="3">
        <f>AB557*保育人数!$O$3/保育人数!$O$34</f>
        <v>98111.757269279406</v>
      </c>
      <c r="CC557" s="3">
        <f>AC557*保育人数!$O$3/保育人数!$O$34</f>
        <v>102499.1150442478</v>
      </c>
      <c r="CD557" s="3">
        <f>AD557*保育人数!$O$3/保育人数!$O$34</f>
        <v>112093.04677623263</v>
      </c>
      <c r="CE557" s="3">
        <f>AE557*保育人数!$O$3/保育人数!$O$34</f>
        <v>0</v>
      </c>
      <c r="CF557" s="3">
        <f t="shared" si="346"/>
        <v>89528.467992184815</v>
      </c>
      <c r="CG557" s="216"/>
      <c r="CH557" s="3"/>
      <c r="CI557" s="4"/>
    </row>
    <row r="558" spans="1:87" ht="21" customHeight="1">
      <c r="A558" s="32" t="s">
        <v>152</v>
      </c>
      <c r="B558" s="33" t="s">
        <v>174</v>
      </c>
      <c r="C558" s="237" t="s">
        <v>159</v>
      </c>
      <c r="D558" s="34" t="s">
        <v>105</v>
      </c>
      <c r="E558" s="38">
        <v>270</v>
      </c>
      <c r="F558" s="36">
        <v>280</v>
      </c>
      <c r="G558" s="36">
        <v>280</v>
      </c>
      <c r="H558" s="36">
        <v>280</v>
      </c>
      <c r="I558" s="36">
        <v>280</v>
      </c>
      <c r="J558" s="36">
        <v>280</v>
      </c>
      <c r="K558" s="36">
        <v>290</v>
      </c>
      <c r="L558" s="36">
        <v>290</v>
      </c>
      <c r="M558" s="39">
        <v>290</v>
      </c>
      <c r="N558" s="39">
        <v>310</v>
      </c>
      <c r="O558" s="40">
        <v>330</v>
      </c>
      <c r="P558" s="111"/>
      <c r="Q558" s="111"/>
      <c r="R558" s="111"/>
      <c r="S558" s="111"/>
      <c r="T558" s="35">
        <v>34010</v>
      </c>
      <c r="U558" s="36">
        <v>34700</v>
      </c>
      <c r="V558" s="36">
        <v>35190</v>
      </c>
      <c r="W558" s="36">
        <v>35440</v>
      </c>
      <c r="X558" s="36">
        <v>35740</v>
      </c>
      <c r="Y558" s="36">
        <v>31320</v>
      </c>
      <c r="Z558" s="36">
        <v>30960</v>
      </c>
      <c r="AA558" s="36">
        <v>31300</v>
      </c>
      <c r="AB558" s="37">
        <v>31620</v>
      </c>
      <c r="AC558" s="37">
        <v>32890</v>
      </c>
      <c r="AD558" s="77">
        <v>35740</v>
      </c>
      <c r="AE558" s="111"/>
      <c r="AF558" s="4">
        <f>E558/E$558</f>
        <v>1</v>
      </c>
      <c r="AG558" s="4">
        <f>F558/E$558</f>
        <v>1.037037037037037</v>
      </c>
      <c r="AH558" s="4">
        <f>G558/E$558</f>
        <v>1.037037037037037</v>
      </c>
      <c r="AI558" s="4">
        <f>H558/E$558</f>
        <v>1.037037037037037</v>
      </c>
      <c r="AJ558" s="4">
        <f>I558/E$558</f>
        <v>1.037037037037037</v>
      </c>
      <c r="AK558" s="4">
        <f>J558/E$558</f>
        <v>1.037037037037037</v>
      </c>
      <c r="AL558" s="4">
        <f>K558/E$558</f>
        <v>1.0740740740740742</v>
      </c>
      <c r="AM558" s="4">
        <f>L558/E$558</f>
        <v>1.0740740740740742</v>
      </c>
      <c r="AN558" s="4">
        <f>M558/E$558</f>
        <v>1.0740740740740742</v>
      </c>
      <c r="AO558" s="4">
        <f>N558/E$558</f>
        <v>1.1481481481481481</v>
      </c>
      <c r="AP558" s="4">
        <f>O558/E$558</f>
        <v>1.2222222222222223</v>
      </c>
      <c r="AQ558" s="256"/>
      <c r="AR558" s="256"/>
      <c r="AS558" s="256"/>
      <c r="AT558" s="256"/>
      <c r="AU558" s="256"/>
      <c r="AV558" s="256"/>
      <c r="AW558" s="256"/>
      <c r="AX558" s="256"/>
      <c r="AY558" s="256"/>
      <c r="AZ558" s="256"/>
      <c r="BA558" s="256"/>
      <c r="BE558" s="3">
        <f>E558*(保育人数!$P$7+保育人数!$P$8)/保育人数!$P$34</f>
        <v>670.50557928089279</v>
      </c>
      <c r="BF558" s="3">
        <f>F558*(保育人数!$P$7+保育人数!$P$8)/保育人数!$P$34</f>
        <v>695.33911925425923</v>
      </c>
      <c r="BG558" s="3">
        <f>G558*(保育人数!$P$7+保育人数!$P$8)/保育人数!$P$34</f>
        <v>695.33911925425923</v>
      </c>
      <c r="BH558" s="3">
        <f>H558*(保育人数!$P$7+保育人数!$P$8)/保育人数!$P$34</f>
        <v>695.33911925425923</v>
      </c>
      <c r="BI558" s="3">
        <f>I558*(保育人数!$P$7+保育人数!$P$8)/保育人数!$P$34</f>
        <v>695.33911925425923</v>
      </c>
      <c r="BJ558" s="3">
        <f>J558*(保育人数!$P$7+保育人数!$P$8)/保育人数!$P$34</f>
        <v>695.33911925425923</v>
      </c>
      <c r="BK558" s="3">
        <f>K558*(保育人数!$P$7+保育人数!$P$8)/保育人数!$P$34</f>
        <v>720.17265922762556</v>
      </c>
      <c r="BL558" s="3">
        <f>L558*(保育人数!$P$7+保育人数!$P$8)/保育人数!$P$34</f>
        <v>720.17265922762556</v>
      </c>
      <c r="BM558" s="3">
        <f>M558*(保育人数!$P$7+保育人数!$P$8)/保育人数!$P$34</f>
        <v>720.17265922762556</v>
      </c>
      <c r="BN558" s="3">
        <f>N558*(保育人数!$P$7+保育人数!$P$8)/保育人数!$P$34</f>
        <v>769.83973917435833</v>
      </c>
      <c r="BO558" s="3">
        <f>O558*(保育人数!$P$7+保育人数!$P$8)/保育人数!$P$34</f>
        <v>819.50681912109121</v>
      </c>
      <c r="BP558" s="3">
        <f>AVERAGE(BE558:BO558)</f>
        <v>717.91506468459238</v>
      </c>
      <c r="BQ558" s="216">
        <f>SUM(BP558:BP561)</f>
        <v>3601.9920934096444</v>
      </c>
      <c r="BR558" s="3"/>
      <c r="BU558" s="3">
        <f>U558*(保育人数!$P$7+保育人数!$P$8)/保育人数!$P$34</f>
        <v>86172.383707581408</v>
      </c>
      <c r="BV558" s="3">
        <f>V558*(保育人数!$P$7+保育人数!$P$8)/保育人数!$P$34</f>
        <v>87389.227166276352</v>
      </c>
      <c r="BW558" s="3">
        <f>W558*(保育人数!$P$7+保育人数!$P$8)/保育人数!$P$34</f>
        <v>88010.065665610513</v>
      </c>
      <c r="BX558" s="3">
        <f>X558*(保育人数!$P$7+保育人数!$P$8)/保育人数!$P$34</f>
        <v>88755.071864811514</v>
      </c>
      <c r="BY558" s="3">
        <f>Y558*(保育人数!$P$7+保育人数!$P$8)/保育人数!$P$34</f>
        <v>77778.647196583566</v>
      </c>
      <c r="BZ558" s="3">
        <f>Z558*(保育人数!$P$7+保育人数!$P$8)/保育人数!$P$34</f>
        <v>76884.639757542376</v>
      </c>
      <c r="CA558" s="3">
        <f>AA558*(保育人数!$P$7+保育人数!$P$8)/保育人数!$P$34</f>
        <v>77728.980116636827</v>
      </c>
      <c r="CB558" s="3">
        <f>AB558*(保育人数!$P$7+保育人数!$P$8)/保育人数!$P$34</f>
        <v>78523.653395784553</v>
      </c>
      <c r="CC558" s="3">
        <f>AC558*(保育人数!$P$7+保育人数!$P$8)/保育人数!$P$34</f>
        <v>81677.512972402081</v>
      </c>
      <c r="CD558" s="3">
        <f>AD558*(保育人数!$P$7+保育人数!$P$8)/保育人数!$P$34</f>
        <v>88755.071864811514</v>
      </c>
      <c r="CE558" s="3">
        <f>AE558*(保育人数!$P$7+保育人数!$P$8)/保育人数!$P$34</f>
        <v>0</v>
      </c>
      <c r="CF558" s="3">
        <f>AVERAGE(BU558:CE558)</f>
        <v>75606.841246185504</v>
      </c>
      <c r="CG558" s="216">
        <f>ROUNDDOWN(SUM(CF558:CF561)*$CJ$2*12/16,-2)</f>
        <v>194400</v>
      </c>
      <c r="CH558" s="3"/>
      <c r="CI558" s="4"/>
    </row>
    <row r="559" spans="1:87" ht="19">
      <c r="A559" s="32" t="s">
        <v>152</v>
      </c>
      <c r="B559" s="76" t="s">
        <v>146</v>
      </c>
      <c r="C559" s="237"/>
      <c r="D559" s="34" t="s">
        <v>106</v>
      </c>
      <c r="E559" s="38">
        <v>330</v>
      </c>
      <c r="F559" s="36">
        <v>340</v>
      </c>
      <c r="G559" s="36">
        <v>340</v>
      </c>
      <c r="H559" s="36">
        <v>340</v>
      </c>
      <c r="I559" s="36">
        <v>340</v>
      </c>
      <c r="J559" s="36">
        <v>340</v>
      </c>
      <c r="K559" s="36">
        <v>350</v>
      </c>
      <c r="L559" s="36">
        <v>350</v>
      </c>
      <c r="M559" s="39">
        <v>350</v>
      </c>
      <c r="N559" s="39">
        <v>380</v>
      </c>
      <c r="O559" s="40">
        <v>400</v>
      </c>
      <c r="P559" s="111"/>
      <c r="Q559" s="111"/>
      <c r="R559" s="111"/>
      <c r="S559" s="111"/>
      <c r="T559" s="35">
        <v>40270</v>
      </c>
      <c r="U559" s="36">
        <v>41130</v>
      </c>
      <c r="V559" s="36">
        <v>41690</v>
      </c>
      <c r="W559" s="36">
        <v>42000</v>
      </c>
      <c r="X559" s="36">
        <v>42370</v>
      </c>
      <c r="Y559" s="36">
        <v>37960</v>
      </c>
      <c r="Z559" s="36">
        <v>37500</v>
      </c>
      <c r="AA559" s="36">
        <v>37920</v>
      </c>
      <c r="AB559" s="37">
        <v>38320</v>
      </c>
      <c r="AC559" s="37">
        <v>39910</v>
      </c>
      <c r="AD559" s="77">
        <v>43450</v>
      </c>
      <c r="AE559" s="111"/>
      <c r="AF559" s="4">
        <f>E559/E$559</f>
        <v>1</v>
      </c>
      <c r="AG559" s="4">
        <f>F559/E$559</f>
        <v>1.0303030303030303</v>
      </c>
      <c r="AH559" s="4">
        <f>G559/E$559</f>
        <v>1.0303030303030303</v>
      </c>
      <c r="AI559" s="4">
        <f>H559/E$559</f>
        <v>1.0303030303030303</v>
      </c>
      <c r="AJ559" s="4">
        <f>I559/E$559</f>
        <v>1.0303030303030303</v>
      </c>
      <c r="AK559" s="4">
        <f>J559/E$559</f>
        <v>1.0303030303030303</v>
      </c>
      <c r="AL559" s="4">
        <f>K559/E$559</f>
        <v>1.0606060606060606</v>
      </c>
      <c r="AM559" s="4">
        <f>L559/E$559</f>
        <v>1.0606060606060606</v>
      </c>
      <c r="AN559" s="4">
        <f>M559/E$559</f>
        <v>1.0606060606060606</v>
      </c>
      <c r="AO559" s="4">
        <f>N559/E$559</f>
        <v>1.1515151515151516</v>
      </c>
      <c r="AP559" s="4">
        <f>O559/E$559</f>
        <v>1.2121212121212122</v>
      </c>
      <c r="AQ559" s="256"/>
      <c r="AR559" s="256"/>
      <c r="AS559" s="256"/>
      <c r="AT559" s="256"/>
      <c r="AU559" s="256"/>
      <c r="AV559" s="256"/>
      <c r="AW559" s="256"/>
      <c r="AX559" s="256"/>
      <c r="AY559" s="256"/>
      <c r="AZ559" s="256"/>
      <c r="BA559" s="256"/>
      <c r="BE559" s="3">
        <f>E559*保育人数!$P$6/保育人数!$P$34</f>
        <v>409.75340956054561</v>
      </c>
      <c r="BF559" s="3">
        <f>F559*保育人数!$P$6/保育人数!$P$34</f>
        <v>422.17017954722877</v>
      </c>
      <c r="BG559" s="3">
        <f>G559*保育人数!$P$6/保育人数!$P$34</f>
        <v>422.17017954722877</v>
      </c>
      <c r="BH559" s="3">
        <f>H559*保育人数!$P$6/保育人数!$P$34</f>
        <v>422.17017954722877</v>
      </c>
      <c r="BI559" s="3">
        <f>I559*保育人数!$P$6/保育人数!$P$34</f>
        <v>422.17017954722877</v>
      </c>
      <c r="BJ559" s="3">
        <f>J559*保育人数!$P$6/保育人数!$P$34</f>
        <v>422.17017954722877</v>
      </c>
      <c r="BK559" s="3">
        <f>K559*保育人数!$P$6/保育人数!$P$34</f>
        <v>434.58694953391199</v>
      </c>
      <c r="BL559" s="3">
        <f>L559*保育人数!$P$6/保育人数!$P$34</f>
        <v>434.58694953391199</v>
      </c>
      <c r="BM559" s="3">
        <f>M559*保育人数!$P$6/保育人数!$P$34</f>
        <v>434.58694953391199</v>
      </c>
      <c r="BN559" s="3">
        <f>N559*保育人数!$P$6/保育人数!$P$34</f>
        <v>471.8372594939616</v>
      </c>
      <c r="BO559" s="3">
        <f>O559*保育人数!$P$6/保育人数!$P$34</f>
        <v>496.67079946732798</v>
      </c>
      <c r="BP559" s="3">
        <f t="shared" ref="BP559:BP561" si="347">AVERAGE(BE559:BO559)</f>
        <v>435.71574680542869</v>
      </c>
      <c r="BQ559" s="216"/>
      <c r="BR559" s="3"/>
      <c r="BU559" s="3">
        <f>U559*保育人数!$P$6/保育人数!$P$34</f>
        <v>51070.174955228002</v>
      </c>
      <c r="BV559" s="3">
        <f>V559*保育人数!$P$6/保育人数!$P$34</f>
        <v>51765.514074482257</v>
      </c>
      <c r="BW559" s="3">
        <f>W559*保育人数!$P$6/保育人数!$P$34</f>
        <v>52150.433944069438</v>
      </c>
      <c r="BX559" s="3">
        <f>X559*保育人数!$P$6/保育人数!$P$34</f>
        <v>52609.854433576715</v>
      </c>
      <c r="BY559" s="3">
        <f>Y559*保育人数!$P$6/保育人数!$P$34</f>
        <v>47134.058869449429</v>
      </c>
      <c r="BZ559" s="3">
        <f>Z559*保育人数!$P$6/保育人数!$P$34</f>
        <v>46562.887450062</v>
      </c>
      <c r="CA559" s="3">
        <f>AA559*保育人数!$P$6/保育人数!$P$34</f>
        <v>47084.39178950269</v>
      </c>
      <c r="CB559" s="3">
        <f>AB559*保育人数!$P$6/保育人数!$P$34</f>
        <v>47581.062588970024</v>
      </c>
      <c r="CC559" s="3">
        <f>AC559*保育人数!$P$6/保育人数!$P$34</f>
        <v>49555.329016852651</v>
      </c>
      <c r="CD559" s="3">
        <f>AD559*保育人数!$P$6/保育人数!$P$34</f>
        <v>53950.8655921385</v>
      </c>
      <c r="CE559" s="3">
        <f>AE559*保育人数!$P$6/保育人数!$P$34</f>
        <v>0</v>
      </c>
      <c r="CF559" s="3">
        <f t="shared" ref="CF559:CF561" si="348">AVERAGE(BU559:CE559)</f>
        <v>45405.870246757426</v>
      </c>
      <c r="CG559" s="216"/>
      <c r="CH559" s="3"/>
      <c r="CI559" s="4"/>
    </row>
    <row r="560" spans="1:87" ht="19">
      <c r="A560" s="32" t="s">
        <v>152</v>
      </c>
      <c r="B560" s="76" t="s">
        <v>146</v>
      </c>
      <c r="C560" s="257" t="s">
        <v>160</v>
      </c>
      <c r="D560" s="34" t="s">
        <v>161</v>
      </c>
      <c r="E560" s="38">
        <v>770</v>
      </c>
      <c r="F560" s="36">
        <v>790</v>
      </c>
      <c r="G560" s="36">
        <v>800</v>
      </c>
      <c r="H560" s="36">
        <v>800</v>
      </c>
      <c r="I560" s="36">
        <v>810</v>
      </c>
      <c r="J560" s="36">
        <v>810</v>
      </c>
      <c r="K560" s="36">
        <v>800</v>
      </c>
      <c r="L560" s="36">
        <v>810</v>
      </c>
      <c r="M560" s="39">
        <v>820</v>
      </c>
      <c r="N560" s="39">
        <v>860</v>
      </c>
      <c r="O560" s="40">
        <v>940</v>
      </c>
      <c r="P560" s="111"/>
      <c r="Q560" s="111"/>
      <c r="R560" s="111"/>
      <c r="S560" s="111"/>
      <c r="T560" s="35">
        <v>87290</v>
      </c>
      <c r="U560" s="36">
        <v>89370</v>
      </c>
      <c r="V560" s="36">
        <v>90490</v>
      </c>
      <c r="W560" s="36">
        <v>91220</v>
      </c>
      <c r="X560" s="36">
        <v>92090</v>
      </c>
      <c r="Y560" s="36">
        <v>92250</v>
      </c>
      <c r="Z560" s="36">
        <v>91300</v>
      </c>
      <c r="AA560" s="36">
        <v>92340</v>
      </c>
      <c r="AB560" s="37">
        <v>93330</v>
      </c>
      <c r="AC560" s="37">
        <v>97330</v>
      </c>
      <c r="AD560" s="77">
        <v>106050</v>
      </c>
      <c r="AE560" s="111"/>
      <c r="AF560" s="4">
        <f>E560/E$560</f>
        <v>1</v>
      </c>
      <c r="AG560" s="4">
        <f>F560/E$560</f>
        <v>1.025974025974026</v>
      </c>
      <c r="AH560" s="4">
        <f>G560/E$560</f>
        <v>1.0389610389610389</v>
      </c>
      <c r="AI560" s="4">
        <f>H560/E$560</f>
        <v>1.0389610389610389</v>
      </c>
      <c r="AJ560" s="4">
        <f>I560/E$560</f>
        <v>1.051948051948052</v>
      </c>
      <c r="AK560" s="4">
        <f>J560/E$560</f>
        <v>1.051948051948052</v>
      </c>
      <c r="AL560" s="4">
        <f>K560/E$560</f>
        <v>1.0389610389610389</v>
      </c>
      <c r="AM560" s="4">
        <f>L560/E$560</f>
        <v>1.051948051948052</v>
      </c>
      <c r="AN560" s="4">
        <f>M560/E$560</f>
        <v>1.0649350649350648</v>
      </c>
      <c r="AO560" s="4">
        <f>N560/E$560</f>
        <v>1.1168831168831168</v>
      </c>
      <c r="AP560" s="4">
        <f>O560/E$560</f>
        <v>1.2207792207792207</v>
      </c>
      <c r="AQ560" s="256"/>
      <c r="AR560" s="256"/>
      <c r="AS560" s="256"/>
      <c r="AT560" s="256"/>
      <c r="AU560" s="256"/>
      <c r="AV560" s="256"/>
      <c r="AW560" s="256"/>
      <c r="AX560" s="256"/>
      <c r="AY560" s="256"/>
      <c r="AZ560" s="256"/>
      <c r="BA560" s="256"/>
      <c r="BE560" s="3">
        <f>E560*(保育人数!$P$4+保育人数!$P$5)/保育人数!$P$34</f>
        <v>1434.1369334619096</v>
      </c>
      <c r="BF560" s="3">
        <f>F560*(保育人数!$P$4+保育人数!$P$5)/保育人数!$P$34</f>
        <v>1471.3872434219591</v>
      </c>
      <c r="BG560" s="3">
        <f>G560*(保育人数!$P$4+保育人数!$P$5)/保育人数!$P$34</f>
        <v>1490.012398401984</v>
      </c>
      <c r="BH560" s="3">
        <f>H560*(保育人数!$P$4+保育人数!$P$5)/保育人数!$P$34</f>
        <v>1490.012398401984</v>
      </c>
      <c r="BI560" s="3">
        <f>I560*(保育人数!$P$4+保育人数!$P$5)/保育人数!$P$34</f>
        <v>1508.6375533820087</v>
      </c>
      <c r="BJ560" s="3">
        <f>J560*(保育人数!$P$4+保育人数!$P$5)/保育人数!$P$34</f>
        <v>1508.6375533820087</v>
      </c>
      <c r="BK560" s="3">
        <f>K560*(保育人数!$P$4+保育人数!$P$5)/保育人数!$P$34</f>
        <v>1490.012398401984</v>
      </c>
      <c r="BL560" s="3">
        <f>L560*(保育人数!$P$4+保育人数!$P$5)/保育人数!$P$34</f>
        <v>1508.6375533820087</v>
      </c>
      <c r="BM560" s="3">
        <f>M560*(保育人数!$P$4+保育人数!$P$5)/保育人数!$P$34</f>
        <v>1527.2627083620337</v>
      </c>
      <c r="BN560" s="3">
        <f>N560*(保育人数!$P$4+保育人数!$P$5)/保育人数!$P$34</f>
        <v>1601.7633282821328</v>
      </c>
      <c r="BO560" s="3">
        <f>O560*(保育人数!$P$4+保育人数!$P$5)/保育人数!$P$34</f>
        <v>1750.7645681223312</v>
      </c>
      <c r="BP560" s="3">
        <f t="shared" si="347"/>
        <v>1525.5695124547585</v>
      </c>
      <c r="BQ560" s="216"/>
      <c r="BR560" s="3"/>
      <c r="BU560" s="3">
        <f>U560*(保育人数!$P$4+保育人数!$P$5)/保育人数!$P$34</f>
        <v>166453.01005648164</v>
      </c>
      <c r="BV560" s="3">
        <f>V560*(保育人数!$P$4+保育人数!$P$5)/保育人数!$P$34</f>
        <v>168539.02741424443</v>
      </c>
      <c r="BW560" s="3">
        <f>W560*(保育人数!$P$4+保育人数!$P$5)/保育人数!$P$34</f>
        <v>169898.66372778622</v>
      </c>
      <c r="BX560" s="3">
        <f>X560*(保育人数!$P$4+保育人数!$P$5)/保育人数!$P$34</f>
        <v>171519.05221104837</v>
      </c>
      <c r="BY560" s="3">
        <f>Y560*(保育人数!$P$4+保育人数!$P$5)/保育人数!$P$34</f>
        <v>171817.05469072878</v>
      </c>
      <c r="BZ560" s="3">
        <f>Z560*(保育人数!$P$4+保育人数!$P$5)/保育人数!$P$34</f>
        <v>170047.66496762642</v>
      </c>
      <c r="CA560" s="3">
        <f>AA560*(保育人数!$P$4+保育人数!$P$5)/保育人数!$P$34</f>
        <v>171984.681085549</v>
      </c>
      <c r="CB560" s="3">
        <f>AB560*(保育人数!$P$4+保育人数!$P$5)/保育人数!$P$34</f>
        <v>173828.57142857145</v>
      </c>
      <c r="CC560" s="3">
        <f>AC560*(保育人数!$P$4+保育人数!$P$5)/保育人数!$P$34</f>
        <v>181278.63342058138</v>
      </c>
      <c r="CD560" s="3">
        <f>AD560*(保育人数!$P$4+保育人数!$P$5)/保育人数!$P$34</f>
        <v>197519.768563163</v>
      </c>
      <c r="CE560" s="3">
        <f>AE560*(保育人数!$P$4+保育人数!$P$5)/保育人数!$P$34</f>
        <v>0</v>
      </c>
      <c r="CF560" s="3">
        <f t="shared" si="348"/>
        <v>158444.19341507097</v>
      </c>
      <c r="CG560" s="216"/>
      <c r="CH560" s="3"/>
      <c r="CI560" s="4"/>
    </row>
    <row r="561" spans="1:87" ht="19">
      <c r="A561" s="32" t="s">
        <v>152</v>
      </c>
      <c r="B561" s="76" t="s">
        <v>146</v>
      </c>
      <c r="C561" s="257"/>
      <c r="D561" s="34" t="s">
        <v>162</v>
      </c>
      <c r="E561" s="38">
        <v>1390</v>
      </c>
      <c r="F561" s="36">
        <v>1430</v>
      </c>
      <c r="G561" s="36">
        <v>1450</v>
      </c>
      <c r="H561" s="36">
        <v>1460</v>
      </c>
      <c r="I561" s="36">
        <v>1470</v>
      </c>
      <c r="J561" s="36">
        <v>1470</v>
      </c>
      <c r="K561" s="36">
        <v>1450</v>
      </c>
      <c r="L561" s="36">
        <v>1470</v>
      </c>
      <c r="M561" s="39">
        <v>1490</v>
      </c>
      <c r="N561" s="39">
        <v>1560</v>
      </c>
      <c r="O561" s="40">
        <v>1710</v>
      </c>
      <c r="P561" s="111"/>
      <c r="Q561" s="111"/>
      <c r="R561" s="111"/>
      <c r="S561" s="111"/>
      <c r="T561" s="35">
        <v>149940</v>
      </c>
      <c r="U561" s="36">
        <v>153760</v>
      </c>
      <c r="V561" s="36">
        <v>155540</v>
      </c>
      <c r="W561" s="36">
        <v>156840</v>
      </c>
      <c r="X561" s="36">
        <v>158400</v>
      </c>
      <c r="Y561" s="36">
        <v>158660</v>
      </c>
      <c r="Z561" s="36">
        <v>156780</v>
      </c>
      <c r="AA561" s="36">
        <v>158600</v>
      </c>
      <c r="AB561" s="37">
        <v>160380</v>
      </c>
      <c r="AC561" s="37">
        <v>167550</v>
      </c>
      <c r="AD561" s="77">
        <v>183240</v>
      </c>
      <c r="AE561" s="111"/>
      <c r="AF561" s="4">
        <f>E561/E$561</f>
        <v>1</v>
      </c>
      <c r="AG561" s="4">
        <f>F561/E$561</f>
        <v>1.0287769784172662</v>
      </c>
      <c r="AH561" s="4">
        <f>G561/E$561</f>
        <v>1.0431654676258992</v>
      </c>
      <c r="AI561" s="4">
        <f>H561/E$561</f>
        <v>1.0503597122302157</v>
      </c>
      <c r="AJ561" s="4">
        <f>I561/E$561</f>
        <v>1.0575539568345325</v>
      </c>
      <c r="AK561" s="4">
        <f>J561/E$561</f>
        <v>1.0575539568345325</v>
      </c>
      <c r="AL561" s="4">
        <f>K561/E$561</f>
        <v>1.0431654676258992</v>
      </c>
      <c r="AM561" s="4">
        <f>L561/E$561</f>
        <v>1.0575539568345325</v>
      </c>
      <c r="AN561" s="4">
        <f>M561/E$561</f>
        <v>1.0719424460431655</v>
      </c>
      <c r="AO561" s="4">
        <f>N561/E$561</f>
        <v>1.1223021582733812</v>
      </c>
      <c r="AP561" s="4">
        <f>O561/E$561</f>
        <v>1.2302158273381294</v>
      </c>
      <c r="AQ561" s="256"/>
      <c r="AR561" s="256"/>
      <c r="AS561" s="256"/>
      <c r="AT561" s="256"/>
      <c r="AU561" s="256"/>
      <c r="AV561" s="256"/>
      <c r="AW561" s="256"/>
      <c r="AX561" s="256"/>
      <c r="AY561" s="256"/>
      <c r="AZ561" s="256"/>
      <c r="BA561" s="256"/>
      <c r="BE561" s="3">
        <f>E561*保育人数!$P$3/保育人数!$P$34</f>
        <v>862.96551407448237</v>
      </c>
      <c r="BF561" s="3">
        <f>F561*保育人数!$P$3/保育人数!$P$34</f>
        <v>887.79905404784881</v>
      </c>
      <c r="BG561" s="3">
        <f>G561*保育人数!$P$3/保育人数!$P$34</f>
        <v>900.21582403453203</v>
      </c>
      <c r="BH561" s="3">
        <f>H561*保育人数!$P$3/保育人数!$P$34</f>
        <v>906.42420902787353</v>
      </c>
      <c r="BI561" s="3">
        <f>I561*保育人数!$P$3/保育人数!$P$34</f>
        <v>912.63259402121514</v>
      </c>
      <c r="BJ561" s="3">
        <f>J561*保育人数!$P$3/保育人数!$P$34</f>
        <v>912.63259402121514</v>
      </c>
      <c r="BK561" s="3">
        <f>K561*保育人数!$P$3/保育人数!$P$34</f>
        <v>900.21582403453203</v>
      </c>
      <c r="BL561" s="3">
        <f>L561*保育人数!$P$3/保育人数!$P$34</f>
        <v>912.63259402121514</v>
      </c>
      <c r="BM561" s="3">
        <f>M561*保育人数!$P$3/保育人数!$P$34</f>
        <v>925.04936400789836</v>
      </c>
      <c r="BN561" s="3">
        <f>N561*保育人数!$P$3/保育人数!$P$34</f>
        <v>968.50805896128963</v>
      </c>
      <c r="BO561" s="3">
        <f>O561*保育人数!$P$3/保育人数!$P$34</f>
        <v>1061.6338338614137</v>
      </c>
      <c r="BP561" s="3">
        <f t="shared" si="347"/>
        <v>922.79176946486518</v>
      </c>
      <c r="BQ561" s="216"/>
      <c r="BR561" s="3"/>
      <c r="BU561" s="3">
        <f>U561*保育人数!$P$3/保育人数!$P$34</f>
        <v>95460.12765762044</v>
      </c>
      <c r="BV561" s="3">
        <f>V561*保育人数!$P$3/保育人数!$P$34</f>
        <v>96565.220186435239</v>
      </c>
      <c r="BW561" s="3">
        <f>W561*保育人数!$P$3/保育人数!$P$34</f>
        <v>97372.310235569646</v>
      </c>
      <c r="BX561" s="3">
        <f>X561*保育人数!$P$3/保育人数!$P$34</f>
        <v>98340.818294530938</v>
      </c>
      <c r="BY561" s="3">
        <f>Y561*保育人数!$P$3/保育人数!$P$34</f>
        <v>98502.236304357823</v>
      </c>
      <c r="BZ561" s="3">
        <f>Z561*保育人数!$P$3/保育人数!$P$34</f>
        <v>97335.059925609603</v>
      </c>
      <c r="CA561" s="3">
        <f>AA561*保育人数!$P$3/保育人数!$P$34</f>
        <v>98464.985994397779</v>
      </c>
      <c r="CB561" s="3">
        <f>AB561*保育人数!$P$3/保育人数!$P$34</f>
        <v>99570.078523212578</v>
      </c>
      <c r="CC561" s="3">
        <f>AC561*保育人数!$P$3/保育人数!$P$34</f>
        <v>104021.49056343851</v>
      </c>
      <c r="CD561" s="3">
        <f>AD561*保育人数!$P$3/保育人数!$P$34</f>
        <v>113762.44661799147</v>
      </c>
      <c r="CE561" s="3">
        <f>AE561*保育人数!$P$3/保育人数!$P$34</f>
        <v>0</v>
      </c>
      <c r="CF561" s="3">
        <f t="shared" si="348"/>
        <v>90854.070391196728</v>
      </c>
      <c r="CG561" s="216"/>
      <c r="CH561" s="3"/>
      <c r="CI561" s="4"/>
    </row>
    <row r="562" spans="1:87" ht="21" customHeight="1">
      <c r="A562" s="32" t="s">
        <v>152</v>
      </c>
      <c r="B562" s="33" t="s">
        <v>175</v>
      </c>
      <c r="C562" s="237" t="s">
        <v>159</v>
      </c>
      <c r="D562" s="34" t="s">
        <v>105</v>
      </c>
      <c r="E562" s="38">
        <v>260</v>
      </c>
      <c r="F562" s="36">
        <v>270</v>
      </c>
      <c r="G562" s="36">
        <v>270</v>
      </c>
      <c r="H562" s="36">
        <v>270</v>
      </c>
      <c r="I562" s="36">
        <v>270</v>
      </c>
      <c r="J562" s="36">
        <v>270</v>
      </c>
      <c r="K562" s="36">
        <v>280</v>
      </c>
      <c r="L562" s="36">
        <v>280</v>
      </c>
      <c r="M562" s="39">
        <v>280</v>
      </c>
      <c r="N562" s="39">
        <v>290</v>
      </c>
      <c r="O562" s="40">
        <v>320</v>
      </c>
      <c r="P562" s="111"/>
      <c r="Q562" s="111"/>
      <c r="R562" s="111"/>
      <c r="S562" s="111"/>
      <c r="T562" s="35">
        <v>32980</v>
      </c>
      <c r="U562" s="36">
        <v>33650</v>
      </c>
      <c r="V562" s="36">
        <v>34120</v>
      </c>
      <c r="W562" s="36">
        <v>34370</v>
      </c>
      <c r="X562" s="36">
        <v>34660</v>
      </c>
      <c r="Y562" s="36">
        <v>30230</v>
      </c>
      <c r="Z562" s="36">
        <v>29890</v>
      </c>
      <c r="AA562" s="36">
        <v>30220</v>
      </c>
      <c r="AB562" s="37">
        <v>30530</v>
      </c>
      <c r="AC562" s="37">
        <v>31760</v>
      </c>
      <c r="AD562" s="77">
        <v>34510</v>
      </c>
      <c r="AE562" s="111"/>
      <c r="AF562" s="4">
        <f>E562/E$562</f>
        <v>1</v>
      </c>
      <c r="AG562" s="4">
        <f>F562/E$562</f>
        <v>1.0384615384615385</v>
      </c>
      <c r="AH562" s="4">
        <f>G562/E$562</f>
        <v>1.0384615384615385</v>
      </c>
      <c r="AI562" s="4">
        <f>H562/E$562</f>
        <v>1.0384615384615385</v>
      </c>
      <c r="AJ562" s="4">
        <f>I562/E$562</f>
        <v>1.0384615384615385</v>
      </c>
      <c r="AK562" s="4">
        <f>J562/E$562</f>
        <v>1.0384615384615385</v>
      </c>
      <c r="AL562" s="4">
        <f>K562/E$562</f>
        <v>1.0769230769230769</v>
      </c>
      <c r="AM562" s="4">
        <f>L562/E$562</f>
        <v>1.0769230769230769</v>
      </c>
      <c r="AN562" s="4">
        <f>M562/E$562</f>
        <v>1.0769230769230769</v>
      </c>
      <c r="AO562" s="4">
        <f>N562/E$562</f>
        <v>1.1153846153846154</v>
      </c>
      <c r="AP562" s="4">
        <f>O562/E$562</f>
        <v>1.2307692307692308</v>
      </c>
      <c r="AQ562" s="256"/>
      <c r="AR562" s="256"/>
      <c r="AS562" s="256"/>
      <c r="AT562" s="256"/>
      <c r="AU562" s="256"/>
      <c r="AV562" s="256"/>
      <c r="AW562" s="256"/>
      <c r="AX562" s="256"/>
      <c r="AY562" s="256"/>
      <c r="AZ562" s="256"/>
      <c r="BA562" s="256"/>
      <c r="BE562" s="3">
        <f>E562*(保育人数!$Q$7+保育人数!$Q$8)/保育人数!$Q$34</f>
        <v>661.326811372669</v>
      </c>
      <c r="BF562" s="3">
        <f>F562*(保育人数!$Q$7+保育人数!$Q$8)/保育人数!$Q$34</f>
        <v>686.7624579639255</v>
      </c>
      <c r="BG562" s="3">
        <f>G562*(保育人数!$Q$7+保育人数!$Q$8)/保育人数!$Q$34</f>
        <v>686.7624579639255</v>
      </c>
      <c r="BH562" s="3">
        <f>H562*(保育人数!$Q$7+保育人数!$Q$8)/保育人数!$Q$34</f>
        <v>686.7624579639255</v>
      </c>
      <c r="BI562" s="3">
        <f>I562*(保育人数!$Q$7+保育人数!$Q$8)/保育人数!$Q$34</f>
        <v>686.7624579639255</v>
      </c>
      <c r="BJ562" s="3">
        <f>J562*(保育人数!$Q$7+保育人数!$Q$8)/保育人数!$Q$34</f>
        <v>686.7624579639255</v>
      </c>
      <c r="BK562" s="3">
        <f>K562*(保育人数!$Q$7+保育人数!$Q$8)/保育人数!$Q$34</f>
        <v>712.198104555182</v>
      </c>
      <c r="BL562" s="3">
        <f>L562*(保育人数!$Q$7+保育人数!$Q$8)/保育人数!$Q$34</f>
        <v>712.198104555182</v>
      </c>
      <c r="BM562" s="3">
        <f>M562*(保育人数!$Q$7+保育人数!$Q$8)/保育人数!$Q$34</f>
        <v>712.198104555182</v>
      </c>
      <c r="BN562" s="3">
        <f>N562*(保育人数!$Q$7+保育人数!$Q$8)/保育人数!$Q$34</f>
        <v>737.6337511464385</v>
      </c>
      <c r="BO562" s="3">
        <f>O562*(保育人数!$Q$7+保育人数!$Q$8)/保育人数!$Q$34</f>
        <v>813.940690920208</v>
      </c>
      <c r="BP562" s="3">
        <f>AVERAGE(BE562:BO562)</f>
        <v>707.57344153859003</v>
      </c>
      <c r="BQ562" s="216">
        <f>SUM(BP562:BP565)</f>
        <v>3619.9549762374591</v>
      </c>
      <c r="BR562" s="3"/>
      <c r="BU562" s="3">
        <f>U562*(保育人数!$Q$7+保育人数!$Q$8)/保育人数!$Q$34</f>
        <v>85590.950779578125</v>
      </c>
      <c r="BV562" s="3">
        <f>V562*(保育人数!$Q$7+保育人数!$Q$8)/保育人数!$Q$34</f>
        <v>86786.426169367172</v>
      </c>
      <c r="BW562" s="3">
        <f>W562*(保育人数!$Q$7+保育人数!$Q$8)/保育人数!$Q$34</f>
        <v>87422.317334148596</v>
      </c>
      <c r="BX562" s="3">
        <f>X562*(保育人数!$Q$7+保育人数!$Q$8)/保育人数!$Q$34</f>
        <v>88159.951085295033</v>
      </c>
      <c r="BY562" s="3">
        <f>Y562*(保育人数!$Q$7+保育人数!$Q$8)/保育人数!$Q$34</f>
        <v>76891.959645368406</v>
      </c>
      <c r="BZ562" s="3">
        <f>Z562*(保育人数!$Q$7+保育人数!$Q$8)/保育人数!$Q$34</f>
        <v>76027.147661265684</v>
      </c>
      <c r="CA562" s="3">
        <f>AA562*(保育人数!$Q$7+保育人数!$Q$8)/保育人数!$Q$34</f>
        <v>76866.523998777149</v>
      </c>
      <c r="CB562" s="3">
        <f>AB562*(保育人数!$Q$7+保育人数!$Q$8)/保育人数!$Q$34</f>
        <v>77655.0290431061</v>
      </c>
      <c r="CC562" s="3">
        <f>AC562*(保育人数!$Q$7+保育人数!$Q$8)/保育人数!$Q$34</f>
        <v>80783.613573830648</v>
      </c>
      <c r="CD562" s="3">
        <f>AD562*(保育人数!$Q$7+保育人数!$Q$8)/保育人数!$Q$34</f>
        <v>87778.416386426179</v>
      </c>
      <c r="CE562" s="3">
        <f>AE562*(保育人数!$Q$7+保育人数!$Q$8)/保育人数!$Q$34</f>
        <v>0</v>
      </c>
      <c r="CF562" s="3">
        <f>AVERAGE(BU562:CE562)</f>
        <v>74905.666879742101</v>
      </c>
      <c r="CG562" s="216">
        <f>ROUNDDOWN(SUM(CF562:CF565)*$CJ$2*12/16,-2)</f>
        <v>195800</v>
      </c>
      <c r="CH562" s="3"/>
      <c r="CI562" s="4"/>
    </row>
    <row r="563" spans="1:87" ht="19">
      <c r="A563" s="32" t="s">
        <v>152</v>
      </c>
      <c r="B563" s="76" t="s">
        <v>147</v>
      </c>
      <c r="C563" s="237"/>
      <c r="D563" s="34" t="s">
        <v>106</v>
      </c>
      <c r="E563" s="38">
        <v>320</v>
      </c>
      <c r="F563" s="36">
        <v>330</v>
      </c>
      <c r="G563" s="36">
        <v>330</v>
      </c>
      <c r="H563" s="36">
        <v>330</v>
      </c>
      <c r="I563" s="36">
        <v>330</v>
      </c>
      <c r="J563" s="36">
        <v>330</v>
      </c>
      <c r="K563" s="36">
        <v>340</v>
      </c>
      <c r="L563" s="36">
        <v>340</v>
      </c>
      <c r="M563" s="39">
        <v>340</v>
      </c>
      <c r="N563" s="39">
        <v>360</v>
      </c>
      <c r="O563" s="40">
        <v>390</v>
      </c>
      <c r="P563" s="111"/>
      <c r="Q563" s="111"/>
      <c r="R563" s="111"/>
      <c r="S563" s="111"/>
      <c r="T563" s="35">
        <v>39240</v>
      </c>
      <c r="U563" s="36">
        <v>40080</v>
      </c>
      <c r="V563" s="36">
        <v>40620</v>
      </c>
      <c r="W563" s="36">
        <v>40930</v>
      </c>
      <c r="X563" s="36">
        <v>41290</v>
      </c>
      <c r="Y563" s="36">
        <v>36870</v>
      </c>
      <c r="Z563" s="36">
        <v>36430</v>
      </c>
      <c r="AA563" s="36">
        <v>36840</v>
      </c>
      <c r="AB563" s="37">
        <v>37230</v>
      </c>
      <c r="AC563" s="37">
        <v>38780</v>
      </c>
      <c r="AD563" s="77">
        <v>42220</v>
      </c>
      <c r="AE563" s="111"/>
      <c r="AF563" s="4">
        <f>E563/E$563</f>
        <v>1</v>
      </c>
      <c r="AG563" s="4">
        <f>F563/E$563</f>
        <v>1.03125</v>
      </c>
      <c r="AH563" s="4">
        <f>G563/E$563</f>
        <v>1.03125</v>
      </c>
      <c r="AI563" s="4">
        <f>H563/E$563</f>
        <v>1.03125</v>
      </c>
      <c r="AJ563" s="4">
        <f>I563/E$563</f>
        <v>1.03125</v>
      </c>
      <c r="AK563" s="4">
        <f>J563/E$563</f>
        <v>1.03125</v>
      </c>
      <c r="AL563" s="4">
        <f>K563/E$563</f>
        <v>1.0625</v>
      </c>
      <c r="AM563" s="4">
        <f>L563/E$563</f>
        <v>1.0625</v>
      </c>
      <c r="AN563" s="4">
        <f>M563/E$563</f>
        <v>1.0625</v>
      </c>
      <c r="AO563" s="4">
        <f>N563/E$563</f>
        <v>1.125</v>
      </c>
      <c r="AP563" s="4">
        <f>O563/E$563</f>
        <v>1.21875</v>
      </c>
      <c r="AQ563" s="256"/>
      <c r="AR563" s="256"/>
      <c r="AS563" s="256"/>
      <c r="AT563" s="256"/>
      <c r="AU563" s="256"/>
      <c r="AV563" s="256"/>
      <c r="AW563" s="256"/>
      <c r="AX563" s="256"/>
      <c r="AY563" s="256"/>
      <c r="AZ563" s="256"/>
      <c r="BA563" s="256"/>
      <c r="BE563" s="3">
        <f>E563*保育人数!$Q$6/保育人数!$Q$34</f>
        <v>406.970345460104</v>
      </c>
      <c r="BF563" s="3">
        <f>F563*保育人数!$Q$6/保育人数!$Q$34</f>
        <v>419.68816875573225</v>
      </c>
      <c r="BG563" s="3">
        <f>G563*保育人数!$Q$6/保育人数!$Q$34</f>
        <v>419.68816875573225</v>
      </c>
      <c r="BH563" s="3">
        <f>H563*保育人数!$Q$6/保育人数!$Q$34</f>
        <v>419.68816875573225</v>
      </c>
      <c r="BI563" s="3">
        <f>I563*保育人数!$Q$6/保育人数!$Q$34</f>
        <v>419.68816875573225</v>
      </c>
      <c r="BJ563" s="3">
        <f>J563*保育人数!$Q$6/保育人数!$Q$34</f>
        <v>419.68816875573225</v>
      </c>
      <c r="BK563" s="3">
        <f>K563*保育人数!$Q$6/保育人数!$Q$34</f>
        <v>432.4059920513605</v>
      </c>
      <c r="BL563" s="3">
        <f>L563*保育人数!$Q$6/保育人数!$Q$34</f>
        <v>432.4059920513605</v>
      </c>
      <c r="BM563" s="3">
        <f>M563*保育人数!$Q$6/保育人数!$Q$34</f>
        <v>432.4059920513605</v>
      </c>
      <c r="BN563" s="3">
        <f>N563*保育人数!$Q$6/保育人数!$Q$34</f>
        <v>457.841638642617</v>
      </c>
      <c r="BO563" s="3">
        <f>O563*保育人数!$Q$6/保育人数!$Q$34</f>
        <v>495.99510852950175</v>
      </c>
      <c r="BP563" s="3">
        <f t="shared" ref="BP563:BP565" si="349">AVERAGE(BE563:BO563)</f>
        <v>432.40599205136044</v>
      </c>
      <c r="BQ563" s="216"/>
      <c r="BR563" s="3"/>
      <c r="BU563" s="3">
        <f>U563*保育人数!$Q$6/保育人数!$Q$34</f>
        <v>50973.035768878028</v>
      </c>
      <c r="BV563" s="3">
        <f>V563*保育人数!$Q$6/保育人数!$Q$34</f>
        <v>51659.798226841951</v>
      </c>
      <c r="BW563" s="3">
        <f>W563*保育人数!$Q$6/保育人数!$Q$34</f>
        <v>52054.050749006426</v>
      </c>
      <c r="BX563" s="3">
        <f>X563*保育人数!$Q$6/保育人数!$Q$34</f>
        <v>52511.892387649044</v>
      </c>
      <c r="BY563" s="3">
        <f>Y563*保育人数!$Q$6/保育人数!$Q$34</f>
        <v>46890.614490981359</v>
      </c>
      <c r="BZ563" s="3">
        <f>Z563*保育人数!$Q$6/保育人数!$Q$34</f>
        <v>46331.030265973714</v>
      </c>
      <c r="CA563" s="3">
        <f>AA563*保育人数!$Q$6/保育人数!$Q$34</f>
        <v>46852.461021094474</v>
      </c>
      <c r="CB563" s="3">
        <f>AB563*保育人数!$Q$6/保育人数!$Q$34</f>
        <v>47348.456129623977</v>
      </c>
      <c r="CC563" s="3">
        <f>AC563*保育人数!$Q$6/保育人数!$Q$34</f>
        <v>49319.718740446355</v>
      </c>
      <c r="CD563" s="3">
        <f>AD563*保育人数!$Q$6/保育人数!$Q$34</f>
        <v>53694.649954142471</v>
      </c>
      <c r="CE563" s="3">
        <f>AE563*保育人数!$Q$6/保育人数!$Q$34</f>
        <v>0</v>
      </c>
      <c r="CF563" s="3">
        <f t="shared" ref="CF563:CF565" si="350">AVERAGE(BU563:CE563)</f>
        <v>45239.609794057986</v>
      </c>
      <c r="CG563" s="216"/>
      <c r="CH563" s="3"/>
      <c r="CI563" s="4"/>
    </row>
    <row r="564" spans="1:87" ht="19">
      <c r="A564" s="32" t="s">
        <v>152</v>
      </c>
      <c r="B564" s="76" t="s">
        <v>147</v>
      </c>
      <c r="C564" s="257" t="s">
        <v>160</v>
      </c>
      <c r="D564" s="34" t="s">
        <v>161</v>
      </c>
      <c r="E564" s="38">
        <v>760</v>
      </c>
      <c r="F564" s="36">
        <v>780</v>
      </c>
      <c r="G564" s="36">
        <v>790</v>
      </c>
      <c r="H564" s="36">
        <v>790</v>
      </c>
      <c r="I564" s="36">
        <v>800</v>
      </c>
      <c r="J564" s="36">
        <v>800</v>
      </c>
      <c r="K564" s="36">
        <v>790</v>
      </c>
      <c r="L564" s="36">
        <v>800</v>
      </c>
      <c r="M564" s="39">
        <v>810</v>
      </c>
      <c r="N564" s="39">
        <v>850</v>
      </c>
      <c r="O564" s="40">
        <v>920</v>
      </c>
      <c r="P564" s="111"/>
      <c r="Q564" s="111"/>
      <c r="R564" s="111"/>
      <c r="S564" s="111"/>
      <c r="T564" s="35">
        <v>86260</v>
      </c>
      <c r="U564" s="36">
        <v>88320</v>
      </c>
      <c r="V564" s="36">
        <v>89420</v>
      </c>
      <c r="W564" s="36">
        <v>90150</v>
      </c>
      <c r="X564" s="36">
        <v>91010</v>
      </c>
      <c r="Y564" s="36">
        <v>91160</v>
      </c>
      <c r="Z564" s="36">
        <v>90230</v>
      </c>
      <c r="AA564" s="36">
        <v>91260</v>
      </c>
      <c r="AB564" s="37">
        <v>92240</v>
      </c>
      <c r="AC564" s="37">
        <v>96200</v>
      </c>
      <c r="AD564" s="77">
        <v>104820</v>
      </c>
      <c r="AE564" s="111"/>
      <c r="AF564" s="4">
        <f>E564/E$564</f>
        <v>1</v>
      </c>
      <c r="AG564" s="4">
        <f>F564/E$564</f>
        <v>1.0263157894736843</v>
      </c>
      <c r="AH564" s="4">
        <f>G564/E$564</f>
        <v>1.0394736842105263</v>
      </c>
      <c r="AI564" s="4">
        <f>H564/E$564</f>
        <v>1.0394736842105263</v>
      </c>
      <c r="AJ564" s="4">
        <f>I564/E$564</f>
        <v>1.0526315789473684</v>
      </c>
      <c r="AK564" s="4">
        <f>J564/E$564</f>
        <v>1.0526315789473684</v>
      </c>
      <c r="AL564" s="4">
        <f>K564/E$564</f>
        <v>1.0394736842105263</v>
      </c>
      <c r="AM564" s="4">
        <f>L564/E$564</f>
        <v>1.0526315789473684</v>
      </c>
      <c r="AN564" s="4">
        <f>M564/E$564</f>
        <v>1.0657894736842106</v>
      </c>
      <c r="AO564" s="4">
        <f>N564/E$564</f>
        <v>1.118421052631579</v>
      </c>
      <c r="AP564" s="4">
        <f>O564/E$564</f>
        <v>1.2105263157894737</v>
      </c>
      <c r="AQ564" s="256"/>
      <c r="AR564" s="256"/>
      <c r="AS564" s="256"/>
      <c r="AT564" s="256"/>
      <c r="AU564" s="256"/>
      <c r="AV564" s="256"/>
      <c r="AW564" s="256"/>
      <c r="AX564" s="256"/>
      <c r="AY564" s="256"/>
      <c r="AZ564" s="256"/>
      <c r="BA564" s="256"/>
      <c r="BE564" s="3">
        <f>E564*(保育人数!$Q$4+保育人数!$Q$5)/保育人数!$Q$34</f>
        <v>1449.8318557016205</v>
      </c>
      <c r="BF564" s="3">
        <f>F564*(保育人数!$Q$4+保育人数!$Q$5)/保育人数!$Q$34</f>
        <v>1487.9853255885052</v>
      </c>
      <c r="BG564" s="3">
        <f>G564*(保育人数!$Q$4+保育人数!$Q$5)/保育人数!$Q$34</f>
        <v>1507.0620605319477</v>
      </c>
      <c r="BH564" s="3">
        <f>H564*(保育人数!$Q$4+保育人数!$Q$5)/保育人数!$Q$34</f>
        <v>1507.0620605319477</v>
      </c>
      <c r="BI564" s="3">
        <f>I564*(保育人数!$Q$4+保育人数!$Q$5)/保育人数!$Q$34</f>
        <v>1526.13879547539</v>
      </c>
      <c r="BJ564" s="3">
        <f>J564*(保育人数!$Q$4+保育人数!$Q$5)/保育人数!$Q$34</f>
        <v>1526.13879547539</v>
      </c>
      <c r="BK564" s="3">
        <f>K564*(保育人数!$Q$4+保育人数!$Q$5)/保育人数!$Q$34</f>
        <v>1507.0620605319477</v>
      </c>
      <c r="BL564" s="3">
        <f>L564*(保育人数!$Q$4+保育人数!$Q$5)/保育人数!$Q$34</f>
        <v>1526.13879547539</v>
      </c>
      <c r="BM564" s="3">
        <f>M564*(保育人数!$Q$4+保育人数!$Q$5)/保育人数!$Q$34</f>
        <v>1545.2155304188325</v>
      </c>
      <c r="BN564" s="3">
        <f>N564*(保育人数!$Q$4+保育人数!$Q$5)/保育人数!$Q$34</f>
        <v>1621.522470192602</v>
      </c>
      <c r="BO564" s="3">
        <f>O564*(保育人数!$Q$4+保育人数!$Q$5)/保育人数!$Q$34</f>
        <v>1755.0596147966985</v>
      </c>
      <c r="BP564" s="3">
        <f t="shared" si="349"/>
        <v>1541.7470331563882</v>
      </c>
      <c r="BQ564" s="216"/>
      <c r="BR564" s="3"/>
      <c r="BU564" s="3">
        <f>U564*(保育人数!$Q$4+保育人数!$Q$5)/保育人数!$Q$34</f>
        <v>168485.72302048307</v>
      </c>
      <c r="BV564" s="3">
        <f>V564*(保育人数!$Q$4+保育人数!$Q$5)/保育人数!$Q$34</f>
        <v>170584.16386426173</v>
      </c>
      <c r="BW564" s="3">
        <f>W564*(保育人数!$Q$4+保育人数!$Q$5)/保育人数!$Q$34</f>
        <v>171976.76551513301</v>
      </c>
      <c r="BX564" s="3">
        <f>X564*(保育人数!$Q$4+保育人数!$Q$5)/保育人数!$Q$34</f>
        <v>173617.36472026905</v>
      </c>
      <c r="BY564" s="3">
        <f>Y564*(保育人数!$Q$4+保育人数!$Q$5)/保育人数!$Q$34</f>
        <v>173903.5157444207</v>
      </c>
      <c r="BZ564" s="3">
        <f>Z564*(保育人数!$Q$4+保育人数!$Q$5)/保育人数!$Q$34</f>
        <v>172129.37939468055</v>
      </c>
      <c r="CA564" s="3">
        <f>AA564*(保育人数!$Q$4+保育人数!$Q$5)/保育人数!$Q$34</f>
        <v>174094.28309385511</v>
      </c>
      <c r="CB564" s="3">
        <f>AB564*(保育人数!$Q$4+保育人数!$Q$5)/保育人数!$Q$34</f>
        <v>175963.80311831247</v>
      </c>
      <c r="CC564" s="3">
        <f>AC564*(保育人数!$Q$4+保育人数!$Q$5)/保育人数!$Q$34</f>
        <v>183518.19015591565</v>
      </c>
      <c r="CD564" s="3">
        <f>AD564*(保育人数!$Q$4+保育人数!$Q$5)/保育人数!$Q$34</f>
        <v>199962.33567716298</v>
      </c>
      <c r="CE564" s="3">
        <f>AE564*(保育人数!$Q$4+保育人数!$Q$5)/保育人数!$Q$34</f>
        <v>0</v>
      </c>
      <c r="CF564" s="3">
        <f t="shared" si="350"/>
        <v>160385.04766404492</v>
      </c>
      <c r="CG564" s="216"/>
      <c r="CH564" s="3"/>
      <c r="CI564" s="4"/>
    </row>
    <row r="565" spans="1:87" ht="19">
      <c r="A565" s="32" t="s">
        <v>152</v>
      </c>
      <c r="B565" s="76" t="s">
        <v>147</v>
      </c>
      <c r="C565" s="257"/>
      <c r="D565" s="34" t="s">
        <v>162</v>
      </c>
      <c r="E565" s="38">
        <v>1380</v>
      </c>
      <c r="F565" s="36">
        <v>1420</v>
      </c>
      <c r="G565" s="36">
        <v>1440</v>
      </c>
      <c r="H565" s="36">
        <v>1450</v>
      </c>
      <c r="I565" s="36">
        <v>1460</v>
      </c>
      <c r="J565" s="36">
        <v>1460</v>
      </c>
      <c r="K565" s="36">
        <v>1440</v>
      </c>
      <c r="L565" s="36">
        <v>1460</v>
      </c>
      <c r="M565" s="39">
        <v>1480</v>
      </c>
      <c r="N565" s="39">
        <v>1550</v>
      </c>
      <c r="O565" s="40">
        <v>1690</v>
      </c>
      <c r="P565" s="111"/>
      <c r="Q565" s="111"/>
      <c r="R565" s="111"/>
      <c r="S565" s="111"/>
      <c r="T565" s="35">
        <v>148910</v>
      </c>
      <c r="U565" s="36">
        <v>152710</v>
      </c>
      <c r="V565" s="36">
        <v>154470</v>
      </c>
      <c r="W565" s="36">
        <v>155770</v>
      </c>
      <c r="X565" s="36">
        <v>157320</v>
      </c>
      <c r="Y565" s="36">
        <v>157570</v>
      </c>
      <c r="Z565" s="36">
        <v>155710</v>
      </c>
      <c r="AA565" s="36">
        <v>157520</v>
      </c>
      <c r="AB565" s="37">
        <v>159290</v>
      </c>
      <c r="AC565" s="37">
        <v>166420</v>
      </c>
      <c r="AD565" s="77">
        <v>182010</v>
      </c>
      <c r="AE565" s="111"/>
      <c r="AF565" s="4">
        <f>E565/E$565</f>
        <v>1</v>
      </c>
      <c r="AG565" s="4">
        <f>F565/E$565</f>
        <v>1.0289855072463767</v>
      </c>
      <c r="AH565" s="4">
        <f>G565/E$565</f>
        <v>1.0434782608695652</v>
      </c>
      <c r="AI565" s="4">
        <f>H565/E$565</f>
        <v>1.0507246376811594</v>
      </c>
      <c r="AJ565" s="4">
        <f>I565/E$565</f>
        <v>1.0579710144927537</v>
      </c>
      <c r="AK565" s="4">
        <f>J565/E$565</f>
        <v>1.0579710144927537</v>
      </c>
      <c r="AL565" s="4">
        <f>K565/E$565</f>
        <v>1.0434782608695652</v>
      </c>
      <c r="AM565" s="4">
        <f>L565/E$565</f>
        <v>1.0579710144927537</v>
      </c>
      <c r="AN565" s="4">
        <f>M565/E$565</f>
        <v>1.0724637681159421</v>
      </c>
      <c r="AO565" s="4">
        <f>N565/E$565</f>
        <v>1.1231884057971016</v>
      </c>
      <c r="AP565" s="4">
        <f>O565/E$565</f>
        <v>1.2246376811594204</v>
      </c>
      <c r="AQ565" s="256"/>
      <c r="AR565" s="256"/>
      <c r="AS565" s="256"/>
      <c r="AT565" s="256"/>
      <c r="AU565" s="256"/>
      <c r="AV565" s="256"/>
      <c r="AW565" s="256"/>
      <c r="AX565" s="256"/>
      <c r="AY565" s="256"/>
      <c r="AZ565" s="256"/>
      <c r="BA565" s="256"/>
      <c r="BE565" s="3">
        <f>E565*保育人数!$Q$3/保育人数!$Q$34</f>
        <v>877.52980739834925</v>
      </c>
      <c r="BF565" s="3">
        <f>F565*保育人数!$Q$3/保育人数!$Q$34</f>
        <v>902.96545398960575</v>
      </c>
      <c r="BG565" s="3">
        <f>G565*保育人数!$Q$3/保育人数!$Q$34</f>
        <v>915.683277285234</v>
      </c>
      <c r="BH565" s="3">
        <f>H565*保育人数!$Q$3/保育人数!$Q$34</f>
        <v>922.04218893304812</v>
      </c>
      <c r="BI565" s="3">
        <f>I565*保育人数!$Q$3/保育人数!$Q$34</f>
        <v>928.40110058086225</v>
      </c>
      <c r="BJ565" s="3">
        <f>J565*保育人数!$Q$3/保育人数!$Q$34</f>
        <v>928.40110058086225</v>
      </c>
      <c r="BK565" s="3">
        <f>K565*保育人数!$Q$3/保育人数!$Q$34</f>
        <v>915.683277285234</v>
      </c>
      <c r="BL565" s="3">
        <f>L565*保育人数!$Q$3/保育人数!$Q$34</f>
        <v>928.40110058086225</v>
      </c>
      <c r="BM565" s="3">
        <f>M565*保育人数!$Q$3/保育人数!$Q$34</f>
        <v>941.1189238764905</v>
      </c>
      <c r="BN565" s="3">
        <f>N565*保育人数!$Q$3/保育人数!$Q$34</f>
        <v>985.63130541118937</v>
      </c>
      <c r="BO565" s="3">
        <f>O565*保育人数!$Q$3/保育人数!$Q$34</f>
        <v>1074.6560684805872</v>
      </c>
      <c r="BP565" s="3">
        <f t="shared" si="349"/>
        <v>938.22850949112035</v>
      </c>
      <c r="BQ565" s="216"/>
      <c r="BR565" s="3"/>
      <c r="BU565" s="3">
        <f>U565*保育人数!$Q$3/保育人数!$Q$34</f>
        <v>97106.939773769511</v>
      </c>
      <c r="BV565" s="3">
        <f>V565*保育人数!$Q$3/保育人数!$Q$34</f>
        <v>98226.108223784788</v>
      </c>
      <c r="BW565" s="3">
        <f>W565*保育人数!$Q$3/保育人数!$Q$34</f>
        <v>99052.766738000631</v>
      </c>
      <c r="BX565" s="3">
        <f>X565*保育人数!$Q$3/保育人数!$Q$34</f>
        <v>100038.39804341181</v>
      </c>
      <c r="BY565" s="3">
        <f>Y565*保育人数!$Q$3/保育人数!$Q$34</f>
        <v>100197.37083460717</v>
      </c>
      <c r="BZ565" s="3">
        <f>Z565*保育人数!$Q$3/保育人数!$Q$34</f>
        <v>99014.613268113739</v>
      </c>
      <c r="CA565" s="3">
        <f>AA565*保育人数!$Q$3/保育人数!$Q$34</f>
        <v>100165.5762763681</v>
      </c>
      <c r="CB565" s="3">
        <f>AB565*保育人数!$Q$3/保育人数!$Q$34</f>
        <v>101291.1036380312</v>
      </c>
      <c r="CC565" s="3">
        <f>AC565*保育人数!$Q$3/保育人数!$Q$34</f>
        <v>105825.00764292268</v>
      </c>
      <c r="CD565" s="3">
        <f>AD565*保育人数!$Q$3/保育人数!$Q$34</f>
        <v>115738.55090186489</v>
      </c>
      <c r="CE565" s="3">
        <f>AE565*保育人数!$Q$3/保育人数!$Q$34</f>
        <v>0</v>
      </c>
      <c r="CF565" s="3">
        <f t="shared" si="350"/>
        <v>92423.312303715866</v>
      </c>
      <c r="CG565" s="216"/>
      <c r="CH565" s="3"/>
      <c r="CI565" s="4"/>
    </row>
    <row r="566" spans="1:87" ht="21" customHeight="1">
      <c r="A566" s="32" t="s">
        <v>152</v>
      </c>
      <c r="B566" s="33" t="s">
        <v>176</v>
      </c>
      <c r="C566" s="237" t="s">
        <v>159</v>
      </c>
      <c r="D566" s="34" t="s">
        <v>105</v>
      </c>
      <c r="E566" s="38">
        <v>250</v>
      </c>
      <c r="F566" s="36">
        <v>260</v>
      </c>
      <c r="G566" s="36">
        <v>260</v>
      </c>
      <c r="H566" s="36">
        <v>260</v>
      </c>
      <c r="I566" s="36">
        <v>260</v>
      </c>
      <c r="J566" s="36">
        <v>260</v>
      </c>
      <c r="K566" s="36">
        <v>270</v>
      </c>
      <c r="L566" s="36">
        <v>270</v>
      </c>
      <c r="M566" s="39">
        <v>270</v>
      </c>
      <c r="N566" s="39">
        <v>280</v>
      </c>
      <c r="O566" s="40">
        <v>310</v>
      </c>
      <c r="P566" s="111"/>
      <c r="Q566" s="111"/>
      <c r="R566" s="111"/>
      <c r="S566" s="111"/>
      <c r="T566" s="35">
        <v>32060</v>
      </c>
      <c r="U566" s="36">
        <v>32710</v>
      </c>
      <c r="V566" s="36">
        <v>33180</v>
      </c>
      <c r="W566" s="36">
        <v>33420</v>
      </c>
      <c r="X566" s="36">
        <v>33700</v>
      </c>
      <c r="Y566" s="36">
        <v>29270</v>
      </c>
      <c r="Z566" s="36">
        <v>28950</v>
      </c>
      <c r="AA566" s="36">
        <v>29270</v>
      </c>
      <c r="AB566" s="37">
        <v>29560</v>
      </c>
      <c r="AC566" s="37">
        <v>30760</v>
      </c>
      <c r="AD566" s="77">
        <v>33420</v>
      </c>
      <c r="AE566" s="111"/>
      <c r="AF566" s="4">
        <f>E566/E$566</f>
        <v>1</v>
      </c>
      <c r="AG566" s="4">
        <f>F566/E$566</f>
        <v>1.04</v>
      </c>
      <c r="AH566" s="4">
        <f>G566/E$566</f>
        <v>1.04</v>
      </c>
      <c r="AI566" s="4">
        <f>H566/E$566</f>
        <v>1.04</v>
      </c>
      <c r="AJ566" s="4">
        <f>I566/E$566</f>
        <v>1.04</v>
      </c>
      <c r="AK566" s="4">
        <f>J566/E$566</f>
        <v>1.04</v>
      </c>
      <c r="AL566" s="4">
        <f>K566/E$566</f>
        <v>1.08</v>
      </c>
      <c r="AM566" s="4">
        <f>L566/E$566</f>
        <v>1.08</v>
      </c>
      <c r="AN566" s="4">
        <f>M566/E$566</f>
        <v>1.08</v>
      </c>
      <c r="AO566" s="4">
        <f>N566/E$566</f>
        <v>1.1200000000000001</v>
      </c>
      <c r="AP566" s="4">
        <f>O566/E$566</f>
        <v>1.24</v>
      </c>
      <c r="AQ566" s="256"/>
      <c r="AR566" s="256"/>
      <c r="AS566" s="256"/>
      <c r="AT566" s="256"/>
      <c r="AU566" s="256"/>
      <c r="AV566" s="256"/>
      <c r="AW566" s="256"/>
      <c r="AX566" s="256"/>
      <c r="AY566" s="256"/>
      <c r="AZ566" s="256"/>
      <c r="BA566" s="256"/>
      <c r="BE566" s="3">
        <f>E566*(保育人数!$R$7+保育人数!$R$8)/保育人数!$R$34</f>
        <v>648.48686398403731</v>
      </c>
      <c r="BF566" s="3">
        <f>F566*(保育人数!$R$7+保育人数!$R$8)/保育人数!$R$34</f>
        <v>674.42633854339886</v>
      </c>
      <c r="BG566" s="3">
        <f>G566*(保育人数!$R$7+保育人数!$R$8)/保育人数!$R$34</f>
        <v>674.42633854339886</v>
      </c>
      <c r="BH566" s="3">
        <f>H566*(保育人数!$R$7+保育人数!$R$8)/保育人数!$R$34</f>
        <v>674.42633854339886</v>
      </c>
      <c r="BI566" s="3">
        <f>I566*(保育人数!$R$7+保育人数!$R$8)/保育人数!$R$34</f>
        <v>674.42633854339886</v>
      </c>
      <c r="BJ566" s="3">
        <f>J566*(保育人数!$R$7+保育人数!$R$8)/保育人数!$R$34</f>
        <v>674.42633854339886</v>
      </c>
      <c r="BK566" s="3">
        <f>K566*(保育人数!$R$7+保育人数!$R$8)/保育人数!$R$34</f>
        <v>700.36581310276028</v>
      </c>
      <c r="BL566" s="3">
        <f>L566*(保育人数!$R$7+保育人数!$R$8)/保育人数!$R$34</f>
        <v>700.36581310276028</v>
      </c>
      <c r="BM566" s="3">
        <f>M566*(保育人数!$R$7+保育人数!$R$8)/保育人数!$R$34</f>
        <v>700.36581310276028</v>
      </c>
      <c r="BN566" s="3">
        <f>N566*(保育人数!$R$7+保育人数!$R$8)/保育人数!$R$34</f>
        <v>726.30528766212183</v>
      </c>
      <c r="BO566" s="3">
        <f>O566*(保育人数!$R$7+保育人数!$R$8)/保育人数!$R$34</f>
        <v>804.12371134020623</v>
      </c>
      <c r="BP566" s="3">
        <f>AVERAGE(BE566:BO566)</f>
        <v>695.64954500105819</v>
      </c>
      <c r="BQ566" s="216">
        <f>SUM(BP566:BP569)</f>
        <v>3626.810170208907</v>
      </c>
      <c r="BR566" s="3"/>
      <c r="BU566" s="3">
        <f>U566*(保育人数!$R$7+保育人数!$R$8)/保育人数!$R$34</f>
        <v>84848.021283671435</v>
      </c>
      <c r="BV566" s="3">
        <f>V566*(保育人数!$R$7+保育人数!$R$8)/保育人数!$R$34</f>
        <v>86067.176587961425</v>
      </c>
      <c r="BW566" s="3">
        <f>W566*(保育人数!$R$7+保育人数!$R$8)/保育人数!$R$34</f>
        <v>86689.723977386107</v>
      </c>
      <c r="BX566" s="3">
        <f>X566*(保育人数!$R$7+保育人数!$R$8)/保育人数!$R$34</f>
        <v>87416.02926504823</v>
      </c>
      <c r="BY566" s="3">
        <f>Y566*(保育人数!$R$7+保育人数!$R$8)/保育人数!$R$34</f>
        <v>75924.842035251088</v>
      </c>
      <c r="BZ566" s="3">
        <f>Z566*(保育人数!$R$7+保育人数!$R$8)/保育人数!$R$34</f>
        <v>75094.778849351525</v>
      </c>
      <c r="CA566" s="3">
        <f>AA566*(保育人数!$R$7+保育人数!$R$8)/保育人数!$R$34</f>
        <v>75924.842035251088</v>
      </c>
      <c r="CB566" s="3">
        <f>AB566*(保育人数!$R$7+保育人数!$R$8)/保育人数!$R$34</f>
        <v>76677.08679747257</v>
      </c>
      <c r="CC566" s="3">
        <f>AC566*(保育人数!$R$7+保育人数!$R$8)/保育人数!$R$34</f>
        <v>79789.823744595953</v>
      </c>
      <c r="CD566" s="3">
        <f>AD566*(保育人数!$R$7+保育人数!$R$8)/保育人数!$R$34</f>
        <v>86689.723977386107</v>
      </c>
      <c r="CE566" s="3">
        <f>AE566*(保育人数!$R$7+保育人数!$R$8)/保育人数!$R$34</f>
        <v>0</v>
      </c>
      <c r="CF566" s="3">
        <f>AVERAGE(BU566:CE566)</f>
        <v>74102.004413943243</v>
      </c>
      <c r="CG566" s="216">
        <f>ROUNDDOWN(SUM(CF566:CF569)*$CJ$2*12/16,-2)</f>
        <v>196600</v>
      </c>
      <c r="CH566" s="3"/>
      <c r="CI566" s="4"/>
    </row>
    <row r="567" spans="1:87" ht="19">
      <c r="A567" s="32" t="s">
        <v>152</v>
      </c>
      <c r="B567" s="76" t="s">
        <v>148</v>
      </c>
      <c r="C567" s="237"/>
      <c r="D567" s="34" t="s">
        <v>106</v>
      </c>
      <c r="E567" s="38">
        <v>310</v>
      </c>
      <c r="F567" s="36">
        <v>320</v>
      </c>
      <c r="G567" s="36">
        <v>320</v>
      </c>
      <c r="H567" s="36">
        <v>320</v>
      </c>
      <c r="I567" s="36">
        <v>320</v>
      </c>
      <c r="J567" s="36">
        <v>320</v>
      </c>
      <c r="K567" s="36">
        <v>330</v>
      </c>
      <c r="L567" s="36">
        <v>330</v>
      </c>
      <c r="M567" s="39">
        <v>330</v>
      </c>
      <c r="N567" s="39">
        <v>350</v>
      </c>
      <c r="O567" s="40">
        <v>380</v>
      </c>
      <c r="P567" s="111"/>
      <c r="Q567" s="111"/>
      <c r="R567" s="111"/>
      <c r="S567" s="111"/>
      <c r="T567" s="35">
        <v>38320</v>
      </c>
      <c r="U567" s="36">
        <v>39140</v>
      </c>
      <c r="V567" s="36">
        <v>39680</v>
      </c>
      <c r="W567" s="36">
        <v>39980</v>
      </c>
      <c r="X567" s="36">
        <v>40330</v>
      </c>
      <c r="Y567" s="36">
        <v>35910</v>
      </c>
      <c r="Z567" s="36">
        <v>35490</v>
      </c>
      <c r="AA567" s="36">
        <v>35890</v>
      </c>
      <c r="AB567" s="37">
        <v>36260</v>
      </c>
      <c r="AC567" s="37">
        <v>37780</v>
      </c>
      <c r="AD567" s="77">
        <v>41130</v>
      </c>
      <c r="AE567" s="111"/>
      <c r="AF567" s="4">
        <f>E567/E$567</f>
        <v>1</v>
      </c>
      <c r="AG567" s="4">
        <f>F567/E$567</f>
        <v>1.032258064516129</v>
      </c>
      <c r="AH567" s="4">
        <f>G567/E$567</f>
        <v>1.032258064516129</v>
      </c>
      <c r="AI567" s="4">
        <f>H567/E$567</f>
        <v>1.032258064516129</v>
      </c>
      <c r="AJ567" s="4">
        <f>I567/E$567</f>
        <v>1.032258064516129</v>
      </c>
      <c r="AK567" s="4">
        <f>J567/E$567</f>
        <v>1.032258064516129</v>
      </c>
      <c r="AL567" s="4">
        <f>K567/E$567</f>
        <v>1.064516129032258</v>
      </c>
      <c r="AM567" s="4">
        <f>L567/E$567</f>
        <v>1.064516129032258</v>
      </c>
      <c r="AN567" s="4">
        <f>M567/E$567</f>
        <v>1.064516129032258</v>
      </c>
      <c r="AO567" s="4">
        <f>N567/E$567</f>
        <v>1.1290322580645162</v>
      </c>
      <c r="AP567" s="4">
        <f>O567/E$567</f>
        <v>1.2258064516129032</v>
      </c>
      <c r="AQ567" s="256"/>
      <c r="AR567" s="256"/>
      <c r="AS567" s="256"/>
      <c r="AT567" s="256"/>
      <c r="AU567" s="256"/>
      <c r="AV567" s="256"/>
      <c r="AW567" s="256"/>
      <c r="AX567" s="256"/>
      <c r="AY567" s="256"/>
      <c r="AZ567" s="256"/>
      <c r="BA567" s="256"/>
      <c r="BE567" s="3">
        <f>E567*保育人数!$R$6/保育人数!$R$34</f>
        <v>402.06185567010311</v>
      </c>
      <c r="BF567" s="3">
        <f>F567*保育人数!$R$6/保育人数!$R$34</f>
        <v>415.03159294978389</v>
      </c>
      <c r="BG567" s="3">
        <f>G567*保育人数!$R$6/保育人数!$R$34</f>
        <v>415.03159294978389</v>
      </c>
      <c r="BH567" s="3">
        <f>H567*保育人数!$R$6/保育人数!$R$34</f>
        <v>415.03159294978389</v>
      </c>
      <c r="BI567" s="3">
        <f>I567*保育人数!$R$6/保育人数!$R$34</f>
        <v>415.03159294978389</v>
      </c>
      <c r="BJ567" s="3">
        <f>J567*保育人数!$R$6/保育人数!$R$34</f>
        <v>415.03159294978389</v>
      </c>
      <c r="BK567" s="3">
        <f>K567*保育人数!$R$6/保育人数!$R$34</f>
        <v>428.0013302294646</v>
      </c>
      <c r="BL567" s="3">
        <f>L567*保育人数!$R$6/保育人数!$R$34</f>
        <v>428.0013302294646</v>
      </c>
      <c r="BM567" s="3">
        <f>M567*保育人数!$R$6/保育人数!$R$34</f>
        <v>428.0013302294646</v>
      </c>
      <c r="BN567" s="3">
        <f>N567*保育人数!$R$6/保育人数!$R$34</f>
        <v>453.94080478882614</v>
      </c>
      <c r="BO567" s="3">
        <f>O567*保育人数!$R$6/保育人数!$R$34</f>
        <v>492.85001662786834</v>
      </c>
      <c r="BP567" s="3">
        <f t="shared" ref="BP567:BP569" si="351">AVERAGE(BE567:BO567)</f>
        <v>428.0013302294646</v>
      </c>
      <c r="BQ567" s="216"/>
      <c r="BR567" s="3"/>
      <c r="BU567" s="3">
        <f>U567*保育人数!$R$6/保育人数!$R$34</f>
        <v>50763.551712670444</v>
      </c>
      <c r="BV567" s="3">
        <f>V567*保育人数!$R$6/保育人数!$R$34</f>
        <v>51463.917525773199</v>
      </c>
      <c r="BW567" s="3">
        <f>W567*保育人数!$R$6/保育人数!$R$34</f>
        <v>51853.00964416362</v>
      </c>
      <c r="BX567" s="3">
        <f>X567*保育人数!$R$6/保育人数!$R$34</f>
        <v>52306.950448952448</v>
      </c>
      <c r="BY567" s="3">
        <f>Y567*保育人数!$R$6/保育人数!$R$34</f>
        <v>46574.326571333557</v>
      </c>
      <c r="BZ567" s="3">
        <f>Z567*保育人数!$R$6/保育人数!$R$34</f>
        <v>46029.597605586969</v>
      </c>
      <c r="CA567" s="3">
        <f>AA567*保育人数!$R$6/保育人数!$R$34</f>
        <v>46548.387096774197</v>
      </c>
      <c r="CB567" s="3">
        <f>AB567*保育人数!$R$6/保育人数!$R$34</f>
        <v>47028.267376122385</v>
      </c>
      <c r="CC567" s="3">
        <f>AC567*保育人数!$R$6/保育人数!$R$34</f>
        <v>48999.667442633858</v>
      </c>
      <c r="CD567" s="3">
        <f>AD567*保育人数!$R$6/保育人数!$R$34</f>
        <v>53344.529431326911</v>
      </c>
      <c r="CE567" s="3">
        <f>AE567*保育人数!$R$6/保育人数!$R$34</f>
        <v>0</v>
      </c>
      <c r="CF567" s="3">
        <f t="shared" ref="CF567:CF569" si="352">AVERAGE(BU567:CE567)</f>
        <v>44992.018623212512</v>
      </c>
      <c r="CG567" s="216"/>
      <c r="CH567" s="3"/>
      <c r="CI567" s="4"/>
    </row>
    <row r="568" spans="1:87" ht="19">
      <c r="A568" s="32" t="s">
        <v>152</v>
      </c>
      <c r="B568" s="76" t="s">
        <v>148</v>
      </c>
      <c r="C568" s="257" t="s">
        <v>160</v>
      </c>
      <c r="D568" s="34" t="s">
        <v>161</v>
      </c>
      <c r="E568" s="38">
        <v>750</v>
      </c>
      <c r="F568" s="36">
        <v>770</v>
      </c>
      <c r="G568" s="36">
        <v>780</v>
      </c>
      <c r="H568" s="36">
        <v>780</v>
      </c>
      <c r="I568" s="36">
        <v>790</v>
      </c>
      <c r="J568" s="36">
        <v>790</v>
      </c>
      <c r="K568" s="36">
        <v>780</v>
      </c>
      <c r="L568" s="36">
        <v>790</v>
      </c>
      <c r="M568" s="39">
        <v>800</v>
      </c>
      <c r="N568" s="39">
        <v>840</v>
      </c>
      <c r="O568" s="40">
        <v>910</v>
      </c>
      <c r="P568" s="111"/>
      <c r="Q568" s="111"/>
      <c r="R568" s="111"/>
      <c r="S568" s="111"/>
      <c r="T568" s="35">
        <v>85340</v>
      </c>
      <c r="U568" s="36">
        <v>87380</v>
      </c>
      <c r="V568" s="36">
        <v>88480</v>
      </c>
      <c r="W568" s="36">
        <v>89200</v>
      </c>
      <c r="X568" s="36">
        <v>90050</v>
      </c>
      <c r="Y568" s="36">
        <v>90200</v>
      </c>
      <c r="Z568" s="36">
        <v>89290</v>
      </c>
      <c r="AA568" s="36">
        <v>90310</v>
      </c>
      <c r="AB568" s="37">
        <v>91270</v>
      </c>
      <c r="AC568" s="37">
        <v>95200</v>
      </c>
      <c r="AD568" s="77">
        <v>103730</v>
      </c>
      <c r="AE568" s="111"/>
      <c r="AF568" s="4">
        <f>E568/E$568</f>
        <v>1</v>
      </c>
      <c r="AG568" s="4">
        <f>F568/E$568</f>
        <v>1.0266666666666666</v>
      </c>
      <c r="AH568" s="4">
        <f>G568/E$568</f>
        <v>1.04</v>
      </c>
      <c r="AI568" s="4">
        <f>H568/E$568</f>
        <v>1.04</v>
      </c>
      <c r="AJ568" s="4">
        <f>I568/E$568</f>
        <v>1.0533333333333332</v>
      </c>
      <c r="AK568" s="4">
        <f>J568/E$568</f>
        <v>1.0533333333333332</v>
      </c>
      <c r="AL568" s="4">
        <f>K568/E$568</f>
        <v>1.04</v>
      </c>
      <c r="AM568" s="4">
        <f>L568/E$568</f>
        <v>1.0533333333333332</v>
      </c>
      <c r="AN568" s="4">
        <f>M568/E$568</f>
        <v>1.0666666666666667</v>
      </c>
      <c r="AO568" s="4">
        <f>N568/E$568</f>
        <v>1.1200000000000001</v>
      </c>
      <c r="AP568" s="4">
        <f>O568/E$568</f>
        <v>1.2133333333333334</v>
      </c>
      <c r="AQ568" s="256"/>
      <c r="AR568" s="256"/>
      <c r="AS568" s="256"/>
      <c r="AT568" s="256"/>
      <c r="AU568" s="256"/>
      <c r="AV568" s="256"/>
      <c r="AW568" s="256"/>
      <c r="AX568" s="256"/>
      <c r="AY568" s="256"/>
      <c r="AZ568" s="256"/>
      <c r="BA568" s="256"/>
      <c r="BE568" s="3">
        <f>E568*(保育人数!$R$4+保育人数!$R$5)/保育人数!$R$34</f>
        <v>1459.0954439640839</v>
      </c>
      <c r="BF568" s="3">
        <f>F568*(保育人数!$R$4+保育人数!$R$5)/保育人数!$R$34</f>
        <v>1498.0046558031263</v>
      </c>
      <c r="BG568" s="3">
        <f>G568*(保育人数!$R$4+保育人数!$R$5)/保育人数!$R$34</f>
        <v>1517.4592617226474</v>
      </c>
      <c r="BH568" s="3">
        <f>H568*(保育人数!$R$4+保育人数!$R$5)/保育人数!$R$34</f>
        <v>1517.4592617226474</v>
      </c>
      <c r="BI568" s="3">
        <f>I568*(保育人数!$R$4+保育人数!$R$5)/保育人数!$R$34</f>
        <v>1536.9138676421685</v>
      </c>
      <c r="BJ568" s="3">
        <f>J568*(保育人数!$R$4+保育人数!$R$5)/保育人数!$R$34</f>
        <v>1536.9138676421685</v>
      </c>
      <c r="BK568" s="3">
        <f>K568*(保育人数!$R$4+保育人数!$R$5)/保育人数!$R$34</f>
        <v>1517.4592617226474</v>
      </c>
      <c r="BL568" s="3">
        <f>L568*(保育人数!$R$4+保育人数!$R$5)/保育人数!$R$34</f>
        <v>1536.9138676421685</v>
      </c>
      <c r="BM568" s="3">
        <f>M568*(保育人数!$R$4+保育人数!$R$5)/保育人数!$R$34</f>
        <v>1556.3684735616896</v>
      </c>
      <c r="BN568" s="3">
        <f>N568*(保育人数!$R$4+保育人数!$R$5)/保育人数!$R$34</f>
        <v>1634.186897239774</v>
      </c>
      <c r="BO568" s="3">
        <f>O568*(保育人数!$R$4+保育人数!$R$5)/保育人数!$R$34</f>
        <v>1770.3691386764219</v>
      </c>
      <c r="BP568" s="3">
        <f t="shared" si="351"/>
        <v>1552.8312724854129</v>
      </c>
      <c r="BQ568" s="216"/>
      <c r="BR568" s="3"/>
      <c r="BU568" s="3">
        <f>U568*(保育人数!$R$4+保育人数!$R$5)/保育人数!$R$34</f>
        <v>169994.34652477555</v>
      </c>
      <c r="BV568" s="3">
        <f>V568*(保育人数!$R$4+保育人数!$R$5)/保育人数!$R$34</f>
        <v>172134.35317592285</v>
      </c>
      <c r="BW568" s="3">
        <f>W568*(保育人数!$R$4+保育人数!$R$5)/保育人数!$R$34</f>
        <v>173535.08480212837</v>
      </c>
      <c r="BX568" s="3">
        <f>X568*(保育人数!$R$4+保育人数!$R$5)/保育人数!$R$34</f>
        <v>175188.72630528768</v>
      </c>
      <c r="BY568" s="3">
        <f>Y568*(保育人数!$R$4+保育人数!$R$5)/保育人数!$R$34</f>
        <v>175480.54539408049</v>
      </c>
      <c r="BZ568" s="3">
        <f>Z568*(保育人数!$R$4+保育人数!$R$5)/保育人数!$R$34</f>
        <v>173710.17625540408</v>
      </c>
      <c r="CA568" s="3">
        <f>AA568*(保育人数!$R$4+保育人数!$R$5)/保育人数!$R$34</f>
        <v>175694.54605919521</v>
      </c>
      <c r="CB568" s="3">
        <f>AB568*(保育人数!$R$4+保育人数!$R$5)/保育人数!$R$34</f>
        <v>177562.18822746925</v>
      </c>
      <c r="CC568" s="3">
        <f>AC568*(保育人数!$R$4+保育人数!$R$5)/保育人数!$R$34</f>
        <v>185207.84835384105</v>
      </c>
      <c r="CD568" s="3">
        <f>AD568*(保育人数!$R$4+保育人数!$R$5)/保育人数!$R$34</f>
        <v>201802.62720319256</v>
      </c>
      <c r="CE568" s="3">
        <f>AE568*(保育人数!$R$4+保育人数!$R$5)/保育人数!$R$34</f>
        <v>0</v>
      </c>
      <c r="CF568" s="3">
        <f t="shared" si="352"/>
        <v>161846.40384557247</v>
      </c>
      <c r="CG568" s="216"/>
      <c r="CH568" s="3"/>
      <c r="CI568" s="4"/>
    </row>
    <row r="569" spans="1:87" ht="19">
      <c r="A569" s="32" t="s">
        <v>152</v>
      </c>
      <c r="B569" s="76" t="s">
        <v>148</v>
      </c>
      <c r="C569" s="257"/>
      <c r="D569" s="34" t="s">
        <v>162</v>
      </c>
      <c r="E569" s="38">
        <v>1370</v>
      </c>
      <c r="F569" s="36">
        <v>1410</v>
      </c>
      <c r="G569" s="36">
        <v>1430</v>
      </c>
      <c r="H569" s="36">
        <v>1440</v>
      </c>
      <c r="I569" s="36">
        <v>1450</v>
      </c>
      <c r="J569" s="36">
        <v>1450</v>
      </c>
      <c r="K569" s="36">
        <v>1430</v>
      </c>
      <c r="L569" s="36">
        <v>1450</v>
      </c>
      <c r="M569" s="39">
        <v>1470</v>
      </c>
      <c r="N569" s="39">
        <v>1540</v>
      </c>
      <c r="O569" s="40">
        <v>1680</v>
      </c>
      <c r="P569" s="111"/>
      <c r="Q569" s="111"/>
      <c r="R569" s="111"/>
      <c r="S569" s="111"/>
      <c r="T569" s="35">
        <v>147990</v>
      </c>
      <c r="U569" s="36">
        <v>151770</v>
      </c>
      <c r="V569" s="36">
        <v>153530</v>
      </c>
      <c r="W569" s="36">
        <v>154820</v>
      </c>
      <c r="X569" s="36">
        <v>156360</v>
      </c>
      <c r="Y569" s="36">
        <v>156610</v>
      </c>
      <c r="Z569" s="36">
        <v>154770</v>
      </c>
      <c r="AA569" s="36">
        <v>156570</v>
      </c>
      <c r="AB569" s="37">
        <v>158320</v>
      </c>
      <c r="AC569" s="37">
        <v>165420</v>
      </c>
      <c r="AD569" s="77">
        <v>180920</v>
      </c>
      <c r="AE569" s="111"/>
      <c r="AF569" s="4">
        <f>E569/E$569</f>
        <v>1</v>
      </c>
      <c r="AG569" s="4">
        <f>F569/E$569</f>
        <v>1.0291970802919708</v>
      </c>
      <c r="AH569" s="4">
        <f>G569/E$569</f>
        <v>1.0437956204379562</v>
      </c>
      <c r="AI569" s="4">
        <f>H569/E$569</f>
        <v>1.051094890510949</v>
      </c>
      <c r="AJ569" s="4">
        <f>I569/E$569</f>
        <v>1.0583941605839415</v>
      </c>
      <c r="AK569" s="4">
        <f>J569/E$569</f>
        <v>1.0583941605839415</v>
      </c>
      <c r="AL569" s="4">
        <f>K569/E$569</f>
        <v>1.0437956204379562</v>
      </c>
      <c r="AM569" s="4">
        <f>L569/E$569</f>
        <v>1.0583941605839415</v>
      </c>
      <c r="AN569" s="4">
        <f>M569/E$569</f>
        <v>1.0729927007299269</v>
      </c>
      <c r="AO569" s="4">
        <f>N569/E$569</f>
        <v>1.1240875912408759</v>
      </c>
      <c r="AP569" s="4">
        <f>O569/E$569</f>
        <v>1.2262773722627738</v>
      </c>
      <c r="AQ569" s="256"/>
      <c r="AR569" s="256"/>
      <c r="AS569" s="256"/>
      <c r="AT569" s="256"/>
      <c r="AU569" s="256"/>
      <c r="AV569" s="256"/>
      <c r="AW569" s="256"/>
      <c r="AX569" s="256"/>
      <c r="AY569" s="256"/>
      <c r="AZ569" s="256"/>
      <c r="BA569" s="256"/>
      <c r="BE569" s="3">
        <f>E569*保育人数!$R$3/保育人数!$R$34</f>
        <v>888.42700365813107</v>
      </c>
      <c r="BF569" s="3">
        <f>F569*保育人数!$R$3/保育人数!$R$34</f>
        <v>914.36647821749261</v>
      </c>
      <c r="BG569" s="3">
        <f>G569*保育人数!$R$3/保育人数!$R$34</f>
        <v>927.33621549717338</v>
      </c>
      <c r="BH569" s="3">
        <f>H569*保育人数!$R$3/保育人数!$R$34</f>
        <v>933.82108413701371</v>
      </c>
      <c r="BI569" s="3">
        <f>I569*保育人数!$R$3/保育人数!$R$34</f>
        <v>940.30595277685404</v>
      </c>
      <c r="BJ569" s="3">
        <f>J569*保育人数!$R$3/保育人数!$R$34</f>
        <v>940.30595277685404</v>
      </c>
      <c r="BK569" s="3">
        <f>K569*保育人数!$R$3/保育人数!$R$34</f>
        <v>927.33621549717338</v>
      </c>
      <c r="BL569" s="3">
        <f>L569*保育人数!$R$3/保育人数!$R$34</f>
        <v>940.30595277685404</v>
      </c>
      <c r="BM569" s="3">
        <f>M569*保育人数!$R$3/保育人数!$R$34</f>
        <v>953.27569005653481</v>
      </c>
      <c r="BN569" s="3">
        <f>N569*保育人数!$R$3/保育人数!$R$34</f>
        <v>998.66977053541746</v>
      </c>
      <c r="BO569" s="3">
        <f>O569*保育人数!$R$3/保育人数!$R$34</f>
        <v>1089.4579314931827</v>
      </c>
      <c r="BP569" s="3">
        <f t="shared" si="351"/>
        <v>950.32802249297117</v>
      </c>
      <c r="BQ569" s="216"/>
      <c r="BR569" s="3"/>
      <c r="BU569" s="3">
        <f>U569*保育人数!$R$3/保育人数!$R$34</f>
        <v>98420.851346857336</v>
      </c>
      <c r="BV569" s="3">
        <f>V569*保育人数!$R$3/保育人数!$R$34</f>
        <v>99562.188227469247</v>
      </c>
      <c r="BW569" s="3">
        <f>W569*保育人数!$R$3/保育人数!$R$34</f>
        <v>100398.73628200866</v>
      </c>
      <c r="BX569" s="3">
        <f>X569*保育人数!$R$3/保育人数!$R$34</f>
        <v>101397.40605254407</v>
      </c>
      <c r="BY569" s="3">
        <f>Y569*保育人数!$R$3/保育人数!$R$34</f>
        <v>101559.52776854008</v>
      </c>
      <c r="BZ569" s="3">
        <f>Z569*保育人数!$R$3/保育人数!$R$34</f>
        <v>100366.31193880945</v>
      </c>
      <c r="CA569" s="3">
        <f>AA569*保育人数!$R$3/保育人数!$R$34</f>
        <v>101533.58829398072</v>
      </c>
      <c r="CB569" s="3">
        <f>AB569*保育人数!$R$3/保育人数!$R$34</f>
        <v>102668.44030595278</v>
      </c>
      <c r="CC569" s="3">
        <f>AC569*保育人数!$R$3/保育人数!$R$34</f>
        <v>107272.69704023945</v>
      </c>
      <c r="CD569" s="3">
        <f>AD569*保育人数!$R$3/保育人数!$R$34</f>
        <v>117324.24343199203</v>
      </c>
      <c r="CE569" s="3">
        <f>AE569*保育人数!$R$3/保育人数!$R$34</f>
        <v>0</v>
      </c>
      <c r="CF569" s="3">
        <f t="shared" si="352"/>
        <v>93682.180971672162</v>
      </c>
      <c r="CG569" s="216"/>
      <c r="CH569" s="3"/>
      <c r="CI569" s="4"/>
    </row>
    <row r="570" spans="1:87" ht="21" customHeight="1">
      <c r="A570" s="32" t="s">
        <v>152</v>
      </c>
      <c r="B570" s="33" t="s">
        <v>177</v>
      </c>
      <c r="C570" s="237" t="s">
        <v>159</v>
      </c>
      <c r="D570" s="34" t="s">
        <v>105</v>
      </c>
      <c r="E570" s="38">
        <v>250</v>
      </c>
      <c r="F570" s="36">
        <v>260</v>
      </c>
      <c r="G570" s="36">
        <v>260</v>
      </c>
      <c r="H570" s="36">
        <v>260</v>
      </c>
      <c r="I570" s="36">
        <v>260</v>
      </c>
      <c r="J570" s="36">
        <v>260</v>
      </c>
      <c r="K570" s="36">
        <v>270</v>
      </c>
      <c r="L570" s="36">
        <v>270</v>
      </c>
      <c r="M570" s="39">
        <v>270</v>
      </c>
      <c r="N570" s="39">
        <v>280</v>
      </c>
      <c r="O570" s="40">
        <v>310</v>
      </c>
      <c r="P570" s="111"/>
      <c r="Q570" s="111"/>
      <c r="R570" s="111"/>
      <c r="S570" s="111"/>
      <c r="T570" s="35">
        <v>32130</v>
      </c>
      <c r="U570" s="36">
        <v>32760</v>
      </c>
      <c r="V570" s="36">
        <v>33220</v>
      </c>
      <c r="W570" s="36">
        <v>33460</v>
      </c>
      <c r="X570" s="36">
        <v>33730</v>
      </c>
      <c r="Y570" s="36">
        <v>29300</v>
      </c>
      <c r="Z570" s="36">
        <v>28990</v>
      </c>
      <c r="AA570" s="36">
        <v>29300</v>
      </c>
      <c r="AB570" s="37">
        <v>29580</v>
      </c>
      <c r="AC570" s="37">
        <v>30740</v>
      </c>
      <c r="AD570" s="77">
        <v>33370</v>
      </c>
      <c r="AE570" s="111"/>
      <c r="AF570" s="4">
        <f>E570/E$570</f>
        <v>1</v>
      </c>
      <c r="AG570" s="4">
        <f>F570/E$570</f>
        <v>1.04</v>
      </c>
      <c r="AH570" s="4">
        <f>G570/E$570</f>
        <v>1.04</v>
      </c>
      <c r="AI570" s="4">
        <f>H570/E$570</f>
        <v>1.04</v>
      </c>
      <c r="AJ570" s="4">
        <f>I570/E$570</f>
        <v>1.04</v>
      </c>
      <c r="AK570" s="4">
        <f>J570/E$570</f>
        <v>1.04</v>
      </c>
      <c r="AL570" s="4">
        <f>K570/E$570</f>
        <v>1.08</v>
      </c>
      <c r="AM570" s="4">
        <f>L570/E$570</f>
        <v>1.08</v>
      </c>
      <c r="AN570" s="4">
        <f>M570/E$570</f>
        <v>1.08</v>
      </c>
      <c r="AO570" s="4">
        <f>N570/E$570</f>
        <v>1.1200000000000001</v>
      </c>
      <c r="AP570" s="4">
        <f>O570/E$570</f>
        <v>1.24</v>
      </c>
      <c r="AQ570" s="256"/>
      <c r="AR570" s="256"/>
      <c r="AS570" s="256"/>
      <c r="AT570" s="256"/>
      <c r="AU570" s="256"/>
      <c r="AV570" s="256"/>
      <c r="AW570" s="256"/>
      <c r="AX570" s="256"/>
      <c r="AY570" s="256"/>
      <c r="AZ570" s="256"/>
      <c r="BA570" s="256"/>
      <c r="BE570" s="3">
        <f>E570*(保育人数!$S$7+保育人数!$S$8)/保育人数!$S$34</f>
        <v>647.38265216799266</v>
      </c>
      <c r="BF570" s="3">
        <f>F570*(保育人数!$S$7+保育人数!$S$8)/保育人数!$S$34</f>
        <v>673.27795825471242</v>
      </c>
      <c r="BG570" s="3">
        <f>G570*(保育人数!$S$7+保育人数!$S$8)/保育人数!$S$34</f>
        <v>673.27795825471242</v>
      </c>
      <c r="BH570" s="3">
        <f>H570*(保育人数!$S$7+保育人数!$S$8)/保育人数!$S$34</f>
        <v>673.27795825471242</v>
      </c>
      <c r="BI570" s="3">
        <f>I570*(保育人数!$S$7+保育人数!$S$8)/保育人数!$S$34</f>
        <v>673.27795825471242</v>
      </c>
      <c r="BJ570" s="3">
        <f>J570*(保育人数!$S$7+保育人数!$S$8)/保育人数!$S$34</f>
        <v>673.27795825471242</v>
      </c>
      <c r="BK570" s="3">
        <f>K570*(保育人数!$S$7+保育人数!$S$8)/保育人数!$S$34</f>
        <v>699.17326434143217</v>
      </c>
      <c r="BL570" s="3">
        <f>L570*(保育人数!$S$7+保育人数!$S$8)/保育人数!$S$34</f>
        <v>699.17326434143217</v>
      </c>
      <c r="BM570" s="3">
        <f>M570*(保育人数!$S$7+保育人数!$S$8)/保育人数!$S$34</f>
        <v>699.17326434143217</v>
      </c>
      <c r="BN570" s="3">
        <f>N570*(保育人数!$S$7+保育人数!$S$8)/保育人数!$S$34</f>
        <v>725.06857042815182</v>
      </c>
      <c r="BO570" s="3">
        <f>O570*(保育人数!$S$7+保育人数!$S$8)/保育人数!$S$34</f>
        <v>802.75448868831097</v>
      </c>
      <c r="BP570" s="3">
        <f>AVERAGE(BE570:BO570)</f>
        <v>694.46502687111945</v>
      </c>
      <c r="BQ570" s="216">
        <f>SUM(BP570:BP573)</f>
        <v>3620.6346146704464</v>
      </c>
      <c r="BR570" s="3"/>
      <c r="BU570" s="3">
        <f>U570*(保育人数!$S$7+保育人数!$S$8)/保育人数!$S$34</f>
        <v>84833.022740093758</v>
      </c>
      <c r="BV570" s="3">
        <f>V570*(保育人数!$S$7+保育人数!$S$8)/保育人数!$S$34</f>
        <v>86024.206820082865</v>
      </c>
      <c r="BW570" s="3">
        <f>W570*(保育人数!$S$7+保育人数!$S$8)/保育人数!$S$34</f>
        <v>86645.694166164147</v>
      </c>
      <c r="BX570" s="3">
        <f>X570*(保育人数!$S$7+保育人数!$S$8)/保育人数!$S$34</f>
        <v>87344.867430505576</v>
      </c>
      <c r="BY570" s="3">
        <f>Y570*(保育人数!$S$7+保育人数!$S$8)/保育人数!$S$34</f>
        <v>75873.246834088743</v>
      </c>
      <c r="BZ570" s="3">
        <f>Z570*(保育人数!$S$7+保育人数!$S$8)/保育人数!$S$34</f>
        <v>75070.492345400431</v>
      </c>
      <c r="CA570" s="3">
        <f>AA570*(保育人数!$S$7+保育人数!$S$8)/保育人数!$S$34</f>
        <v>75873.246834088743</v>
      </c>
      <c r="CB570" s="3">
        <f>AB570*(保育人数!$S$7+保育人数!$S$8)/保育人数!$S$34</f>
        <v>76598.315404516892</v>
      </c>
      <c r="CC570" s="3">
        <f>AC570*(保育人数!$S$7+保育人数!$S$8)/保育人数!$S$34</f>
        <v>79602.170910576388</v>
      </c>
      <c r="CD570" s="3">
        <f>AD570*(保育人数!$S$7+保育人数!$S$8)/保育人数!$S$34</f>
        <v>86412.636411383661</v>
      </c>
      <c r="CE570" s="3">
        <f>AE570*(保育人数!$S$7+保育人数!$S$8)/保育人数!$S$34</f>
        <v>0</v>
      </c>
      <c r="CF570" s="3">
        <f>AVERAGE(BU570:CE570)</f>
        <v>74025.263626991014</v>
      </c>
      <c r="CG570" s="216">
        <f>ROUNDDOWN(SUM(CF570:CF573)*$CJ$2*12/16,-2)</f>
        <v>196400</v>
      </c>
      <c r="CH570" s="3"/>
      <c r="CI570" s="4"/>
    </row>
    <row r="571" spans="1:87" ht="19">
      <c r="A571" s="32" t="s">
        <v>152</v>
      </c>
      <c r="B571" s="76" t="s">
        <v>149</v>
      </c>
      <c r="C571" s="237"/>
      <c r="D571" s="34" t="s">
        <v>106</v>
      </c>
      <c r="E571" s="38">
        <v>310</v>
      </c>
      <c r="F571" s="36">
        <v>320</v>
      </c>
      <c r="G571" s="36">
        <v>320</v>
      </c>
      <c r="H571" s="36">
        <v>320</v>
      </c>
      <c r="I571" s="36">
        <v>320</v>
      </c>
      <c r="J571" s="36">
        <v>320</v>
      </c>
      <c r="K571" s="36">
        <v>330</v>
      </c>
      <c r="L571" s="36">
        <v>330</v>
      </c>
      <c r="M571" s="39">
        <v>330</v>
      </c>
      <c r="N571" s="39">
        <v>350</v>
      </c>
      <c r="O571" s="40">
        <v>380</v>
      </c>
      <c r="P571" s="111"/>
      <c r="Q571" s="111"/>
      <c r="R571" s="111"/>
      <c r="S571" s="111"/>
      <c r="T571" s="35">
        <v>38390</v>
      </c>
      <c r="U571" s="36">
        <v>39190</v>
      </c>
      <c r="V571" s="36">
        <v>39720</v>
      </c>
      <c r="W571" s="36">
        <v>40020</v>
      </c>
      <c r="X571" s="36">
        <v>40360</v>
      </c>
      <c r="Y571" s="36">
        <v>35940</v>
      </c>
      <c r="Z571" s="36">
        <v>35530</v>
      </c>
      <c r="AA571" s="36">
        <v>35920</v>
      </c>
      <c r="AB571" s="37">
        <v>36280</v>
      </c>
      <c r="AC571" s="37">
        <v>37760</v>
      </c>
      <c r="AD571" s="77">
        <v>41080</v>
      </c>
      <c r="AE571" s="111"/>
      <c r="AF571" s="4">
        <f>E571/E$571</f>
        <v>1</v>
      </c>
      <c r="AG571" s="4">
        <f>F571/E$571</f>
        <v>1.032258064516129</v>
      </c>
      <c r="AH571" s="4">
        <f>G571/E$571</f>
        <v>1.032258064516129</v>
      </c>
      <c r="AI571" s="4">
        <f>H571/E$571</f>
        <v>1.032258064516129</v>
      </c>
      <c r="AJ571" s="4">
        <f>I571/E$571</f>
        <v>1.032258064516129</v>
      </c>
      <c r="AK571" s="4">
        <f>J571/E$571</f>
        <v>1.032258064516129</v>
      </c>
      <c r="AL571" s="4">
        <f>K571/E$571</f>
        <v>1.064516129032258</v>
      </c>
      <c r="AM571" s="4">
        <f>L571/E$571</f>
        <v>1.064516129032258</v>
      </c>
      <c r="AN571" s="4">
        <f>M571/E$571</f>
        <v>1.064516129032258</v>
      </c>
      <c r="AO571" s="4">
        <f>N571/E$571</f>
        <v>1.1290322580645162</v>
      </c>
      <c r="AP571" s="4">
        <f>O571/E$571</f>
        <v>1.2258064516129032</v>
      </c>
      <c r="AQ571" s="256"/>
      <c r="AR571" s="256"/>
      <c r="AS571" s="256"/>
      <c r="AT571" s="256"/>
      <c r="AU571" s="256"/>
      <c r="AV571" s="256"/>
      <c r="AW571" s="256"/>
      <c r="AX571" s="256"/>
      <c r="AY571" s="256"/>
      <c r="AZ571" s="256"/>
      <c r="BA571" s="256"/>
      <c r="BE571" s="3">
        <f>E571*保育人数!$S$6/保育人数!$S$34</f>
        <v>401.37724434415549</v>
      </c>
      <c r="BF571" s="3">
        <f>F571*保育人数!$S$6/保育人数!$S$34</f>
        <v>414.32489738751531</v>
      </c>
      <c r="BG571" s="3">
        <f>G571*保育人数!$S$6/保育人数!$S$34</f>
        <v>414.32489738751531</v>
      </c>
      <c r="BH571" s="3">
        <f>H571*保育人数!$S$6/保育人数!$S$34</f>
        <v>414.32489738751531</v>
      </c>
      <c r="BI571" s="3">
        <f>I571*保育人数!$S$6/保育人数!$S$34</f>
        <v>414.32489738751531</v>
      </c>
      <c r="BJ571" s="3">
        <f>J571*保育人数!$S$6/保育人数!$S$34</f>
        <v>414.32489738751531</v>
      </c>
      <c r="BK571" s="3">
        <f>K571*保育人数!$S$6/保育人数!$S$34</f>
        <v>427.27255043087519</v>
      </c>
      <c r="BL571" s="3">
        <f>L571*保育人数!$S$6/保育人数!$S$34</f>
        <v>427.27255043087519</v>
      </c>
      <c r="BM571" s="3">
        <f>M571*保育人数!$S$6/保育人数!$S$34</f>
        <v>427.27255043087519</v>
      </c>
      <c r="BN571" s="3">
        <f>N571*保育人数!$S$6/保育人数!$S$34</f>
        <v>453.16785651759488</v>
      </c>
      <c r="BO571" s="3">
        <f>O571*保育人数!$S$6/保育人数!$S$34</f>
        <v>492.01081564767446</v>
      </c>
      <c r="BP571" s="3">
        <f t="shared" ref="BP571:BP573" si="353">AVERAGE(BE571:BO571)</f>
        <v>427.27255043087513</v>
      </c>
      <c r="BQ571" s="216"/>
      <c r="BR571" s="3"/>
      <c r="BU571" s="3">
        <f>U571*保育人数!$S$6/保育人数!$S$34</f>
        <v>50741.852276927268</v>
      </c>
      <c r="BV571" s="3">
        <f>V571*保育人数!$S$6/保育人数!$S$34</f>
        <v>51428.077888225343</v>
      </c>
      <c r="BW571" s="3">
        <f>W571*保育人数!$S$6/保育人数!$S$34</f>
        <v>51816.507479526139</v>
      </c>
      <c r="BX571" s="3">
        <f>X571*保育人数!$S$6/保育人数!$S$34</f>
        <v>52256.727683000368</v>
      </c>
      <c r="BY571" s="3">
        <f>Y571*保育人数!$S$6/保育人数!$S$34</f>
        <v>46533.86503783532</v>
      </c>
      <c r="BZ571" s="3">
        <f>Z571*保育人数!$S$6/保育人数!$S$34</f>
        <v>46003.01126305756</v>
      </c>
      <c r="CA571" s="3">
        <f>AA571*保育人数!$S$6/保育人数!$S$34</f>
        <v>46507.969731748599</v>
      </c>
      <c r="CB571" s="3">
        <f>AB571*保育人数!$S$6/保育人数!$S$34</f>
        <v>46974.085241309549</v>
      </c>
      <c r="CC571" s="3">
        <f>AC571*保育人数!$S$6/保育人数!$S$34</f>
        <v>48890.337891726813</v>
      </c>
      <c r="CD571" s="3">
        <f>AD571*保育人数!$S$6/保育人数!$S$34</f>
        <v>53188.958702122283</v>
      </c>
      <c r="CE571" s="3">
        <f>AE571*保育人数!$S$6/保育人数!$S$34</f>
        <v>0</v>
      </c>
      <c r="CF571" s="3">
        <f t="shared" ref="CF571:CF573" si="354">AVERAGE(BU571:CE571)</f>
        <v>44940.126654134474</v>
      </c>
      <c r="CG571" s="216"/>
      <c r="CH571" s="3"/>
      <c r="CI571" s="4"/>
    </row>
    <row r="572" spans="1:87" ht="19">
      <c r="A572" s="32" t="s">
        <v>152</v>
      </c>
      <c r="B572" s="76" t="s">
        <v>149</v>
      </c>
      <c r="C572" s="257" t="s">
        <v>160</v>
      </c>
      <c r="D572" s="34" t="s">
        <v>161</v>
      </c>
      <c r="E572" s="38">
        <v>750</v>
      </c>
      <c r="F572" s="36">
        <v>770</v>
      </c>
      <c r="G572" s="36">
        <v>780</v>
      </c>
      <c r="H572" s="36">
        <v>780</v>
      </c>
      <c r="I572" s="36">
        <v>790</v>
      </c>
      <c r="J572" s="36">
        <v>790</v>
      </c>
      <c r="K572" s="36">
        <v>780</v>
      </c>
      <c r="L572" s="36">
        <v>790</v>
      </c>
      <c r="M572" s="39">
        <v>800</v>
      </c>
      <c r="N572" s="39">
        <v>840</v>
      </c>
      <c r="O572" s="40">
        <v>910</v>
      </c>
      <c r="P572" s="111"/>
      <c r="Q572" s="111"/>
      <c r="R572" s="111"/>
      <c r="S572" s="111"/>
      <c r="T572" s="35">
        <v>85410</v>
      </c>
      <c r="U572" s="36">
        <v>87430</v>
      </c>
      <c r="V572" s="36">
        <v>88520</v>
      </c>
      <c r="W572" s="36">
        <v>89240</v>
      </c>
      <c r="X572" s="36">
        <v>90080</v>
      </c>
      <c r="Y572" s="36">
        <v>90230</v>
      </c>
      <c r="Z572" s="36">
        <v>89330</v>
      </c>
      <c r="AA572" s="36">
        <v>90340</v>
      </c>
      <c r="AB572" s="37">
        <v>91290</v>
      </c>
      <c r="AC572" s="37">
        <v>95180</v>
      </c>
      <c r="AD572" s="77">
        <v>103680</v>
      </c>
      <c r="AE572" s="111"/>
      <c r="AF572" s="4">
        <f>E572/E$572</f>
        <v>1</v>
      </c>
      <c r="AG572" s="4">
        <f>F572/E$572</f>
        <v>1.0266666666666666</v>
      </c>
      <c r="AH572" s="4">
        <f>G572/E$572</f>
        <v>1.04</v>
      </c>
      <c r="AI572" s="4">
        <f>H572/E$572</f>
        <v>1.04</v>
      </c>
      <c r="AJ572" s="4">
        <f>I572/E$572</f>
        <v>1.0533333333333332</v>
      </c>
      <c r="AK572" s="4">
        <f>J572/E$572</f>
        <v>1.0533333333333332</v>
      </c>
      <c r="AL572" s="4">
        <f>K572/E$572</f>
        <v>1.04</v>
      </c>
      <c r="AM572" s="4">
        <f>L572/E$572</f>
        <v>1.0533333333333332</v>
      </c>
      <c r="AN572" s="4">
        <f>M572/E$572</f>
        <v>1.0666666666666667</v>
      </c>
      <c r="AO572" s="4">
        <f>N572/E$572</f>
        <v>1.1200000000000001</v>
      </c>
      <c r="AP572" s="4">
        <f>O572/E$572</f>
        <v>1.2133333333333334</v>
      </c>
      <c r="AQ572" s="256"/>
      <c r="AR572" s="256"/>
      <c r="AS572" s="256"/>
      <c r="AT572" s="256"/>
      <c r="AU572" s="256"/>
      <c r="AV572" s="256"/>
      <c r="AW572" s="256"/>
      <c r="AX572" s="256"/>
      <c r="AY572" s="256"/>
      <c r="AZ572" s="256"/>
      <c r="BA572" s="256"/>
      <c r="BE572" s="3">
        <f>E572*(保育人数!$S$4+保育人数!$S$5)/保育人数!$S$34</f>
        <v>1456.6109673779836</v>
      </c>
      <c r="BF572" s="3">
        <f>F572*(保育人数!$S$4+保育人数!$S$5)/保育人数!$S$34</f>
        <v>1495.4539265080632</v>
      </c>
      <c r="BG572" s="3">
        <f>G572*(保育人数!$S$4+保育人数!$S$5)/保育人数!$S$34</f>
        <v>1514.875406073103</v>
      </c>
      <c r="BH572" s="3">
        <f>H572*(保育人数!$S$4+保育人数!$S$5)/保育人数!$S$34</f>
        <v>1514.875406073103</v>
      </c>
      <c r="BI572" s="3">
        <f>I572*(保育人数!$S$4+保育人数!$S$5)/保育人数!$S$34</f>
        <v>1534.2968856381426</v>
      </c>
      <c r="BJ572" s="3">
        <f>J572*(保育人数!$S$4+保育人数!$S$5)/保育人数!$S$34</f>
        <v>1534.2968856381426</v>
      </c>
      <c r="BK572" s="3">
        <f>K572*(保育人数!$S$4+保育人数!$S$5)/保育人数!$S$34</f>
        <v>1514.875406073103</v>
      </c>
      <c r="BL572" s="3">
        <f>L572*(保育人数!$S$4+保育人数!$S$5)/保育人数!$S$34</f>
        <v>1534.2968856381426</v>
      </c>
      <c r="BM572" s="3">
        <f>M572*(保育人数!$S$4+保育人数!$S$5)/保育人数!$S$34</f>
        <v>1553.7183652031824</v>
      </c>
      <c r="BN572" s="3">
        <f>N572*(保育人数!$S$4+保育人数!$S$5)/保育人数!$S$34</f>
        <v>1631.4042834633417</v>
      </c>
      <c r="BO572" s="3">
        <f>O572*(保育人数!$S$4+保育人数!$S$5)/保育人数!$S$34</f>
        <v>1767.3546404186202</v>
      </c>
      <c r="BP572" s="3">
        <f t="shared" si="353"/>
        <v>1550.187187100448</v>
      </c>
      <c r="BQ572" s="216"/>
      <c r="BR572" s="3"/>
      <c r="BU572" s="3">
        <f>U572*(保育人数!$S$4+保育人数!$S$5)/保育人数!$S$34</f>
        <v>169801.99583714281</v>
      </c>
      <c r="BV572" s="3">
        <f>V572*(保育人数!$S$4+保育人数!$S$5)/保育人数!$S$34</f>
        <v>171918.93710973216</v>
      </c>
      <c r="BW572" s="3">
        <f>W572*(保育人数!$S$4+保育人数!$S$5)/保育人数!$S$34</f>
        <v>173317.28363841501</v>
      </c>
      <c r="BX572" s="3">
        <f>X572*(保育人数!$S$4+保育人数!$S$5)/保育人数!$S$34</f>
        <v>174948.68792187836</v>
      </c>
      <c r="BY572" s="3">
        <f>Y572*(保育人数!$S$4+保育人数!$S$5)/保育人数!$S$34</f>
        <v>175240.01011535394</v>
      </c>
      <c r="BZ572" s="3">
        <f>Z572*(保育人数!$S$4+保育人数!$S$5)/保育人数!$S$34</f>
        <v>173492.07695450037</v>
      </c>
      <c r="CA572" s="3">
        <f>AA572*(保育人数!$S$4+保育人数!$S$5)/保育人数!$S$34</f>
        <v>175453.6463905694</v>
      </c>
      <c r="CB572" s="3">
        <f>AB572*(保育人数!$S$4+保育人数!$S$5)/保育人数!$S$34</f>
        <v>177298.68694924816</v>
      </c>
      <c r="CC572" s="3">
        <f>AC572*(保育人数!$S$4+保育人数!$S$5)/保育人数!$S$34</f>
        <v>184853.64250004865</v>
      </c>
      <c r="CD572" s="3">
        <f>AD572*(保育人数!$S$4+保育人数!$S$5)/保育人数!$S$34</f>
        <v>201361.90013033245</v>
      </c>
      <c r="CE572" s="3">
        <f>AE572*(保育人数!$S$4+保育人数!$S$5)/保育人数!$S$34</f>
        <v>0</v>
      </c>
      <c r="CF572" s="3">
        <f t="shared" si="354"/>
        <v>161607.89704974741</v>
      </c>
      <c r="CG572" s="216"/>
      <c r="CH572" s="3"/>
      <c r="CI572" s="4"/>
    </row>
    <row r="573" spans="1:87" ht="19">
      <c r="A573" s="32" t="s">
        <v>152</v>
      </c>
      <c r="B573" s="76" t="s">
        <v>149</v>
      </c>
      <c r="C573" s="257"/>
      <c r="D573" s="34" t="s">
        <v>162</v>
      </c>
      <c r="E573" s="38">
        <v>1370</v>
      </c>
      <c r="F573" s="36">
        <v>1410</v>
      </c>
      <c r="G573" s="36">
        <v>1430</v>
      </c>
      <c r="H573" s="36">
        <v>1440</v>
      </c>
      <c r="I573" s="36">
        <v>1450</v>
      </c>
      <c r="J573" s="36">
        <v>1450</v>
      </c>
      <c r="K573" s="36">
        <v>1430</v>
      </c>
      <c r="L573" s="36">
        <v>1450</v>
      </c>
      <c r="M573" s="39">
        <v>1470</v>
      </c>
      <c r="N573" s="39">
        <v>1540</v>
      </c>
      <c r="O573" s="40">
        <v>1680</v>
      </c>
      <c r="P573" s="111"/>
      <c r="Q573" s="111"/>
      <c r="R573" s="111"/>
      <c r="S573" s="111"/>
      <c r="T573" s="35">
        <v>148060</v>
      </c>
      <c r="U573" s="36">
        <v>151820</v>
      </c>
      <c r="V573" s="36">
        <v>153570</v>
      </c>
      <c r="W573" s="36">
        <v>154860</v>
      </c>
      <c r="X573" s="36">
        <v>156390</v>
      </c>
      <c r="Y573" s="36">
        <v>156640</v>
      </c>
      <c r="Z573" s="36">
        <v>154810</v>
      </c>
      <c r="AA573" s="36">
        <v>156600</v>
      </c>
      <c r="AB573" s="37">
        <v>158340</v>
      </c>
      <c r="AC573" s="37">
        <v>165400</v>
      </c>
      <c r="AD573" s="77">
        <v>180870</v>
      </c>
      <c r="AE573" s="111"/>
      <c r="AF573" s="4">
        <f>E573/E$573</f>
        <v>1</v>
      </c>
      <c r="AG573" s="4">
        <f>F573/E$573</f>
        <v>1.0291970802919708</v>
      </c>
      <c r="AH573" s="4">
        <f>G573/E$573</f>
        <v>1.0437956204379562</v>
      </c>
      <c r="AI573" s="4">
        <f>H573/E$573</f>
        <v>1.051094890510949</v>
      </c>
      <c r="AJ573" s="4">
        <f>I573/E$573</f>
        <v>1.0583941605839415</v>
      </c>
      <c r="AK573" s="4">
        <f>J573/E$573</f>
        <v>1.0583941605839415</v>
      </c>
      <c r="AL573" s="4">
        <f>K573/E$573</f>
        <v>1.0437956204379562</v>
      </c>
      <c r="AM573" s="4">
        <f>L573/E$573</f>
        <v>1.0583941605839415</v>
      </c>
      <c r="AN573" s="4">
        <f>M573/E$573</f>
        <v>1.0729927007299269</v>
      </c>
      <c r="AO573" s="4">
        <f>N573/E$573</f>
        <v>1.1240875912408759</v>
      </c>
      <c r="AP573" s="4">
        <f>O573/E$573</f>
        <v>1.2262773722627738</v>
      </c>
      <c r="AQ573" s="256"/>
      <c r="AR573" s="256"/>
      <c r="AS573" s="256"/>
      <c r="AT573" s="256"/>
      <c r="AU573" s="256"/>
      <c r="AV573" s="256"/>
      <c r="AW573" s="256"/>
      <c r="AX573" s="256"/>
      <c r="AY573" s="256"/>
      <c r="AZ573" s="256"/>
      <c r="BA573" s="256"/>
      <c r="BE573" s="3">
        <f>E573*保育人数!$S$3/保育人数!$S$34</f>
        <v>886.91423347015007</v>
      </c>
      <c r="BF573" s="3">
        <f>F573*保育人数!$S$3/保育人数!$S$34</f>
        <v>912.80953955686971</v>
      </c>
      <c r="BG573" s="3">
        <f>G573*保育人数!$S$3/保育人数!$S$34</f>
        <v>925.75719260022959</v>
      </c>
      <c r="BH573" s="3">
        <f>H573*保育人数!$S$3/保育人数!$S$34</f>
        <v>932.23101912190953</v>
      </c>
      <c r="BI573" s="3">
        <f>I573*保育人数!$S$3/保育人数!$S$34</f>
        <v>938.70484564358946</v>
      </c>
      <c r="BJ573" s="3">
        <f>J573*保育人数!$S$3/保育人数!$S$34</f>
        <v>938.70484564358946</v>
      </c>
      <c r="BK573" s="3">
        <f>K573*保育人数!$S$3/保育人数!$S$34</f>
        <v>925.75719260022959</v>
      </c>
      <c r="BL573" s="3">
        <f>L573*保育人数!$S$3/保育人数!$S$34</f>
        <v>938.70484564358946</v>
      </c>
      <c r="BM573" s="3">
        <f>M573*保育人数!$S$3/保育人数!$S$34</f>
        <v>951.65249868694923</v>
      </c>
      <c r="BN573" s="3">
        <f>N573*保育人数!$S$3/保育人数!$S$34</f>
        <v>996.9692843387088</v>
      </c>
      <c r="BO573" s="3">
        <f>O573*保育人数!$S$3/保育人数!$S$34</f>
        <v>1087.6028556422277</v>
      </c>
      <c r="BP573" s="3">
        <f t="shared" si="353"/>
        <v>948.70985026800383</v>
      </c>
      <c r="BQ573" s="216"/>
      <c r="BR573" s="3"/>
      <c r="BU573" s="3">
        <f>U573*保育人数!$S$3/保育人数!$S$34</f>
        <v>98285.63425214465</v>
      </c>
      <c r="BV573" s="3">
        <f>V573*保育人数!$S$3/保育人数!$S$34</f>
        <v>99418.553893438642</v>
      </c>
      <c r="BW573" s="3">
        <f>W573*保育人数!$S$3/保育人数!$S$34</f>
        <v>100253.67751473535</v>
      </c>
      <c r="BX573" s="3">
        <f>X573*保育人数!$S$3/保育人数!$S$34</f>
        <v>101244.17297255238</v>
      </c>
      <c r="BY573" s="3">
        <f>Y573*保育人数!$S$3/保育人数!$S$34</f>
        <v>101406.01863559437</v>
      </c>
      <c r="BZ573" s="3">
        <f>Z573*保育人数!$S$3/保育人数!$S$34</f>
        <v>100221.30838212695</v>
      </c>
      <c r="CA573" s="3">
        <f>AA573*保育人数!$S$3/保育人数!$S$34</f>
        <v>101380.12332950765</v>
      </c>
      <c r="CB573" s="3">
        <f>AB573*保育人数!$S$3/保育人数!$S$34</f>
        <v>102506.56914427997</v>
      </c>
      <c r="CC573" s="3">
        <f>AC573*保育人数!$S$3/保育人数!$S$34</f>
        <v>107077.090668586</v>
      </c>
      <c r="CD573" s="3">
        <f>AD573*保育人数!$S$3/保育人数!$S$34</f>
        <v>117092.10029762484</v>
      </c>
      <c r="CE573" s="3">
        <f>AE573*保育人数!$S$3/保育人数!$S$34</f>
        <v>0</v>
      </c>
      <c r="CF573" s="3">
        <f t="shared" si="354"/>
        <v>93535.022644599158</v>
      </c>
      <c r="CG573" s="216"/>
      <c r="CH573" s="3"/>
      <c r="CI573" s="4"/>
    </row>
    <row r="574" spans="1:87" ht="21" customHeight="1">
      <c r="A574" s="32" t="s">
        <v>152</v>
      </c>
      <c r="B574" s="33" t="s">
        <v>178</v>
      </c>
      <c r="C574" s="237" t="s">
        <v>159</v>
      </c>
      <c r="D574" s="34" t="s">
        <v>105</v>
      </c>
      <c r="E574" s="38">
        <v>240</v>
      </c>
      <c r="F574" s="36">
        <v>250</v>
      </c>
      <c r="G574" s="36">
        <v>250</v>
      </c>
      <c r="H574" s="36">
        <v>250</v>
      </c>
      <c r="I574" s="36">
        <v>260</v>
      </c>
      <c r="J574" s="36">
        <v>260</v>
      </c>
      <c r="K574" s="36">
        <v>260</v>
      </c>
      <c r="L574" s="36">
        <v>260</v>
      </c>
      <c r="M574" s="39">
        <v>260</v>
      </c>
      <c r="N574" s="39">
        <v>280</v>
      </c>
      <c r="O574" s="40">
        <v>300</v>
      </c>
      <c r="P574" s="111"/>
      <c r="Q574" s="111"/>
      <c r="R574" s="111"/>
      <c r="S574" s="111"/>
      <c r="T574" s="35">
        <v>31390</v>
      </c>
      <c r="U574" s="36">
        <v>32010</v>
      </c>
      <c r="V574" s="36">
        <v>32460</v>
      </c>
      <c r="W574" s="36">
        <v>32690</v>
      </c>
      <c r="X574" s="36">
        <v>32960</v>
      </c>
      <c r="Y574" s="36">
        <v>28530</v>
      </c>
      <c r="Z574" s="36">
        <v>28220</v>
      </c>
      <c r="AA574" s="36">
        <v>28520</v>
      </c>
      <c r="AB574" s="37">
        <v>28800</v>
      </c>
      <c r="AC574" s="37">
        <v>29940</v>
      </c>
      <c r="AD574" s="77">
        <v>32500</v>
      </c>
      <c r="AE574" s="111"/>
      <c r="AF574" s="4">
        <f>E574/E$574</f>
        <v>1</v>
      </c>
      <c r="AG574" s="4">
        <f>F574/E$574</f>
        <v>1.0416666666666667</v>
      </c>
      <c r="AH574" s="4">
        <f>G574/E$574</f>
        <v>1.0416666666666667</v>
      </c>
      <c r="AI574" s="4">
        <f>H574/E$574</f>
        <v>1.0416666666666667</v>
      </c>
      <c r="AJ574" s="4">
        <f>I574/E$574</f>
        <v>1.0833333333333333</v>
      </c>
      <c r="AK574" s="4">
        <f>J574/E$574</f>
        <v>1.0833333333333333</v>
      </c>
      <c r="AL574" s="4">
        <f>K574/E$574</f>
        <v>1.0833333333333333</v>
      </c>
      <c r="AM574" s="4">
        <f>L574/E$574</f>
        <v>1.0833333333333333</v>
      </c>
      <c r="AN574" s="4">
        <f>M574/E$574</f>
        <v>1.0833333333333333</v>
      </c>
      <c r="AO574" s="4">
        <f>N574/E$574</f>
        <v>1.1666666666666667</v>
      </c>
      <c r="AP574" s="4">
        <f>O574/E$574</f>
        <v>1.25</v>
      </c>
      <c r="AQ574" s="256"/>
      <c r="AR574" s="256"/>
      <c r="AS574" s="256"/>
      <c r="AT574" s="256"/>
      <c r="AU574" s="256"/>
      <c r="AV574" s="256"/>
      <c r="AW574" s="256"/>
      <c r="AX574" s="256"/>
      <c r="AY574" s="256"/>
      <c r="AZ574" s="256"/>
      <c r="BA574" s="256"/>
      <c r="BE574" s="3">
        <f>E574*(保育人数!$T$7+保育人数!$T$8)/保育人数!$T$34</f>
        <v>630.61918296828856</v>
      </c>
      <c r="BF574" s="3">
        <f>F574*(保育人数!$T$7+保育人数!$T$8)/保育人数!$T$34</f>
        <v>656.89498225863383</v>
      </c>
      <c r="BG574" s="3">
        <f>G574*(保育人数!$T$7+保育人数!$T$8)/保育人数!$T$34</f>
        <v>656.89498225863383</v>
      </c>
      <c r="BH574" s="3">
        <f>H574*(保育人数!$T$7+保育人数!$T$8)/保育人数!$T$34</f>
        <v>656.89498225863383</v>
      </c>
      <c r="BI574" s="3">
        <f>I574*(保育人数!$T$7+保育人数!$T$8)/保育人数!$T$34</f>
        <v>683.17078154897922</v>
      </c>
      <c r="BJ574" s="3">
        <f>J574*(保育人数!$T$7+保育人数!$T$8)/保育人数!$T$34</f>
        <v>683.17078154897922</v>
      </c>
      <c r="BK574" s="3">
        <f>K574*(保育人数!$T$7+保育人数!$T$8)/保育人数!$T$34</f>
        <v>683.17078154897922</v>
      </c>
      <c r="BL574" s="3">
        <f>L574*(保育人数!$T$7+保育人数!$T$8)/保育人数!$T$34</f>
        <v>683.17078154897922</v>
      </c>
      <c r="BM574" s="3">
        <f>M574*(保育人数!$T$7+保育人数!$T$8)/保育人数!$T$34</f>
        <v>683.17078154897922</v>
      </c>
      <c r="BN574" s="3">
        <f>N574*(保育人数!$T$7+保育人数!$T$8)/保育人数!$T$34</f>
        <v>735.72238012967</v>
      </c>
      <c r="BO574" s="3">
        <f>O574*(保育人数!$T$7+保育人数!$T$8)/保育人数!$T$34</f>
        <v>788.27397871036067</v>
      </c>
      <c r="BP574" s="3">
        <f>AVERAGE(BE574:BO574)</f>
        <v>685.55949057537418</v>
      </c>
      <c r="BQ574" s="216">
        <f>SUM(BP574:BP577)</f>
        <v>3626.060302067659</v>
      </c>
      <c r="BR574" s="3"/>
      <c r="BU574" s="3">
        <f>U574*(保育人数!$T$7+保育人数!$T$8)/保育人数!$T$34</f>
        <v>84108.83352839548</v>
      </c>
      <c r="BV574" s="3">
        <f>V574*(保育人数!$T$7+保育人数!$T$8)/保育人数!$T$34</f>
        <v>85291.244496461019</v>
      </c>
      <c r="BW574" s="3">
        <f>W574*(保育人数!$T$7+保育人数!$T$8)/保育人数!$T$34</f>
        <v>85895.587880138963</v>
      </c>
      <c r="BX574" s="3">
        <f>X574*(保育人数!$T$7+保育人数!$T$8)/保育人数!$T$34</f>
        <v>86605.034460978291</v>
      </c>
      <c r="BY574" s="3">
        <f>Y574*(保育人数!$T$7+保育人数!$T$8)/保育人数!$T$34</f>
        <v>74964.855375355299</v>
      </c>
      <c r="BZ574" s="3">
        <f>Z574*(保育人数!$T$7+保育人数!$T$8)/保育人数!$T$34</f>
        <v>74150.3055973546</v>
      </c>
      <c r="CA574" s="3">
        <f>AA574*(保育人数!$T$7+保育人数!$T$8)/保育人数!$T$34</f>
        <v>74938.579576064949</v>
      </c>
      <c r="CB574" s="3">
        <f>AB574*(保育人数!$T$7+保育人数!$T$8)/保育人数!$T$34</f>
        <v>75674.301956194628</v>
      </c>
      <c r="CC574" s="3">
        <f>AC574*(保育人数!$T$7+保育人数!$T$8)/保育人数!$T$34</f>
        <v>78669.743075293998</v>
      </c>
      <c r="CD574" s="3">
        <f>AD574*(保育人数!$T$7+保育人数!$T$8)/保育人数!$T$34</f>
        <v>85396.347693622403</v>
      </c>
      <c r="CE574" s="3">
        <f>AE574*(保育人数!$T$7+保育人数!$T$8)/保育人数!$T$34</f>
        <v>0</v>
      </c>
      <c r="CF574" s="3">
        <f>AVERAGE(BU574:CE574)</f>
        <v>73244.984876350863</v>
      </c>
      <c r="CG574" s="216">
        <f>ROUNDDOWN(SUM(CF574:CF577)*$CJ$2*12/16,-2)</f>
        <v>196800</v>
      </c>
      <c r="CH574" s="3"/>
      <c r="CI574" s="4"/>
    </row>
    <row r="575" spans="1:87" ht="19">
      <c r="A575" s="32" t="s">
        <v>152</v>
      </c>
      <c r="B575" s="76" t="s">
        <v>150</v>
      </c>
      <c r="C575" s="237"/>
      <c r="D575" s="34" t="s">
        <v>106</v>
      </c>
      <c r="E575" s="38">
        <v>300</v>
      </c>
      <c r="F575" s="36">
        <v>310</v>
      </c>
      <c r="G575" s="36">
        <v>310</v>
      </c>
      <c r="H575" s="36">
        <v>310</v>
      </c>
      <c r="I575" s="36">
        <v>320</v>
      </c>
      <c r="J575" s="36">
        <v>320</v>
      </c>
      <c r="K575" s="36">
        <v>320</v>
      </c>
      <c r="L575" s="36">
        <v>320</v>
      </c>
      <c r="M575" s="39">
        <v>320</v>
      </c>
      <c r="N575" s="39">
        <v>350</v>
      </c>
      <c r="O575" s="40">
        <v>370</v>
      </c>
      <c r="P575" s="111"/>
      <c r="Q575" s="111"/>
      <c r="R575" s="111"/>
      <c r="S575" s="111"/>
      <c r="T575" s="35">
        <v>37650</v>
      </c>
      <c r="U575" s="36">
        <v>38440</v>
      </c>
      <c r="V575" s="36">
        <v>38960</v>
      </c>
      <c r="W575" s="36">
        <v>39250</v>
      </c>
      <c r="X575" s="36">
        <v>39590</v>
      </c>
      <c r="Y575" s="36">
        <v>35170</v>
      </c>
      <c r="Z575" s="36">
        <v>34760</v>
      </c>
      <c r="AA575" s="36">
        <v>35140</v>
      </c>
      <c r="AB575" s="37">
        <v>35500</v>
      </c>
      <c r="AC575" s="37">
        <v>36960</v>
      </c>
      <c r="AD575" s="77">
        <v>40210</v>
      </c>
      <c r="AE575" s="111"/>
      <c r="AF575" s="4">
        <f>E575/E$575</f>
        <v>1</v>
      </c>
      <c r="AG575" s="4">
        <f>F575/E$575</f>
        <v>1.0333333333333334</v>
      </c>
      <c r="AH575" s="4">
        <f>G575/E$575</f>
        <v>1.0333333333333334</v>
      </c>
      <c r="AI575" s="4">
        <f>H575/E$575</f>
        <v>1.0333333333333334</v>
      </c>
      <c r="AJ575" s="4">
        <f>I575/E$575</f>
        <v>1.0666666666666667</v>
      </c>
      <c r="AK575" s="4">
        <f>J575/E$575</f>
        <v>1.0666666666666667</v>
      </c>
      <c r="AL575" s="4">
        <f>K575/E$575</f>
        <v>1.0666666666666667</v>
      </c>
      <c r="AM575" s="4">
        <f>L575/E$575</f>
        <v>1.0666666666666667</v>
      </c>
      <c r="AN575" s="4">
        <f>M575/E$575</f>
        <v>1.0666666666666667</v>
      </c>
      <c r="AO575" s="4">
        <f>N575/E$575</f>
        <v>1.1666666666666667</v>
      </c>
      <c r="AP575" s="4">
        <f>O575/E$575</f>
        <v>1.2333333333333334</v>
      </c>
      <c r="AQ575" s="256"/>
      <c r="AR575" s="256"/>
      <c r="AS575" s="256"/>
      <c r="AT575" s="256"/>
      <c r="AU575" s="256"/>
      <c r="AV575" s="256"/>
      <c r="AW575" s="256"/>
      <c r="AX575" s="256"/>
      <c r="AY575" s="256"/>
      <c r="AZ575" s="256"/>
      <c r="BA575" s="256"/>
      <c r="BE575" s="3">
        <f>E575*保育人数!$T$6/保育人数!$T$34</f>
        <v>394.13698935518033</v>
      </c>
      <c r="BF575" s="3">
        <f>F575*保育人数!$T$6/保育人数!$T$34</f>
        <v>407.27488900035303</v>
      </c>
      <c r="BG575" s="3">
        <f>G575*保育人数!$T$6/保育人数!$T$34</f>
        <v>407.27488900035303</v>
      </c>
      <c r="BH575" s="3">
        <f>H575*保育人数!$T$6/保育人数!$T$34</f>
        <v>407.27488900035303</v>
      </c>
      <c r="BI575" s="3">
        <f>I575*保育人数!$T$6/保育人数!$T$34</f>
        <v>420.41278864552567</v>
      </c>
      <c r="BJ575" s="3">
        <f>J575*保育人数!$T$6/保育人数!$T$34</f>
        <v>420.41278864552567</v>
      </c>
      <c r="BK575" s="3">
        <f>K575*保育人数!$T$6/保育人数!$T$34</f>
        <v>420.41278864552567</v>
      </c>
      <c r="BL575" s="3">
        <f>L575*保育人数!$T$6/保育人数!$T$34</f>
        <v>420.41278864552567</v>
      </c>
      <c r="BM575" s="3">
        <f>M575*保育人数!$T$6/保育人数!$T$34</f>
        <v>420.41278864552567</v>
      </c>
      <c r="BN575" s="3">
        <f>N575*保育人数!$T$6/保育人数!$T$34</f>
        <v>459.82648758104369</v>
      </c>
      <c r="BO575" s="3">
        <f>O575*保育人数!$T$6/保育人数!$T$34</f>
        <v>486.10228687138908</v>
      </c>
      <c r="BP575" s="3">
        <f t="shared" ref="BP575:BP577" si="355">AVERAGE(BE575:BO575)</f>
        <v>423.99585218511834</v>
      </c>
      <c r="BQ575" s="216"/>
      <c r="BR575" s="3"/>
      <c r="BU575" s="3">
        <f>U575*保育人数!$T$6/保育人数!$T$34</f>
        <v>50502.086236043775</v>
      </c>
      <c r="BV575" s="3">
        <f>V575*保育人数!$T$6/保育人数!$T$34</f>
        <v>51185.257017592754</v>
      </c>
      <c r="BW575" s="3">
        <f>W575*保育人数!$T$6/保育人数!$T$34</f>
        <v>51566.256107302761</v>
      </c>
      <c r="BX575" s="3">
        <f>X575*保育人数!$T$6/保育人数!$T$34</f>
        <v>52012.944695238628</v>
      </c>
      <c r="BY575" s="3">
        <f>Y575*保育人数!$T$6/保育人数!$T$34</f>
        <v>46205.993052072306</v>
      </c>
      <c r="BZ575" s="3">
        <f>Z575*保育人数!$T$6/保育人数!$T$34</f>
        <v>45667.33916662023</v>
      </c>
      <c r="CA575" s="3">
        <f>AA575*保育人数!$T$6/保育人数!$T$34</f>
        <v>46166.579353136789</v>
      </c>
      <c r="CB575" s="3">
        <f>AB575*保育人数!$T$6/保育人数!$T$34</f>
        <v>46639.543740363006</v>
      </c>
      <c r="CC575" s="3">
        <f>AC575*保育人数!$T$6/保育人数!$T$34</f>
        <v>48557.677088558215</v>
      </c>
      <c r="CD575" s="3">
        <f>AD575*保育人数!$T$6/保育人数!$T$34</f>
        <v>52827.494473239334</v>
      </c>
      <c r="CE575" s="3">
        <f>AE575*保育人数!$T$6/保育人数!$T$34</f>
        <v>0</v>
      </c>
      <c r="CF575" s="3">
        <f t="shared" ref="CF575:CF577" si="356">AVERAGE(BU575:CE575)</f>
        <v>44666.470084560715</v>
      </c>
      <c r="CG575" s="216"/>
      <c r="CH575" s="3"/>
      <c r="CI575" s="4"/>
    </row>
    <row r="576" spans="1:87" ht="19">
      <c r="A576" s="32" t="s">
        <v>152</v>
      </c>
      <c r="B576" s="76" t="s">
        <v>150</v>
      </c>
      <c r="C576" s="257" t="s">
        <v>160</v>
      </c>
      <c r="D576" s="34" t="s">
        <v>161</v>
      </c>
      <c r="E576" s="38">
        <v>740</v>
      </c>
      <c r="F576" s="36">
        <v>760</v>
      </c>
      <c r="G576" s="36">
        <v>770</v>
      </c>
      <c r="H576" s="36">
        <v>770</v>
      </c>
      <c r="I576" s="36">
        <v>790</v>
      </c>
      <c r="J576" s="36">
        <v>790</v>
      </c>
      <c r="K576" s="36">
        <v>770</v>
      </c>
      <c r="L576" s="36">
        <v>790</v>
      </c>
      <c r="M576" s="39">
        <v>790</v>
      </c>
      <c r="N576" s="39">
        <v>830</v>
      </c>
      <c r="O576" s="40">
        <v>900</v>
      </c>
      <c r="P576" s="111"/>
      <c r="Q576" s="111"/>
      <c r="R576" s="111"/>
      <c r="S576" s="111"/>
      <c r="T576" s="35">
        <v>84670</v>
      </c>
      <c r="U576" s="36">
        <v>86680</v>
      </c>
      <c r="V576" s="36">
        <v>87760</v>
      </c>
      <c r="W576" s="36">
        <v>88470</v>
      </c>
      <c r="X576" s="36">
        <v>89310</v>
      </c>
      <c r="Y576" s="36">
        <v>89460</v>
      </c>
      <c r="Z576" s="36">
        <v>88560</v>
      </c>
      <c r="AA576" s="36">
        <v>89560</v>
      </c>
      <c r="AB576" s="37">
        <v>90510</v>
      </c>
      <c r="AC576" s="37">
        <v>94380</v>
      </c>
      <c r="AD576" s="77">
        <v>102810</v>
      </c>
      <c r="AE576" s="111"/>
      <c r="AF576" s="4">
        <f>E576/E$576</f>
        <v>1</v>
      </c>
      <c r="AG576" s="4">
        <f>F576/E$576</f>
        <v>1.027027027027027</v>
      </c>
      <c r="AH576" s="4">
        <f>G576/E$576</f>
        <v>1.0405405405405406</v>
      </c>
      <c r="AI576" s="4">
        <f>H576/E$576</f>
        <v>1.0405405405405406</v>
      </c>
      <c r="AJ576" s="4">
        <f>I576/E$576</f>
        <v>1.0675675675675675</v>
      </c>
      <c r="AK576" s="4">
        <f>J576/E$576</f>
        <v>1.0675675675675675</v>
      </c>
      <c r="AL576" s="4">
        <f>K576/E$576</f>
        <v>1.0405405405405406</v>
      </c>
      <c r="AM576" s="4">
        <f>L576/E$576</f>
        <v>1.0675675675675675</v>
      </c>
      <c r="AN576" s="4">
        <f>M576/E$576</f>
        <v>1.0675675675675675</v>
      </c>
      <c r="AO576" s="4">
        <f>N576/E$576</f>
        <v>1.1216216216216217</v>
      </c>
      <c r="AP576" s="4">
        <f>O576/E$576</f>
        <v>1.2162162162162162</v>
      </c>
      <c r="AQ576" s="256"/>
      <c r="AR576" s="256"/>
      <c r="AS576" s="256"/>
      <c r="AT576" s="256"/>
      <c r="AU576" s="256"/>
      <c r="AV576" s="256"/>
      <c r="AW576" s="256"/>
      <c r="AX576" s="256"/>
      <c r="AY576" s="256"/>
      <c r="AZ576" s="256"/>
      <c r="BA576" s="256"/>
      <c r="BE576" s="3">
        <f>E576*(保育人数!$T$4+保育人数!$T$5)/保育人数!$T$34</f>
        <v>1458.3068606141671</v>
      </c>
      <c r="BF576" s="3">
        <f>F576*(保育人数!$T$4+保育人数!$T$5)/保育人数!$T$34</f>
        <v>1497.7205595496853</v>
      </c>
      <c r="BG576" s="3">
        <f>G576*(保育人数!$T$4+保育人数!$T$5)/保育人数!$T$34</f>
        <v>1517.4274090174442</v>
      </c>
      <c r="BH576" s="3">
        <f>H576*(保育人数!$T$4+保育人数!$T$5)/保育人数!$T$34</f>
        <v>1517.4274090174442</v>
      </c>
      <c r="BI576" s="3">
        <f>I576*(保育人数!$T$4+保育人数!$T$5)/保育人数!$T$34</f>
        <v>1556.8411079529624</v>
      </c>
      <c r="BJ576" s="3">
        <f>J576*(保育人数!$T$4+保育人数!$T$5)/保育人数!$T$34</f>
        <v>1556.8411079529624</v>
      </c>
      <c r="BK576" s="3">
        <f>K576*(保育人数!$T$4+保育人数!$T$5)/保育人数!$T$34</f>
        <v>1517.4274090174442</v>
      </c>
      <c r="BL576" s="3">
        <f>L576*(保育人数!$T$4+保育人数!$T$5)/保育人数!$T$34</f>
        <v>1556.8411079529624</v>
      </c>
      <c r="BM576" s="3">
        <f>M576*(保育人数!$T$4+保育人数!$T$5)/保育人数!$T$34</f>
        <v>1556.8411079529624</v>
      </c>
      <c r="BN576" s="3">
        <f>N576*(保育人数!$T$4+保育人数!$T$5)/保育人数!$T$34</f>
        <v>1635.6685058239984</v>
      </c>
      <c r="BO576" s="3">
        <f>O576*(保育人数!$T$4+保育人数!$T$5)/保育人数!$T$34</f>
        <v>1773.6164520983116</v>
      </c>
      <c r="BP576" s="3">
        <f t="shared" si="355"/>
        <v>1558.6326397227583</v>
      </c>
      <c r="BQ576" s="216"/>
      <c r="BR576" s="3"/>
      <c r="BU576" s="3">
        <f>U576*(保育人数!$T$4+保育人数!$T$5)/保育人数!$T$34</f>
        <v>170818.97118653514</v>
      </c>
      <c r="BV576" s="3">
        <f>V576*(保育人数!$T$4+保育人数!$T$5)/保育人数!$T$34</f>
        <v>172947.31092905314</v>
      </c>
      <c r="BW576" s="3">
        <f>W576*(保育人数!$T$4+保育人数!$T$5)/保育人数!$T$34</f>
        <v>174346.49724126403</v>
      </c>
      <c r="BX576" s="3">
        <f>X576*(保育人数!$T$4+保育人数!$T$5)/保育人数!$T$34</f>
        <v>176001.87259655577</v>
      </c>
      <c r="BY576" s="3">
        <f>Y576*(保育人数!$T$4+保育人数!$T$5)/保育人数!$T$34</f>
        <v>176297.47533857217</v>
      </c>
      <c r="BZ576" s="3">
        <f>Z576*(保育人数!$T$4+保育人数!$T$5)/保育人数!$T$34</f>
        <v>174523.85888647384</v>
      </c>
      <c r="CA576" s="3">
        <f>AA576*(保育人数!$T$4+保育人数!$T$5)/保育人数!$T$34</f>
        <v>176494.54383324974</v>
      </c>
      <c r="CB576" s="3">
        <f>AB576*(保育人数!$T$4+保育人数!$T$5)/保育人数!$T$34</f>
        <v>178366.69453268687</v>
      </c>
      <c r="CC576" s="3">
        <f>AC576*(保育人数!$T$4+保育人数!$T$5)/保育人数!$T$34</f>
        <v>185993.24527670961</v>
      </c>
      <c r="CD576" s="3">
        <f>AD576*(保育人数!$T$4+保育人数!$T$5)/保育人数!$T$34</f>
        <v>202606.11937803045</v>
      </c>
      <c r="CE576" s="3">
        <f>AE576*(保育人数!$T$4+保育人数!$T$5)/保育人数!$T$34</f>
        <v>0</v>
      </c>
      <c r="CF576" s="3">
        <f t="shared" si="356"/>
        <v>162581.50810901189</v>
      </c>
      <c r="CG576" s="216"/>
      <c r="CH576" s="3"/>
      <c r="CI576" s="4"/>
    </row>
    <row r="577" spans="1:87" ht="19">
      <c r="A577" s="32" t="s">
        <v>152</v>
      </c>
      <c r="B577" s="76" t="s">
        <v>150</v>
      </c>
      <c r="C577" s="257"/>
      <c r="D577" s="34" t="s">
        <v>162</v>
      </c>
      <c r="E577" s="38">
        <v>1360</v>
      </c>
      <c r="F577" s="36">
        <v>1400</v>
      </c>
      <c r="G577" s="36">
        <v>1420</v>
      </c>
      <c r="H577" s="36">
        <v>1430</v>
      </c>
      <c r="I577" s="36">
        <v>1450</v>
      </c>
      <c r="J577" s="36">
        <v>1450</v>
      </c>
      <c r="K577" s="36">
        <v>1420</v>
      </c>
      <c r="L577" s="36">
        <v>1450</v>
      </c>
      <c r="M577" s="39">
        <v>1460</v>
      </c>
      <c r="N577" s="39">
        <v>1530</v>
      </c>
      <c r="O577" s="40">
        <v>1670</v>
      </c>
      <c r="P577" s="111"/>
      <c r="Q577" s="111"/>
      <c r="R577" s="111"/>
      <c r="S577" s="111"/>
      <c r="T577" s="35">
        <v>147320</v>
      </c>
      <c r="U577" s="36">
        <v>151070</v>
      </c>
      <c r="V577" s="36">
        <v>152810</v>
      </c>
      <c r="W577" s="36">
        <v>154090</v>
      </c>
      <c r="X577" s="36">
        <v>155620</v>
      </c>
      <c r="Y577" s="36">
        <v>155870</v>
      </c>
      <c r="Z577" s="36">
        <v>154040</v>
      </c>
      <c r="AA577" s="36">
        <v>155820</v>
      </c>
      <c r="AB577" s="37">
        <v>157560</v>
      </c>
      <c r="AC577" s="37">
        <v>164600</v>
      </c>
      <c r="AD577" s="77">
        <v>180000</v>
      </c>
      <c r="AE577" s="111"/>
      <c r="AF577" s="4">
        <f>E577/E$577</f>
        <v>1</v>
      </c>
      <c r="AG577" s="4">
        <f>F577/E$577</f>
        <v>1.0294117647058822</v>
      </c>
      <c r="AH577" s="4">
        <f>G577/E$577</f>
        <v>1.0441176470588236</v>
      </c>
      <c r="AI577" s="4">
        <f>H577/E$577</f>
        <v>1.0514705882352942</v>
      </c>
      <c r="AJ577" s="4">
        <f>I577/E$577</f>
        <v>1.0661764705882353</v>
      </c>
      <c r="AK577" s="4">
        <f>J577/E$577</f>
        <v>1.0661764705882353</v>
      </c>
      <c r="AL577" s="4">
        <f>K577/E$577</f>
        <v>1.0441176470588236</v>
      </c>
      <c r="AM577" s="4">
        <f>L577/E$577</f>
        <v>1.0661764705882353</v>
      </c>
      <c r="AN577" s="4">
        <f>M577/E$577</f>
        <v>1.0735294117647058</v>
      </c>
      <c r="AO577" s="4">
        <f>N577/E$577</f>
        <v>1.125</v>
      </c>
      <c r="AP577" s="4">
        <f>O577/E$577</f>
        <v>1.2279411764705883</v>
      </c>
      <c r="AQ577" s="256"/>
      <c r="AR577" s="256"/>
      <c r="AS577" s="256"/>
      <c r="AT577" s="256"/>
      <c r="AU577" s="256"/>
      <c r="AV577" s="256"/>
      <c r="AW577" s="256"/>
      <c r="AX577" s="256"/>
      <c r="AY577" s="256"/>
      <c r="AZ577" s="256"/>
      <c r="BA577" s="256"/>
      <c r="BE577" s="3">
        <f>E577*保育人数!$T$3/保育人数!$T$34</f>
        <v>893.37717587174211</v>
      </c>
      <c r="BF577" s="3">
        <f>F577*保育人数!$T$3/保育人数!$T$34</f>
        <v>919.65297516208739</v>
      </c>
      <c r="BG577" s="3">
        <f>G577*保育人数!$T$3/保育人数!$T$34</f>
        <v>932.79087480726014</v>
      </c>
      <c r="BH577" s="3">
        <f>H577*保育人数!$T$3/保育人数!$T$34</f>
        <v>939.35982462984646</v>
      </c>
      <c r="BI577" s="3">
        <f>I577*保育人数!$T$3/保育人数!$T$34</f>
        <v>952.4977242750191</v>
      </c>
      <c r="BJ577" s="3">
        <f>J577*保育人数!$T$3/保育人数!$T$34</f>
        <v>952.4977242750191</v>
      </c>
      <c r="BK577" s="3">
        <f>K577*保育人数!$T$3/保育人数!$T$34</f>
        <v>932.79087480726014</v>
      </c>
      <c r="BL577" s="3">
        <f>L577*保育人数!$T$3/保育人数!$T$34</f>
        <v>952.4977242750191</v>
      </c>
      <c r="BM577" s="3">
        <f>M577*保育人数!$T$3/保育人数!$T$34</f>
        <v>959.06667409760553</v>
      </c>
      <c r="BN577" s="3">
        <f>N577*保育人数!$T$3/保育人数!$T$34</f>
        <v>1005.0493228557099</v>
      </c>
      <c r="BO577" s="3">
        <f>O577*保育人数!$T$3/保育人数!$T$34</f>
        <v>1097.0146203719187</v>
      </c>
      <c r="BP577" s="3">
        <f t="shared" si="355"/>
        <v>957.87231958440816</v>
      </c>
      <c r="BQ577" s="216"/>
      <c r="BR577" s="3"/>
      <c r="BU577" s="3">
        <f>U577*保育人数!$T$3/保育人数!$T$34</f>
        <v>99237.124969811819</v>
      </c>
      <c r="BV577" s="3">
        <f>V577*保育人数!$T$3/保育人数!$T$34</f>
        <v>100380.12223894184</v>
      </c>
      <c r="BW577" s="3">
        <f>W577*保育人数!$T$3/保育人数!$T$34</f>
        <v>101220.94781623289</v>
      </c>
      <c r="BX577" s="3">
        <f>X577*保育人数!$T$3/保育人数!$T$34</f>
        <v>102225.99713908861</v>
      </c>
      <c r="BY577" s="3">
        <f>Y577*保育人数!$T$3/保育人数!$T$34</f>
        <v>102390.22088465326</v>
      </c>
      <c r="BZ577" s="3">
        <f>Z577*保育人数!$T$3/保育人数!$T$34</f>
        <v>101188.10306711997</v>
      </c>
      <c r="CA577" s="3">
        <f>AA577*保育人数!$T$3/保育人数!$T$34</f>
        <v>102357.37613554033</v>
      </c>
      <c r="CB577" s="3">
        <f>AB577*保育人数!$T$3/保育人数!$T$34</f>
        <v>103500.37340467036</v>
      </c>
      <c r="CC577" s="3">
        <f>AC577*保育人数!$T$3/保育人数!$T$34</f>
        <v>108124.91407977114</v>
      </c>
      <c r="CD577" s="3">
        <f>AD577*保育人数!$T$3/保育人数!$T$34</f>
        <v>118241.09680655409</v>
      </c>
      <c r="CE577" s="3">
        <f>AE577*保育人数!$T$3/保育人数!$T$34</f>
        <v>0</v>
      </c>
      <c r="CF577" s="3">
        <f t="shared" si="356"/>
        <v>94442.388776580396</v>
      </c>
      <c r="CG577" s="216"/>
      <c r="CH577" s="3"/>
      <c r="CI577" s="4"/>
    </row>
    <row r="578" spans="1:87" ht="19">
      <c r="A578" s="32" t="s">
        <v>152</v>
      </c>
      <c r="B578" s="33" t="s">
        <v>179</v>
      </c>
      <c r="C578" s="237" t="s">
        <v>159</v>
      </c>
      <c r="D578" s="34" t="s">
        <v>105</v>
      </c>
      <c r="E578" s="38">
        <v>240</v>
      </c>
      <c r="F578" s="36">
        <v>240</v>
      </c>
      <c r="G578" s="36">
        <v>240</v>
      </c>
      <c r="H578" s="36">
        <v>250</v>
      </c>
      <c r="I578" s="36">
        <v>250</v>
      </c>
      <c r="J578" s="36">
        <v>250</v>
      </c>
      <c r="K578" s="36">
        <v>250</v>
      </c>
      <c r="L578" s="36">
        <v>260</v>
      </c>
      <c r="M578" s="39">
        <v>260</v>
      </c>
      <c r="N578" s="39">
        <v>270</v>
      </c>
      <c r="O578" s="40">
        <v>290</v>
      </c>
      <c r="P578" s="111"/>
      <c r="Q578" s="111"/>
      <c r="R578" s="111"/>
      <c r="S578" s="111"/>
      <c r="T578" s="35">
        <v>30720</v>
      </c>
      <c r="U578" s="36">
        <v>31320</v>
      </c>
      <c r="V578" s="36">
        <v>31770</v>
      </c>
      <c r="W578" s="36">
        <v>31990</v>
      </c>
      <c r="X578" s="36">
        <v>32250</v>
      </c>
      <c r="Y578" s="36">
        <v>27820</v>
      </c>
      <c r="Z578" s="36">
        <v>27520</v>
      </c>
      <c r="AA578" s="36">
        <v>27820</v>
      </c>
      <c r="AB578" s="37">
        <v>28090</v>
      </c>
      <c r="AC578" s="37">
        <v>29200</v>
      </c>
      <c r="AD578" s="77">
        <v>31700</v>
      </c>
      <c r="AE578" s="111"/>
      <c r="AF578" s="4">
        <f>E578/E$578</f>
        <v>1</v>
      </c>
      <c r="AG578" s="4">
        <f>F578/E$578</f>
        <v>1</v>
      </c>
      <c r="AH578" s="4">
        <f>G578/E$578</f>
        <v>1</v>
      </c>
      <c r="AI578" s="4">
        <f>H578/E$578</f>
        <v>1.0416666666666667</v>
      </c>
      <c r="AJ578" s="4">
        <f>I578/E$578</f>
        <v>1.0416666666666667</v>
      </c>
      <c r="AK578" s="4">
        <f>J578/E$578</f>
        <v>1.0416666666666667</v>
      </c>
      <c r="AL578" s="4">
        <f>K578/E$578</f>
        <v>1.0416666666666667</v>
      </c>
      <c r="AM578" s="4">
        <f>L578/E$578</f>
        <v>1.0833333333333333</v>
      </c>
      <c r="AN578" s="4">
        <f>M578/E$578</f>
        <v>1.0833333333333333</v>
      </c>
      <c r="AO578" s="4">
        <f>N578/E$578</f>
        <v>1.125</v>
      </c>
      <c r="AP578" s="4">
        <f>O578/E$578</f>
        <v>1.2083333333333333</v>
      </c>
      <c r="AQ578" s="256"/>
      <c r="AR578" s="256"/>
      <c r="AS578" s="256"/>
      <c r="AT578" s="256"/>
      <c r="AU578" s="256"/>
      <c r="AV578" s="256"/>
      <c r="AW578" s="256"/>
      <c r="AX578" s="256"/>
      <c r="AY578" s="256"/>
      <c r="AZ578" s="256"/>
      <c r="BA578" s="256"/>
      <c r="BE578" s="3">
        <f>E578*(保育人数!$T$7+保育人数!$T$8)/保育人数!$T$34</f>
        <v>630.61918296828856</v>
      </c>
      <c r="BF578" s="3">
        <f>F578*(保育人数!$T$7+保育人数!$T$8)/保育人数!$T$34</f>
        <v>630.61918296828856</v>
      </c>
      <c r="BG578" s="3">
        <f>G578*(保育人数!$T$7+保育人数!$T$8)/保育人数!$T$34</f>
        <v>630.61918296828856</v>
      </c>
      <c r="BH578" s="3">
        <f>H578*(保育人数!$T$7+保育人数!$T$8)/保育人数!$T$34</f>
        <v>656.89498225863383</v>
      </c>
      <c r="BI578" s="3">
        <f>I578*(保育人数!$T$7+保育人数!$T$8)/保育人数!$T$34</f>
        <v>656.89498225863383</v>
      </c>
      <c r="BJ578" s="3">
        <f>J578*(保育人数!$T$7+保育人数!$T$8)/保育人数!$T$34</f>
        <v>656.89498225863383</v>
      </c>
      <c r="BK578" s="3">
        <f>K578*(保育人数!$T$7+保育人数!$T$8)/保育人数!$T$34</f>
        <v>656.89498225863383</v>
      </c>
      <c r="BL578" s="3">
        <f>L578*(保育人数!$T$7+保育人数!$T$8)/保育人数!$T$34</f>
        <v>683.17078154897922</v>
      </c>
      <c r="BM578" s="3">
        <f>M578*(保育人数!$T$7+保育人数!$T$8)/保育人数!$T$34</f>
        <v>683.17078154897922</v>
      </c>
      <c r="BN578" s="3">
        <f>N578*(保育人数!$T$7+保育人数!$T$8)/保育人数!$T$34</f>
        <v>709.44658083932461</v>
      </c>
      <c r="BO578" s="3">
        <f>O578*(保育人数!$T$7+保育人数!$T$8)/保育人数!$T$34</f>
        <v>761.99817942001528</v>
      </c>
      <c r="BP578" s="3">
        <f>AVERAGE(BE578:BO578)</f>
        <v>668.83852739060899</v>
      </c>
      <c r="BQ578" s="216">
        <f>SUM(BP578:BP581)</f>
        <v>3584.2578941057459</v>
      </c>
      <c r="BR578" s="3"/>
      <c r="BU578" s="3">
        <f>U578*(保育人数!$T$7+保育人数!$T$8)/保育人数!$T$34</f>
        <v>82295.803377361648</v>
      </c>
      <c r="BV578" s="3">
        <f>V578*(保育人数!$T$7+保育人数!$T$8)/保育人数!$T$34</f>
        <v>83478.214345427201</v>
      </c>
      <c r="BW578" s="3">
        <f>W578*(保育人数!$T$7+保育人数!$T$8)/保育人数!$T$34</f>
        <v>84056.281929814795</v>
      </c>
      <c r="BX578" s="3">
        <f>X578*(保育人数!$T$7+保育人数!$T$8)/保育人数!$T$34</f>
        <v>84739.452711363774</v>
      </c>
      <c r="BY578" s="3">
        <f>Y578*(保育人数!$T$7+保育人数!$T$8)/保育人数!$T$34</f>
        <v>73099.273625740781</v>
      </c>
      <c r="BZ578" s="3">
        <f>Z578*(保育人数!$T$7+保育人数!$T$8)/保育人数!$T$34</f>
        <v>72310.999647030418</v>
      </c>
      <c r="CA578" s="3">
        <f>AA578*(保育人数!$T$7+保育人数!$T$8)/保育人数!$T$34</f>
        <v>73099.273625740781</v>
      </c>
      <c r="CB578" s="3">
        <f>AB578*(保育人数!$T$7+保育人数!$T$8)/保育人数!$T$34</f>
        <v>73808.72020658011</v>
      </c>
      <c r="CC578" s="3">
        <f>AC578*(保育人数!$T$7+保育人数!$T$8)/保育人数!$T$34</f>
        <v>76725.333927808431</v>
      </c>
      <c r="CD578" s="3">
        <f>AD578*(保育人数!$T$7+保育人数!$T$8)/保育人数!$T$34</f>
        <v>83294.283750394781</v>
      </c>
      <c r="CE578" s="3">
        <f>AE578*(保育人数!$T$7+保育人数!$T$8)/保育人数!$T$34</f>
        <v>0</v>
      </c>
      <c r="CF578" s="3">
        <f>AVERAGE(BU578:CE578)</f>
        <v>71537.057922478431</v>
      </c>
      <c r="CG578" s="216">
        <f>ROUNDDOWN(SUM(CF578:CF581)*$CJ$2*12/16,-2)</f>
        <v>194500</v>
      </c>
      <c r="CH578" s="3"/>
      <c r="CI578" s="4"/>
    </row>
    <row r="579" spans="1:87" ht="19">
      <c r="A579" s="32" t="s">
        <v>152</v>
      </c>
      <c r="B579" s="78" t="s">
        <v>151</v>
      </c>
      <c r="C579" s="237"/>
      <c r="D579" s="34" t="s">
        <v>106</v>
      </c>
      <c r="E579" s="38">
        <v>300</v>
      </c>
      <c r="F579" s="36">
        <v>300</v>
      </c>
      <c r="G579" s="36">
        <v>300</v>
      </c>
      <c r="H579" s="36">
        <v>310</v>
      </c>
      <c r="I579" s="36">
        <v>310</v>
      </c>
      <c r="J579" s="36">
        <v>310</v>
      </c>
      <c r="K579" s="36">
        <v>310</v>
      </c>
      <c r="L579" s="36">
        <v>320</v>
      </c>
      <c r="M579" s="39">
        <v>320</v>
      </c>
      <c r="N579" s="39">
        <v>340</v>
      </c>
      <c r="O579" s="40">
        <v>360</v>
      </c>
      <c r="P579" s="111"/>
      <c r="Q579" s="111"/>
      <c r="R579" s="111"/>
      <c r="S579" s="111"/>
      <c r="T579" s="35">
        <v>36980</v>
      </c>
      <c r="U579" s="36">
        <v>37750</v>
      </c>
      <c r="V579" s="36">
        <v>38270</v>
      </c>
      <c r="W579" s="36">
        <v>38550</v>
      </c>
      <c r="X579" s="36">
        <v>38880</v>
      </c>
      <c r="Y579" s="36">
        <v>34460</v>
      </c>
      <c r="Z579" s="36">
        <v>34060</v>
      </c>
      <c r="AA579" s="36">
        <v>34440</v>
      </c>
      <c r="AB579" s="37">
        <v>34790</v>
      </c>
      <c r="AC579" s="37">
        <v>36220</v>
      </c>
      <c r="AD579" s="77">
        <v>39410</v>
      </c>
      <c r="AE579" s="111"/>
      <c r="AF579" s="4">
        <f>E579/E$579</f>
        <v>1</v>
      </c>
      <c r="AG579" s="4">
        <f>F579/E$579</f>
        <v>1</v>
      </c>
      <c r="AH579" s="4">
        <f>G579/E$579</f>
        <v>1</v>
      </c>
      <c r="AI579" s="4">
        <f>H579/E$579</f>
        <v>1.0333333333333334</v>
      </c>
      <c r="AJ579" s="4">
        <f>I579/E$579</f>
        <v>1.0333333333333334</v>
      </c>
      <c r="AK579" s="4">
        <f>J579/E$579</f>
        <v>1.0333333333333334</v>
      </c>
      <c r="AL579" s="4">
        <f>K579/E$579</f>
        <v>1.0333333333333334</v>
      </c>
      <c r="AM579" s="4">
        <f>L579/E$579</f>
        <v>1.0666666666666667</v>
      </c>
      <c r="AN579" s="4">
        <f>M579/E$579</f>
        <v>1.0666666666666667</v>
      </c>
      <c r="AO579" s="4">
        <f>N579/E$579</f>
        <v>1.1333333333333333</v>
      </c>
      <c r="AP579" s="4">
        <f>O579/E$579</f>
        <v>1.2</v>
      </c>
      <c r="AQ579" s="256"/>
      <c r="AR579" s="256"/>
      <c r="AS579" s="256"/>
      <c r="AT579" s="256"/>
      <c r="AU579" s="256"/>
      <c r="AV579" s="256"/>
      <c r="AW579" s="256"/>
      <c r="AX579" s="256"/>
      <c r="AY579" s="256"/>
      <c r="AZ579" s="256"/>
      <c r="BA579" s="256"/>
      <c r="BE579" s="3">
        <f>E579*保育人数!$T$6/保育人数!$T$34</f>
        <v>394.13698935518033</v>
      </c>
      <c r="BF579" s="3">
        <f>F579*保育人数!$T$6/保育人数!$T$34</f>
        <v>394.13698935518033</v>
      </c>
      <c r="BG579" s="3">
        <f>G579*保育人数!$T$6/保育人数!$T$34</f>
        <v>394.13698935518033</v>
      </c>
      <c r="BH579" s="3">
        <f>H579*保育人数!$T$6/保育人数!$T$34</f>
        <v>407.27488900035303</v>
      </c>
      <c r="BI579" s="3">
        <f>I579*保育人数!$T$6/保育人数!$T$34</f>
        <v>407.27488900035303</v>
      </c>
      <c r="BJ579" s="3">
        <f>J579*保育人数!$T$6/保育人数!$T$34</f>
        <v>407.27488900035303</v>
      </c>
      <c r="BK579" s="3">
        <f>K579*保育人数!$T$6/保育人数!$T$34</f>
        <v>407.27488900035303</v>
      </c>
      <c r="BL579" s="3">
        <f>L579*保育人数!$T$6/保育人数!$T$34</f>
        <v>420.41278864552567</v>
      </c>
      <c r="BM579" s="3">
        <f>M579*保育人数!$T$6/保育人数!$T$34</f>
        <v>420.41278864552567</v>
      </c>
      <c r="BN579" s="3">
        <f>N579*保育人数!$T$6/保育人数!$T$34</f>
        <v>446.68858793587106</v>
      </c>
      <c r="BO579" s="3">
        <f>O579*保育人数!$T$6/保育人数!$T$34</f>
        <v>472.96438722621639</v>
      </c>
      <c r="BP579" s="3">
        <f t="shared" ref="BP579:BP581" si="357">AVERAGE(BE579:BO579)</f>
        <v>415.63537059273568</v>
      </c>
      <c r="BQ579" s="216"/>
      <c r="BR579" s="3"/>
      <c r="BU579" s="3">
        <f>U579*保育人数!$T$6/保育人数!$T$34</f>
        <v>49595.571160526859</v>
      </c>
      <c r="BV579" s="3">
        <f>V579*保育人数!$T$6/保育人数!$T$34</f>
        <v>50278.741942075838</v>
      </c>
      <c r="BW579" s="3">
        <f>W579*保育人数!$T$6/保育人数!$T$34</f>
        <v>50646.60313214067</v>
      </c>
      <c r="BX579" s="3">
        <f>X579*保育人数!$T$6/保育人数!$T$34</f>
        <v>51080.153820431369</v>
      </c>
      <c r="BY579" s="3">
        <f>Y579*保育人数!$T$6/保育人数!$T$34</f>
        <v>45273.202177265048</v>
      </c>
      <c r="BZ579" s="3">
        <f>Z579*保育人数!$T$6/保育人数!$T$34</f>
        <v>44747.686191458139</v>
      </c>
      <c r="CA579" s="3">
        <f>AA579*保育人数!$T$6/保育人数!$T$34</f>
        <v>45246.926377974705</v>
      </c>
      <c r="CB579" s="3">
        <f>AB579*保育人数!$T$6/保育人数!$T$34</f>
        <v>45706.752865555747</v>
      </c>
      <c r="CC579" s="3">
        <f>AC579*保育人数!$T$6/保育人数!$T$34</f>
        <v>47585.472514815439</v>
      </c>
      <c r="CD579" s="3">
        <f>AD579*保育人数!$T$6/保育人数!$T$34</f>
        <v>51776.462501625523</v>
      </c>
      <c r="CE579" s="3">
        <f>AE579*保育人数!$T$6/保育人数!$T$34</f>
        <v>0</v>
      </c>
      <c r="CF579" s="3">
        <f t="shared" ref="CF579:CF581" si="358">AVERAGE(BU579:CE579)</f>
        <v>43812.506607624491</v>
      </c>
      <c r="CG579" s="216"/>
      <c r="CH579" s="3"/>
      <c r="CI579" s="4"/>
    </row>
    <row r="580" spans="1:87" ht="19">
      <c r="A580" s="32" t="s">
        <v>152</v>
      </c>
      <c r="B580" s="78" t="s">
        <v>151</v>
      </c>
      <c r="C580" s="257" t="s">
        <v>160</v>
      </c>
      <c r="D580" s="34" t="s">
        <v>161</v>
      </c>
      <c r="E580" s="38">
        <v>740</v>
      </c>
      <c r="F580" s="36">
        <v>750</v>
      </c>
      <c r="G580" s="36">
        <v>760</v>
      </c>
      <c r="H580" s="36">
        <v>770</v>
      </c>
      <c r="I580" s="36">
        <v>780</v>
      </c>
      <c r="J580" s="36">
        <v>780</v>
      </c>
      <c r="K580" s="36">
        <v>770</v>
      </c>
      <c r="L580" s="36">
        <v>780</v>
      </c>
      <c r="M580" s="39">
        <v>780</v>
      </c>
      <c r="N580" s="39">
        <v>820</v>
      </c>
      <c r="O580" s="40">
        <v>900</v>
      </c>
      <c r="P580" s="111"/>
      <c r="Q580" s="111"/>
      <c r="R580" s="111"/>
      <c r="S580" s="111"/>
      <c r="T580" s="35">
        <v>84000</v>
      </c>
      <c r="U580" s="36">
        <v>85990</v>
      </c>
      <c r="V580" s="36">
        <v>87070</v>
      </c>
      <c r="W580" s="36">
        <v>87770</v>
      </c>
      <c r="X580" s="36">
        <v>88600</v>
      </c>
      <c r="Y580" s="36">
        <v>88750</v>
      </c>
      <c r="Z580" s="36">
        <v>87860</v>
      </c>
      <c r="AA580" s="36">
        <v>88860</v>
      </c>
      <c r="AB580" s="37">
        <v>89800</v>
      </c>
      <c r="AC580" s="37">
        <v>93640</v>
      </c>
      <c r="AD580" s="77">
        <v>102010</v>
      </c>
      <c r="AE580" s="111"/>
      <c r="AF580" s="4">
        <f>E580/E$580</f>
        <v>1</v>
      </c>
      <c r="AG580" s="4">
        <f>F580/E$580</f>
        <v>1.0135135135135136</v>
      </c>
      <c r="AH580" s="4">
        <f>G580/E$580</f>
        <v>1.027027027027027</v>
      </c>
      <c r="AI580" s="4">
        <f>H580/E$580</f>
        <v>1.0405405405405406</v>
      </c>
      <c r="AJ580" s="4">
        <f>I580/E$580</f>
        <v>1.0540540540540539</v>
      </c>
      <c r="AK580" s="4">
        <f>J580/E$580</f>
        <v>1.0540540540540539</v>
      </c>
      <c r="AL580" s="4">
        <f>K580/E$580</f>
        <v>1.0405405405405406</v>
      </c>
      <c r="AM580" s="4">
        <f>L580/E$580</f>
        <v>1.0540540540540539</v>
      </c>
      <c r="AN580" s="4">
        <f>M580/E$580</f>
        <v>1.0540540540540539</v>
      </c>
      <c r="AO580" s="4">
        <f>N580/E$580</f>
        <v>1.1081081081081081</v>
      </c>
      <c r="AP580" s="4">
        <f>O580/E$580</f>
        <v>1.2162162162162162</v>
      </c>
      <c r="AQ580" s="256"/>
      <c r="AR580" s="256"/>
      <c r="AS580" s="256"/>
      <c r="AT580" s="256"/>
      <c r="AU580" s="256"/>
      <c r="AV580" s="256"/>
      <c r="AW580" s="256"/>
      <c r="AX580" s="256"/>
      <c r="AY580" s="256"/>
      <c r="AZ580" s="256"/>
      <c r="BA580" s="256"/>
      <c r="BE580" s="3">
        <f>E580*(保育人数!$T$4+保育人数!$T$5)/保育人数!$T$34</f>
        <v>1458.3068606141671</v>
      </c>
      <c r="BF580" s="3">
        <f>F580*(保育人数!$T$4+保育人数!$T$5)/保育人数!$T$34</f>
        <v>1478.0137100819263</v>
      </c>
      <c r="BG580" s="3">
        <f>G580*(保育人数!$T$4+保育人数!$T$5)/保育人数!$T$34</f>
        <v>1497.7205595496853</v>
      </c>
      <c r="BH580" s="3">
        <f>H580*(保育人数!$T$4+保育人数!$T$5)/保育人数!$T$34</f>
        <v>1517.4274090174442</v>
      </c>
      <c r="BI580" s="3">
        <f>I580*(保育人数!$T$4+保育人数!$T$5)/保育人数!$T$34</f>
        <v>1537.1342584852032</v>
      </c>
      <c r="BJ580" s="3">
        <f>J580*(保育人数!$T$4+保育人数!$T$5)/保育人数!$T$34</f>
        <v>1537.1342584852032</v>
      </c>
      <c r="BK580" s="3">
        <f>K580*(保育人数!$T$4+保育人数!$T$5)/保育人数!$T$34</f>
        <v>1517.4274090174442</v>
      </c>
      <c r="BL580" s="3">
        <f>L580*(保育人数!$T$4+保育人数!$T$5)/保育人数!$T$34</f>
        <v>1537.1342584852032</v>
      </c>
      <c r="BM580" s="3">
        <f>M580*(保育人数!$T$4+保育人数!$T$5)/保育人数!$T$34</f>
        <v>1537.1342584852032</v>
      </c>
      <c r="BN580" s="3">
        <f>N580*(保育人数!$T$4+保育人数!$T$5)/保育人数!$T$34</f>
        <v>1615.9616563562395</v>
      </c>
      <c r="BO580" s="3">
        <f>O580*(保育人数!$T$4+保育人数!$T$5)/保育人数!$T$34</f>
        <v>1773.6164520983116</v>
      </c>
      <c r="BP580" s="3">
        <f t="shared" si="357"/>
        <v>1546.0919173341847</v>
      </c>
      <c r="BQ580" s="216"/>
      <c r="BR580" s="3"/>
      <c r="BU580" s="3">
        <f>U580*(保育人数!$T$4+保育人数!$T$5)/保育人数!$T$34</f>
        <v>169459.19857325978</v>
      </c>
      <c r="BV580" s="3">
        <f>V580*(保育人数!$T$4+保育人数!$T$5)/保育人数!$T$34</f>
        <v>171587.53831577775</v>
      </c>
      <c r="BW580" s="3">
        <f>W580*(保育人数!$T$4+保育人数!$T$5)/保育人数!$T$34</f>
        <v>172967.01777852088</v>
      </c>
      <c r="BX580" s="3">
        <f>X580*(保育人数!$T$4+保育人数!$T$5)/保育人数!$T$34</f>
        <v>174602.68628434488</v>
      </c>
      <c r="BY580" s="3">
        <f>Y580*(保育人数!$T$4+保育人数!$T$5)/保育人数!$T$34</f>
        <v>174898.28902636128</v>
      </c>
      <c r="BZ580" s="3">
        <f>Z580*(保育人数!$T$4+保育人数!$T$5)/保育人数!$T$34</f>
        <v>173144.37942373072</v>
      </c>
      <c r="CA580" s="3">
        <f>AA580*(保育人数!$T$4+保育人数!$T$5)/保育人数!$T$34</f>
        <v>175115.06437050662</v>
      </c>
      <c r="CB580" s="3">
        <f>AB580*(保育人数!$T$4+保育人数!$T$5)/保育人数!$T$34</f>
        <v>176967.50822047598</v>
      </c>
      <c r="CC580" s="3">
        <f>AC580*(保育人数!$T$4+保育人数!$T$5)/保育人数!$T$34</f>
        <v>184534.93841609542</v>
      </c>
      <c r="CD580" s="3">
        <f>AD580*(保育人数!$T$4+保育人数!$T$5)/保育人数!$T$34</f>
        <v>201029.57142060972</v>
      </c>
      <c r="CE580" s="3">
        <f>AE580*(保育人数!$T$4+保育人数!$T$5)/保育人数!$T$34</f>
        <v>0</v>
      </c>
      <c r="CF580" s="3">
        <f t="shared" si="358"/>
        <v>161300.56289360754</v>
      </c>
      <c r="CG580" s="216"/>
      <c r="CH580" s="3"/>
      <c r="CI580" s="4"/>
    </row>
    <row r="581" spans="1:87" ht="19.5" thickBot="1">
      <c r="A581" s="79" t="s">
        <v>152</v>
      </c>
      <c r="B581" s="80" t="s">
        <v>151</v>
      </c>
      <c r="C581" s="258"/>
      <c r="D581" s="61" t="s">
        <v>162</v>
      </c>
      <c r="E581" s="65">
        <v>1360</v>
      </c>
      <c r="F581" s="63">
        <v>1390</v>
      </c>
      <c r="G581" s="63">
        <v>1410</v>
      </c>
      <c r="H581" s="63">
        <v>1430</v>
      </c>
      <c r="I581" s="63">
        <v>1440</v>
      </c>
      <c r="J581" s="63">
        <v>1440</v>
      </c>
      <c r="K581" s="63">
        <v>1420</v>
      </c>
      <c r="L581" s="63">
        <v>1440</v>
      </c>
      <c r="M581" s="66">
        <v>1450</v>
      </c>
      <c r="N581" s="66">
        <v>1520</v>
      </c>
      <c r="O581" s="67">
        <v>1670</v>
      </c>
      <c r="P581" s="111"/>
      <c r="Q581" s="111"/>
      <c r="R581" s="111"/>
      <c r="S581" s="111"/>
      <c r="T581" s="62">
        <v>146650</v>
      </c>
      <c r="U581" s="63">
        <v>150380</v>
      </c>
      <c r="V581" s="63">
        <v>152120</v>
      </c>
      <c r="W581" s="63">
        <v>153390</v>
      </c>
      <c r="X581" s="63">
        <v>154910</v>
      </c>
      <c r="Y581" s="63">
        <v>155160</v>
      </c>
      <c r="Z581" s="63">
        <v>153340</v>
      </c>
      <c r="AA581" s="63">
        <v>155120</v>
      </c>
      <c r="AB581" s="64">
        <v>156850</v>
      </c>
      <c r="AC581" s="64">
        <v>163860</v>
      </c>
      <c r="AD581" s="81">
        <v>179200</v>
      </c>
      <c r="AE581" s="111"/>
      <c r="AF581" s="4">
        <f>E581/E$581</f>
        <v>1</v>
      </c>
      <c r="AG581" s="4">
        <f>F581/E$581</f>
        <v>1.0220588235294117</v>
      </c>
      <c r="AH581" s="4">
        <f>G581/E$581</f>
        <v>1.036764705882353</v>
      </c>
      <c r="AI581" s="4">
        <f>H581/E$581</f>
        <v>1.0514705882352942</v>
      </c>
      <c r="AJ581" s="4">
        <f>I581/E$581</f>
        <v>1.0588235294117647</v>
      </c>
      <c r="AK581" s="4">
        <f>J581/E$581</f>
        <v>1.0588235294117647</v>
      </c>
      <c r="AL581" s="4">
        <f>K581/E$581</f>
        <v>1.0441176470588236</v>
      </c>
      <c r="AM581" s="4">
        <f>L581/E$581</f>
        <v>1.0588235294117647</v>
      </c>
      <c r="AN581" s="4">
        <f>M581/E$581</f>
        <v>1.0661764705882353</v>
      </c>
      <c r="AO581" s="4">
        <f>N581/E$581</f>
        <v>1.1176470588235294</v>
      </c>
      <c r="AP581" s="4">
        <f>O581/E$581</f>
        <v>1.2279411764705883</v>
      </c>
      <c r="AQ581" s="256"/>
      <c r="AR581" s="256"/>
      <c r="AS581" s="256"/>
      <c r="AT581" s="256"/>
      <c r="AU581" s="256"/>
      <c r="AV581" s="256"/>
      <c r="AW581" s="256"/>
      <c r="AX581" s="256"/>
      <c r="AY581" s="256"/>
      <c r="AZ581" s="256"/>
      <c r="BA581" s="256"/>
      <c r="BE581" s="3">
        <f>E581*保育人数!$T$3/保育人数!$T$34</f>
        <v>893.37717587174211</v>
      </c>
      <c r="BF581" s="3">
        <f>F581*保育人数!$T$3/保育人数!$T$34</f>
        <v>913.08402533950107</v>
      </c>
      <c r="BG581" s="3">
        <f>G581*保育人数!$T$3/保育人数!$T$34</f>
        <v>926.22192498467382</v>
      </c>
      <c r="BH581" s="3">
        <f>H581*保育人数!$T$3/保育人数!$T$34</f>
        <v>939.35982462984646</v>
      </c>
      <c r="BI581" s="3">
        <f>I581*保育人数!$T$3/保育人数!$T$34</f>
        <v>945.92877445243278</v>
      </c>
      <c r="BJ581" s="3">
        <f>J581*保育人数!$T$3/保育人数!$T$34</f>
        <v>945.92877445243278</v>
      </c>
      <c r="BK581" s="3">
        <f>K581*保育人数!$T$3/保育人数!$T$34</f>
        <v>932.79087480726014</v>
      </c>
      <c r="BL581" s="3">
        <f>L581*保育人数!$T$3/保育人数!$T$34</f>
        <v>945.92877445243278</v>
      </c>
      <c r="BM581" s="3">
        <f>M581*保育人数!$T$3/保育人数!$T$34</f>
        <v>952.4977242750191</v>
      </c>
      <c r="BN581" s="3">
        <f>N581*保育人数!$T$3/保育人数!$T$34</f>
        <v>998.48037303312356</v>
      </c>
      <c r="BO581" s="3">
        <f>O581*保育人数!$T$3/保育人数!$T$34</f>
        <v>1097.0146203719187</v>
      </c>
      <c r="BP581" s="3">
        <f t="shared" si="357"/>
        <v>953.6920787882168</v>
      </c>
      <c r="BQ581" s="216"/>
      <c r="BR581" s="3"/>
      <c r="BU581" s="3">
        <f>U581*保育人数!$T$3/保育人数!$T$34</f>
        <v>98783.867432053361</v>
      </c>
      <c r="BV581" s="3">
        <f>V581*保育人数!$T$3/保育人数!$T$34</f>
        <v>99926.864701183382</v>
      </c>
      <c r="BW581" s="3">
        <f>W581*保育人数!$T$3/保育人数!$T$34</f>
        <v>100761.12132865185</v>
      </c>
      <c r="BX581" s="3">
        <f>X581*保育人数!$T$3/保育人数!$T$34</f>
        <v>101759.60170168498</v>
      </c>
      <c r="BY581" s="3">
        <f>Y581*保育人数!$T$3/保育人数!$T$34</f>
        <v>101923.82544724963</v>
      </c>
      <c r="BZ581" s="3">
        <f>Z581*保育人数!$T$3/保育人数!$T$34</f>
        <v>100728.27657953891</v>
      </c>
      <c r="CA581" s="3">
        <f>AA581*保育人数!$T$3/保育人数!$T$34</f>
        <v>101897.54964795928</v>
      </c>
      <c r="CB581" s="3">
        <f>AB581*保育人数!$T$3/保育人数!$T$34</f>
        <v>103033.97796726672</v>
      </c>
      <c r="CC581" s="3">
        <f>AC581*保育人数!$T$3/保育人数!$T$34</f>
        <v>107638.81179289975</v>
      </c>
      <c r="CD581" s="3">
        <f>AD581*保育人数!$T$3/保育人数!$T$34</f>
        <v>117715.58082074719</v>
      </c>
      <c r="CE581" s="3">
        <f>AE581*保育人数!$T$3/保育人数!$T$34</f>
        <v>0</v>
      </c>
      <c r="CF581" s="3">
        <f t="shared" si="358"/>
        <v>94015.407038112273</v>
      </c>
      <c r="CG581" s="216"/>
      <c r="CH581" s="3"/>
      <c r="CI581" s="4"/>
    </row>
    <row r="582" spans="1:87">
      <c r="A582" s="85"/>
      <c r="B582" s="85"/>
      <c r="C582" s="85"/>
      <c r="D582" s="85"/>
    </row>
  </sheetData>
  <mergeCells count="745">
    <mergeCell ref="C6:C7"/>
    <mergeCell ref="C8:C9"/>
    <mergeCell ref="C10:C11"/>
    <mergeCell ref="A1:A4"/>
    <mergeCell ref="B1:B4"/>
    <mergeCell ref="C1:C4"/>
    <mergeCell ref="D1:D4"/>
    <mergeCell ref="E1:O4"/>
    <mergeCell ref="C22:C23"/>
    <mergeCell ref="C24:C25"/>
    <mergeCell ref="C26:C27"/>
    <mergeCell ref="C28:C29"/>
    <mergeCell ref="C12:C13"/>
    <mergeCell ref="C14:C15"/>
    <mergeCell ref="C16:C17"/>
    <mergeCell ref="C18:C19"/>
    <mergeCell ref="C20:C21"/>
    <mergeCell ref="C46:C47"/>
    <mergeCell ref="C48:C49"/>
    <mergeCell ref="C50:C51"/>
    <mergeCell ref="C52:C53"/>
    <mergeCell ref="C38:C39"/>
    <mergeCell ref="C40:C41"/>
    <mergeCell ref="C42:C43"/>
    <mergeCell ref="C44:C45"/>
    <mergeCell ref="C30:C31"/>
    <mergeCell ref="C32:C33"/>
    <mergeCell ref="C34:C35"/>
    <mergeCell ref="C36:C37"/>
    <mergeCell ref="C70:C71"/>
    <mergeCell ref="C72:C73"/>
    <mergeCell ref="C74:C75"/>
    <mergeCell ref="C76:C77"/>
    <mergeCell ref="C62:C63"/>
    <mergeCell ref="C64:C65"/>
    <mergeCell ref="C66:C67"/>
    <mergeCell ref="C68:C69"/>
    <mergeCell ref="C54:C55"/>
    <mergeCell ref="C56:C57"/>
    <mergeCell ref="C58:C59"/>
    <mergeCell ref="C60:C61"/>
    <mergeCell ref="C94:C95"/>
    <mergeCell ref="C96:C97"/>
    <mergeCell ref="C98:C99"/>
    <mergeCell ref="C100:C101"/>
    <mergeCell ref="C88:C89"/>
    <mergeCell ref="C90:C91"/>
    <mergeCell ref="C92:C93"/>
    <mergeCell ref="AW78:AW149"/>
    <mergeCell ref="AX78:AX149"/>
    <mergeCell ref="C78:C79"/>
    <mergeCell ref="C80:C81"/>
    <mergeCell ref="C82:C83"/>
    <mergeCell ref="C84:C85"/>
    <mergeCell ref="C86:C87"/>
    <mergeCell ref="C118:C119"/>
    <mergeCell ref="C120:C121"/>
    <mergeCell ref="C122:C123"/>
    <mergeCell ref="C124:C125"/>
    <mergeCell ref="C110:C111"/>
    <mergeCell ref="C112:C113"/>
    <mergeCell ref="C114:C115"/>
    <mergeCell ref="C116:C117"/>
    <mergeCell ref="C102:C103"/>
    <mergeCell ref="C104:C105"/>
    <mergeCell ref="C106:C107"/>
    <mergeCell ref="C108:C109"/>
    <mergeCell ref="C142:C143"/>
    <mergeCell ref="C144:C145"/>
    <mergeCell ref="C146:C147"/>
    <mergeCell ref="C148:C149"/>
    <mergeCell ref="C134:C135"/>
    <mergeCell ref="C136:C137"/>
    <mergeCell ref="C138:C139"/>
    <mergeCell ref="C140:C141"/>
    <mergeCell ref="C126:C127"/>
    <mergeCell ref="C128:C129"/>
    <mergeCell ref="C130:C131"/>
    <mergeCell ref="C132:C133"/>
    <mergeCell ref="C166:C167"/>
    <mergeCell ref="C168:C169"/>
    <mergeCell ref="C170:C171"/>
    <mergeCell ref="C172:C173"/>
    <mergeCell ref="C160:C161"/>
    <mergeCell ref="C162:C163"/>
    <mergeCell ref="C164:C165"/>
    <mergeCell ref="AY150:AY221"/>
    <mergeCell ref="AZ150:AZ221"/>
    <mergeCell ref="C150:C151"/>
    <mergeCell ref="C152:C153"/>
    <mergeCell ref="C154:C155"/>
    <mergeCell ref="C156:C157"/>
    <mergeCell ref="C158:C159"/>
    <mergeCell ref="C190:C191"/>
    <mergeCell ref="C192:C193"/>
    <mergeCell ref="C194:C195"/>
    <mergeCell ref="C196:C197"/>
    <mergeCell ref="C182:C183"/>
    <mergeCell ref="C184:C185"/>
    <mergeCell ref="C186:C187"/>
    <mergeCell ref="C188:C189"/>
    <mergeCell ref="C174:C175"/>
    <mergeCell ref="C176:C177"/>
    <mergeCell ref="C178:C179"/>
    <mergeCell ref="C180:C181"/>
    <mergeCell ref="C214:C215"/>
    <mergeCell ref="C216:C217"/>
    <mergeCell ref="C218:C219"/>
    <mergeCell ref="C220:C221"/>
    <mergeCell ref="C206:C207"/>
    <mergeCell ref="C208:C209"/>
    <mergeCell ref="C210:C211"/>
    <mergeCell ref="C212:C213"/>
    <mergeCell ref="C198:C199"/>
    <mergeCell ref="C200:C201"/>
    <mergeCell ref="C202:C203"/>
    <mergeCell ref="C204:C205"/>
    <mergeCell ref="C238:C239"/>
    <mergeCell ref="C240:C241"/>
    <mergeCell ref="C242:C243"/>
    <mergeCell ref="C244:C245"/>
    <mergeCell ref="C232:C233"/>
    <mergeCell ref="C234:C235"/>
    <mergeCell ref="C236:C237"/>
    <mergeCell ref="AR222:AR293"/>
    <mergeCell ref="AS222:AS293"/>
    <mergeCell ref="C222:C223"/>
    <mergeCell ref="C224:C225"/>
    <mergeCell ref="C226:C227"/>
    <mergeCell ref="C228:C229"/>
    <mergeCell ref="C230:C231"/>
    <mergeCell ref="C262:C263"/>
    <mergeCell ref="C264:C265"/>
    <mergeCell ref="C266:C267"/>
    <mergeCell ref="C268:C269"/>
    <mergeCell ref="C254:C255"/>
    <mergeCell ref="C256:C257"/>
    <mergeCell ref="C258:C259"/>
    <mergeCell ref="C260:C261"/>
    <mergeCell ref="C246:C247"/>
    <mergeCell ref="C248:C249"/>
    <mergeCell ref="C250:C251"/>
    <mergeCell ref="C252:C253"/>
    <mergeCell ref="C286:C287"/>
    <mergeCell ref="C288:C289"/>
    <mergeCell ref="C290:C291"/>
    <mergeCell ref="C292:C293"/>
    <mergeCell ref="C278:C279"/>
    <mergeCell ref="C280:C281"/>
    <mergeCell ref="C282:C283"/>
    <mergeCell ref="C284:C285"/>
    <mergeCell ref="C270:C271"/>
    <mergeCell ref="C272:C273"/>
    <mergeCell ref="C274:C275"/>
    <mergeCell ref="C276:C277"/>
    <mergeCell ref="C304:C305"/>
    <mergeCell ref="C306:C307"/>
    <mergeCell ref="C308:C309"/>
    <mergeCell ref="AZ294:AZ365"/>
    <mergeCell ref="BA294:BA365"/>
    <mergeCell ref="C294:C295"/>
    <mergeCell ref="C296:C297"/>
    <mergeCell ref="C298:C299"/>
    <mergeCell ref="C300:C301"/>
    <mergeCell ref="C302:C303"/>
    <mergeCell ref="C326:C327"/>
    <mergeCell ref="C328:C329"/>
    <mergeCell ref="C330:C331"/>
    <mergeCell ref="C332:C333"/>
    <mergeCell ref="C318:C319"/>
    <mergeCell ref="C320:C321"/>
    <mergeCell ref="C322:C323"/>
    <mergeCell ref="C324:C325"/>
    <mergeCell ref="C310:C311"/>
    <mergeCell ref="C312:C313"/>
    <mergeCell ref="C314:C315"/>
    <mergeCell ref="C316:C317"/>
    <mergeCell ref="C350:C351"/>
    <mergeCell ref="C352:C353"/>
    <mergeCell ref="C354:C355"/>
    <mergeCell ref="C356:C357"/>
    <mergeCell ref="C342:C343"/>
    <mergeCell ref="C344:C345"/>
    <mergeCell ref="C346:C347"/>
    <mergeCell ref="C348:C349"/>
    <mergeCell ref="C334:C335"/>
    <mergeCell ref="C336:C337"/>
    <mergeCell ref="C338:C339"/>
    <mergeCell ref="C340:C341"/>
    <mergeCell ref="AT366:AT437"/>
    <mergeCell ref="C366:C367"/>
    <mergeCell ref="C368:C369"/>
    <mergeCell ref="C370:C371"/>
    <mergeCell ref="C372:C373"/>
    <mergeCell ref="C374:C375"/>
    <mergeCell ref="C358:C359"/>
    <mergeCell ref="C360:C361"/>
    <mergeCell ref="C362:C363"/>
    <mergeCell ref="C364:C365"/>
    <mergeCell ref="C382:C383"/>
    <mergeCell ref="C384:C385"/>
    <mergeCell ref="C386:C387"/>
    <mergeCell ref="C388:C389"/>
    <mergeCell ref="C376:C377"/>
    <mergeCell ref="C378:C379"/>
    <mergeCell ref="C380:C381"/>
    <mergeCell ref="AR366:AR437"/>
    <mergeCell ref="AS366:AS437"/>
    <mergeCell ref="C406:C407"/>
    <mergeCell ref="C408:C409"/>
    <mergeCell ref="C410:C411"/>
    <mergeCell ref="C412:C413"/>
    <mergeCell ref="C398:C399"/>
    <mergeCell ref="C400:C401"/>
    <mergeCell ref="C402:C403"/>
    <mergeCell ref="C404:C405"/>
    <mergeCell ref="C390:C391"/>
    <mergeCell ref="C392:C393"/>
    <mergeCell ref="C394:C395"/>
    <mergeCell ref="C396:C397"/>
    <mergeCell ref="C430:C431"/>
    <mergeCell ref="C432:C433"/>
    <mergeCell ref="C434:C435"/>
    <mergeCell ref="C436:C437"/>
    <mergeCell ref="C422:C423"/>
    <mergeCell ref="C424:C425"/>
    <mergeCell ref="C426:C427"/>
    <mergeCell ref="C428:C429"/>
    <mergeCell ref="C414:C415"/>
    <mergeCell ref="C416:C417"/>
    <mergeCell ref="C418:C419"/>
    <mergeCell ref="C420:C421"/>
    <mergeCell ref="C448:C449"/>
    <mergeCell ref="C450:C451"/>
    <mergeCell ref="C452:C453"/>
    <mergeCell ref="AZ438:AZ509"/>
    <mergeCell ref="BA438:BA509"/>
    <mergeCell ref="C438:C439"/>
    <mergeCell ref="C440:C441"/>
    <mergeCell ref="C442:C443"/>
    <mergeCell ref="C444:C445"/>
    <mergeCell ref="C446:C447"/>
    <mergeCell ref="C470:C471"/>
    <mergeCell ref="C472:C473"/>
    <mergeCell ref="C474:C475"/>
    <mergeCell ref="C476:C477"/>
    <mergeCell ref="C462:C463"/>
    <mergeCell ref="C464:C465"/>
    <mergeCell ref="C466:C467"/>
    <mergeCell ref="C468:C469"/>
    <mergeCell ref="C454:C455"/>
    <mergeCell ref="C456:C457"/>
    <mergeCell ref="C458:C459"/>
    <mergeCell ref="C460:C461"/>
    <mergeCell ref="C494:C495"/>
    <mergeCell ref="C496:C497"/>
    <mergeCell ref="C498:C499"/>
    <mergeCell ref="C500:C501"/>
    <mergeCell ref="C486:C487"/>
    <mergeCell ref="C488:C489"/>
    <mergeCell ref="C490:C491"/>
    <mergeCell ref="C492:C493"/>
    <mergeCell ref="C478:C479"/>
    <mergeCell ref="C480:C481"/>
    <mergeCell ref="C482:C483"/>
    <mergeCell ref="C484:C485"/>
    <mergeCell ref="AT510:AT581"/>
    <mergeCell ref="C510:C511"/>
    <mergeCell ref="C512:C513"/>
    <mergeCell ref="C514:C515"/>
    <mergeCell ref="C516:C517"/>
    <mergeCell ref="C518:C519"/>
    <mergeCell ref="C502:C503"/>
    <mergeCell ref="C504:C505"/>
    <mergeCell ref="C506:C507"/>
    <mergeCell ref="C508:C509"/>
    <mergeCell ref="C526:C527"/>
    <mergeCell ref="C528:C529"/>
    <mergeCell ref="C530:C531"/>
    <mergeCell ref="C532:C533"/>
    <mergeCell ref="C520:C521"/>
    <mergeCell ref="C522:C523"/>
    <mergeCell ref="C524:C525"/>
    <mergeCell ref="AR510:AR581"/>
    <mergeCell ref="AS510:AS581"/>
    <mergeCell ref="C550:C551"/>
    <mergeCell ref="C552:C553"/>
    <mergeCell ref="C554:C555"/>
    <mergeCell ref="C556:C557"/>
    <mergeCell ref="C542:C543"/>
    <mergeCell ref="C544:C545"/>
    <mergeCell ref="C546:C547"/>
    <mergeCell ref="C548:C549"/>
    <mergeCell ref="C534:C535"/>
    <mergeCell ref="C536:C537"/>
    <mergeCell ref="C538:C539"/>
    <mergeCell ref="C540:C541"/>
    <mergeCell ref="C574:C575"/>
    <mergeCell ref="C576:C577"/>
    <mergeCell ref="C578:C579"/>
    <mergeCell ref="C580:C581"/>
    <mergeCell ref="C566:C567"/>
    <mergeCell ref="C568:C569"/>
    <mergeCell ref="C570:C571"/>
    <mergeCell ref="C572:C573"/>
    <mergeCell ref="C558:C559"/>
    <mergeCell ref="C560:C561"/>
    <mergeCell ref="C562:C563"/>
    <mergeCell ref="C564:C565"/>
    <mergeCell ref="AX6:AX77"/>
    <mergeCell ref="AY6:AY77"/>
    <mergeCell ref="AZ6:AZ77"/>
    <mergeCell ref="BA6:BA77"/>
    <mergeCell ref="AQ78:AQ149"/>
    <mergeCell ref="AR78:AR149"/>
    <mergeCell ref="AS78:AS149"/>
    <mergeCell ref="AT78:AT149"/>
    <mergeCell ref="AU78:AU149"/>
    <mergeCell ref="AV78:AV149"/>
    <mergeCell ref="AR6:AR77"/>
    <mergeCell ref="AS6:AS77"/>
    <mergeCell ref="AT6:AT77"/>
    <mergeCell ref="AU6:AU77"/>
    <mergeCell ref="AV6:AV77"/>
    <mergeCell ref="AW6:AW77"/>
    <mergeCell ref="AQ6:AQ77"/>
    <mergeCell ref="AY78:AY149"/>
    <mergeCell ref="AU222:AU293"/>
    <mergeCell ref="AV222:AV293"/>
    <mergeCell ref="AW222:AW293"/>
    <mergeCell ref="AX222:AX293"/>
    <mergeCell ref="AY222:AY293"/>
    <mergeCell ref="AZ222:AZ293"/>
    <mergeCell ref="AZ78:AZ149"/>
    <mergeCell ref="BA78:BA149"/>
    <mergeCell ref="AQ150:AQ221"/>
    <mergeCell ref="AR150:AR221"/>
    <mergeCell ref="AS150:AS221"/>
    <mergeCell ref="AT150:AT221"/>
    <mergeCell ref="AU150:AU221"/>
    <mergeCell ref="AV150:AV221"/>
    <mergeCell ref="AW150:AW221"/>
    <mergeCell ref="AX150:AX221"/>
    <mergeCell ref="AQ222:AQ293"/>
    <mergeCell ref="AT222:AT293"/>
    <mergeCell ref="BA150:BA221"/>
    <mergeCell ref="AQ294:AQ365"/>
    <mergeCell ref="AR294:AR365"/>
    <mergeCell ref="AS294:AS365"/>
    <mergeCell ref="AT294:AT365"/>
    <mergeCell ref="AU294:AU365"/>
    <mergeCell ref="AV294:AV365"/>
    <mergeCell ref="AW294:AW365"/>
    <mergeCell ref="AX294:AX365"/>
    <mergeCell ref="AY294:AY365"/>
    <mergeCell ref="AU510:AU581"/>
    <mergeCell ref="AV510:AV581"/>
    <mergeCell ref="AW510:AW581"/>
    <mergeCell ref="AX510:AX581"/>
    <mergeCell ref="AY510:AY581"/>
    <mergeCell ref="AZ510:AZ581"/>
    <mergeCell ref="BA366:BA437"/>
    <mergeCell ref="AQ438:AQ509"/>
    <mergeCell ref="AR438:AR509"/>
    <mergeCell ref="AS438:AS509"/>
    <mergeCell ref="AT438:AT509"/>
    <mergeCell ref="AU438:AU509"/>
    <mergeCell ref="AV438:AV509"/>
    <mergeCell ref="AW438:AW509"/>
    <mergeCell ref="AX438:AX509"/>
    <mergeCell ref="AY438:AY509"/>
    <mergeCell ref="AU366:AU437"/>
    <mergeCell ref="AV366:AV437"/>
    <mergeCell ref="AW366:AW437"/>
    <mergeCell ref="AX366:AX437"/>
    <mergeCell ref="AY366:AY437"/>
    <mergeCell ref="AZ366:AZ437"/>
    <mergeCell ref="AQ366:AQ437"/>
    <mergeCell ref="AQ510:AQ581"/>
    <mergeCell ref="BA510:BA581"/>
    <mergeCell ref="BQ6:BQ9"/>
    <mergeCell ref="BQ10:BQ13"/>
    <mergeCell ref="BQ14:BQ17"/>
    <mergeCell ref="BQ18:BQ21"/>
    <mergeCell ref="BQ22:BQ25"/>
    <mergeCell ref="BQ26:BQ29"/>
    <mergeCell ref="BQ30:BQ33"/>
    <mergeCell ref="BQ34:BQ37"/>
    <mergeCell ref="BQ38:BQ41"/>
    <mergeCell ref="BA222:BA293"/>
    <mergeCell ref="BQ78:BQ81"/>
    <mergeCell ref="BQ82:BQ85"/>
    <mergeCell ref="BQ86:BQ89"/>
    <mergeCell ref="BQ42:BQ45"/>
    <mergeCell ref="BQ46:BQ49"/>
    <mergeCell ref="BQ50:BQ53"/>
    <mergeCell ref="BQ54:BQ57"/>
    <mergeCell ref="BQ58:BQ61"/>
    <mergeCell ref="BQ62:BQ65"/>
    <mergeCell ref="BQ114:BQ117"/>
    <mergeCell ref="BQ118:BQ121"/>
    <mergeCell ref="BQ122:BQ125"/>
    <mergeCell ref="BQ126:BQ129"/>
    <mergeCell ref="BQ130:BQ133"/>
    <mergeCell ref="BQ134:BQ137"/>
    <mergeCell ref="BQ90:BQ93"/>
    <mergeCell ref="BQ94:BQ97"/>
    <mergeCell ref="BQ98:BQ101"/>
    <mergeCell ref="BQ102:BQ105"/>
    <mergeCell ref="BQ106:BQ109"/>
    <mergeCell ref="BQ110:BQ113"/>
    <mergeCell ref="BQ162:BQ165"/>
    <mergeCell ref="BQ166:BQ169"/>
    <mergeCell ref="BQ170:BQ173"/>
    <mergeCell ref="BQ174:BQ177"/>
    <mergeCell ref="BQ178:BQ181"/>
    <mergeCell ref="BQ182:BQ185"/>
    <mergeCell ref="BQ138:BQ141"/>
    <mergeCell ref="BQ142:BQ145"/>
    <mergeCell ref="BQ146:BQ149"/>
    <mergeCell ref="BQ150:BQ153"/>
    <mergeCell ref="BQ154:BQ157"/>
    <mergeCell ref="BQ158:BQ161"/>
    <mergeCell ref="BQ210:BQ213"/>
    <mergeCell ref="BQ214:BQ217"/>
    <mergeCell ref="BQ218:BQ221"/>
    <mergeCell ref="BQ222:BQ225"/>
    <mergeCell ref="BQ226:BQ229"/>
    <mergeCell ref="BQ230:BQ233"/>
    <mergeCell ref="BQ186:BQ189"/>
    <mergeCell ref="BQ190:BQ193"/>
    <mergeCell ref="BQ194:BQ197"/>
    <mergeCell ref="BQ198:BQ201"/>
    <mergeCell ref="BQ202:BQ205"/>
    <mergeCell ref="BQ206:BQ209"/>
    <mergeCell ref="BQ258:BQ261"/>
    <mergeCell ref="BQ262:BQ265"/>
    <mergeCell ref="BQ266:BQ269"/>
    <mergeCell ref="BQ270:BQ273"/>
    <mergeCell ref="BQ274:BQ277"/>
    <mergeCell ref="BQ278:BQ281"/>
    <mergeCell ref="BQ234:BQ237"/>
    <mergeCell ref="BQ238:BQ241"/>
    <mergeCell ref="BQ242:BQ245"/>
    <mergeCell ref="BQ246:BQ249"/>
    <mergeCell ref="BQ250:BQ253"/>
    <mergeCell ref="BQ254:BQ257"/>
    <mergeCell ref="BQ306:BQ309"/>
    <mergeCell ref="BQ310:BQ313"/>
    <mergeCell ref="BQ314:BQ317"/>
    <mergeCell ref="BQ318:BQ321"/>
    <mergeCell ref="BQ322:BQ325"/>
    <mergeCell ref="BQ326:BQ329"/>
    <mergeCell ref="BQ282:BQ285"/>
    <mergeCell ref="BQ286:BQ289"/>
    <mergeCell ref="BQ290:BQ293"/>
    <mergeCell ref="BQ294:BQ297"/>
    <mergeCell ref="BQ298:BQ301"/>
    <mergeCell ref="BQ302:BQ305"/>
    <mergeCell ref="BQ354:BQ357"/>
    <mergeCell ref="BQ358:BQ361"/>
    <mergeCell ref="BQ362:BQ365"/>
    <mergeCell ref="BQ366:BQ369"/>
    <mergeCell ref="BQ370:BQ373"/>
    <mergeCell ref="BQ374:BQ377"/>
    <mergeCell ref="BQ330:BQ333"/>
    <mergeCell ref="BQ334:BQ337"/>
    <mergeCell ref="BQ338:BQ341"/>
    <mergeCell ref="BQ342:BQ345"/>
    <mergeCell ref="BQ346:BQ349"/>
    <mergeCell ref="BQ350:BQ353"/>
    <mergeCell ref="BQ402:BQ405"/>
    <mergeCell ref="BQ406:BQ409"/>
    <mergeCell ref="BQ410:BQ413"/>
    <mergeCell ref="BQ414:BQ417"/>
    <mergeCell ref="BQ418:BQ421"/>
    <mergeCell ref="BQ422:BQ425"/>
    <mergeCell ref="BQ378:BQ381"/>
    <mergeCell ref="BQ382:BQ385"/>
    <mergeCell ref="BQ386:BQ389"/>
    <mergeCell ref="BQ390:BQ393"/>
    <mergeCell ref="BQ394:BQ397"/>
    <mergeCell ref="BQ398:BQ401"/>
    <mergeCell ref="BQ450:BQ453"/>
    <mergeCell ref="BQ454:BQ457"/>
    <mergeCell ref="BQ458:BQ461"/>
    <mergeCell ref="BQ462:BQ465"/>
    <mergeCell ref="BQ466:BQ469"/>
    <mergeCell ref="BQ470:BQ473"/>
    <mergeCell ref="BQ426:BQ429"/>
    <mergeCell ref="BQ430:BQ433"/>
    <mergeCell ref="BQ434:BQ437"/>
    <mergeCell ref="BQ438:BQ441"/>
    <mergeCell ref="BQ442:BQ445"/>
    <mergeCell ref="BQ446:BQ449"/>
    <mergeCell ref="BQ506:BQ509"/>
    <mergeCell ref="BQ510:BQ513"/>
    <mergeCell ref="BQ514:BQ517"/>
    <mergeCell ref="BQ518:BQ521"/>
    <mergeCell ref="BQ474:BQ477"/>
    <mergeCell ref="BQ478:BQ481"/>
    <mergeCell ref="BQ482:BQ485"/>
    <mergeCell ref="BQ486:BQ489"/>
    <mergeCell ref="BQ490:BQ493"/>
    <mergeCell ref="BQ494:BQ497"/>
    <mergeCell ref="BQ570:BQ573"/>
    <mergeCell ref="BQ574:BQ577"/>
    <mergeCell ref="BQ578:BQ581"/>
    <mergeCell ref="BR6:BR9"/>
    <mergeCell ref="BR10:BR13"/>
    <mergeCell ref="BR14:BR17"/>
    <mergeCell ref="BR18:BR21"/>
    <mergeCell ref="BR22:BR25"/>
    <mergeCell ref="BR26:BR29"/>
    <mergeCell ref="BR30:BR33"/>
    <mergeCell ref="BQ546:BQ549"/>
    <mergeCell ref="BQ550:BQ553"/>
    <mergeCell ref="BQ554:BQ557"/>
    <mergeCell ref="BQ558:BQ561"/>
    <mergeCell ref="BQ562:BQ565"/>
    <mergeCell ref="BQ566:BQ569"/>
    <mergeCell ref="BQ522:BQ525"/>
    <mergeCell ref="BQ526:BQ529"/>
    <mergeCell ref="BQ530:BQ533"/>
    <mergeCell ref="BQ534:BQ537"/>
    <mergeCell ref="BQ538:BQ541"/>
    <mergeCell ref="BQ542:BQ545"/>
    <mergeCell ref="BQ498:BQ501"/>
    <mergeCell ref="BQ502:BQ505"/>
    <mergeCell ref="T1:AD4"/>
    <mergeCell ref="CG6:CG9"/>
    <mergeCell ref="CH6:CH9"/>
    <mergeCell ref="CI6:CI9"/>
    <mergeCell ref="CG10:CG13"/>
    <mergeCell ref="CH10:CH13"/>
    <mergeCell ref="BS50:BS53"/>
    <mergeCell ref="BS54:BS57"/>
    <mergeCell ref="BS58:BS61"/>
    <mergeCell ref="BS26:BS29"/>
    <mergeCell ref="BS30:BS33"/>
    <mergeCell ref="BS34:BS37"/>
    <mergeCell ref="BS38:BS41"/>
    <mergeCell ref="BS42:BS45"/>
    <mergeCell ref="BS46:BS49"/>
    <mergeCell ref="BR58:BR61"/>
    <mergeCell ref="BS6:BS9"/>
    <mergeCell ref="BS10:BS13"/>
    <mergeCell ref="BS14:BS17"/>
    <mergeCell ref="BS18:BS21"/>
    <mergeCell ref="BS22:BS25"/>
    <mergeCell ref="BR34:BR37"/>
    <mergeCell ref="BR38:BR41"/>
    <mergeCell ref="BR42:BR45"/>
    <mergeCell ref="CI10:CI13"/>
    <mergeCell ref="CG14:CG17"/>
    <mergeCell ref="CH14:CH17"/>
    <mergeCell ref="CI14:CI17"/>
    <mergeCell ref="CG18:CG21"/>
    <mergeCell ref="CH18:CH21"/>
    <mergeCell ref="CI18:CI21"/>
    <mergeCell ref="BS74:BS77"/>
    <mergeCell ref="BE1:BS4"/>
    <mergeCell ref="BU1:CI4"/>
    <mergeCell ref="BS62:BS65"/>
    <mergeCell ref="BS66:BS69"/>
    <mergeCell ref="BS70:BS73"/>
    <mergeCell ref="BR62:BR65"/>
    <mergeCell ref="BR66:BR69"/>
    <mergeCell ref="BR70:BR73"/>
    <mergeCell ref="BR74:BR77"/>
    <mergeCell ref="BR46:BR49"/>
    <mergeCell ref="BR50:BR53"/>
    <mergeCell ref="BR54:BR57"/>
    <mergeCell ref="BQ66:BQ69"/>
    <mergeCell ref="BQ70:BQ73"/>
    <mergeCell ref="BQ74:BQ77"/>
    <mergeCell ref="CG30:CG33"/>
    <mergeCell ref="CH30:CH33"/>
    <mergeCell ref="CI30:CI33"/>
    <mergeCell ref="CG34:CG37"/>
    <mergeCell ref="CH34:CH37"/>
    <mergeCell ref="CI34:CI37"/>
    <mergeCell ref="CG22:CG25"/>
    <mergeCell ref="CH22:CH25"/>
    <mergeCell ref="CI22:CI25"/>
    <mergeCell ref="CG26:CG29"/>
    <mergeCell ref="CH26:CH29"/>
    <mergeCell ref="CI26:CI29"/>
    <mergeCell ref="CG46:CG49"/>
    <mergeCell ref="CH46:CH49"/>
    <mergeCell ref="CI46:CI49"/>
    <mergeCell ref="CG50:CG53"/>
    <mergeCell ref="CH50:CH53"/>
    <mergeCell ref="CI50:CI53"/>
    <mergeCell ref="CG38:CG41"/>
    <mergeCell ref="CH38:CH41"/>
    <mergeCell ref="CI38:CI41"/>
    <mergeCell ref="CG42:CG45"/>
    <mergeCell ref="CH42:CH45"/>
    <mergeCell ref="CI42:CI45"/>
    <mergeCell ref="CG62:CG65"/>
    <mergeCell ref="CH62:CH65"/>
    <mergeCell ref="CI62:CI65"/>
    <mergeCell ref="CG66:CG69"/>
    <mergeCell ref="CH66:CH69"/>
    <mergeCell ref="CI66:CI69"/>
    <mergeCell ref="CG54:CG57"/>
    <mergeCell ref="CH54:CH57"/>
    <mergeCell ref="CI54:CI57"/>
    <mergeCell ref="CG58:CG61"/>
    <mergeCell ref="CH58:CH61"/>
    <mergeCell ref="CI58:CI61"/>
    <mergeCell ref="CG78:CG81"/>
    <mergeCell ref="CG82:CG85"/>
    <mergeCell ref="CG86:CG89"/>
    <mergeCell ref="CG90:CG93"/>
    <mergeCell ref="CG94:CG97"/>
    <mergeCell ref="CG98:CG101"/>
    <mergeCell ref="CG70:CG73"/>
    <mergeCell ref="CH70:CH73"/>
    <mergeCell ref="CI70:CI73"/>
    <mergeCell ref="CG74:CG77"/>
    <mergeCell ref="CH74:CH77"/>
    <mergeCell ref="CI74:CI77"/>
    <mergeCell ref="CG126:CG129"/>
    <mergeCell ref="CG130:CG133"/>
    <mergeCell ref="CG134:CG137"/>
    <mergeCell ref="CG138:CG141"/>
    <mergeCell ref="CG142:CG145"/>
    <mergeCell ref="CG146:CG149"/>
    <mergeCell ref="CG102:CG105"/>
    <mergeCell ref="CG106:CG109"/>
    <mergeCell ref="CG110:CG113"/>
    <mergeCell ref="CG114:CG117"/>
    <mergeCell ref="CG118:CG121"/>
    <mergeCell ref="CG122:CG125"/>
    <mergeCell ref="CG174:CG177"/>
    <mergeCell ref="CG178:CG181"/>
    <mergeCell ref="CG182:CG185"/>
    <mergeCell ref="CG186:CG189"/>
    <mergeCell ref="CG190:CG193"/>
    <mergeCell ref="CG194:CG197"/>
    <mergeCell ref="CG150:CG153"/>
    <mergeCell ref="CG154:CG157"/>
    <mergeCell ref="CG158:CG161"/>
    <mergeCell ref="CG162:CG165"/>
    <mergeCell ref="CG166:CG169"/>
    <mergeCell ref="CG170:CG173"/>
    <mergeCell ref="CG222:CG225"/>
    <mergeCell ref="CG226:CG229"/>
    <mergeCell ref="CG230:CG233"/>
    <mergeCell ref="CG234:CG237"/>
    <mergeCell ref="CG238:CG241"/>
    <mergeCell ref="CG242:CG245"/>
    <mergeCell ref="CG198:CG201"/>
    <mergeCell ref="CG202:CG205"/>
    <mergeCell ref="CG206:CG209"/>
    <mergeCell ref="CG210:CG213"/>
    <mergeCell ref="CG214:CG217"/>
    <mergeCell ref="CG218:CG221"/>
    <mergeCell ref="CG270:CG273"/>
    <mergeCell ref="CG274:CG277"/>
    <mergeCell ref="CG278:CG281"/>
    <mergeCell ref="CG282:CG285"/>
    <mergeCell ref="CG286:CG289"/>
    <mergeCell ref="CG290:CG293"/>
    <mergeCell ref="CG246:CG249"/>
    <mergeCell ref="CG250:CG253"/>
    <mergeCell ref="CG254:CG257"/>
    <mergeCell ref="CG258:CG261"/>
    <mergeCell ref="CG262:CG265"/>
    <mergeCell ref="CG266:CG269"/>
    <mergeCell ref="CG318:CG321"/>
    <mergeCell ref="CG322:CG325"/>
    <mergeCell ref="CG326:CG329"/>
    <mergeCell ref="CG330:CG333"/>
    <mergeCell ref="CG334:CG337"/>
    <mergeCell ref="CG338:CG341"/>
    <mergeCell ref="CG294:CG297"/>
    <mergeCell ref="CG298:CG301"/>
    <mergeCell ref="CG302:CG305"/>
    <mergeCell ref="CG306:CG309"/>
    <mergeCell ref="CG310:CG313"/>
    <mergeCell ref="CG314:CG317"/>
    <mergeCell ref="CG366:CG369"/>
    <mergeCell ref="CG370:CG373"/>
    <mergeCell ref="CG374:CG377"/>
    <mergeCell ref="CG378:CG381"/>
    <mergeCell ref="CG382:CG385"/>
    <mergeCell ref="CG386:CG389"/>
    <mergeCell ref="CG342:CG345"/>
    <mergeCell ref="CG346:CG349"/>
    <mergeCell ref="CG350:CG353"/>
    <mergeCell ref="CG354:CG357"/>
    <mergeCell ref="CG358:CG361"/>
    <mergeCell ref="CG362:CG365"/>
    <mergeCell ref="CG414:CG417"/>
    <mergeCell ref="CG418:CG421"/>
    <mergeCell ref="CG422:CG425"/>
    <mergeCell ref="CG426:CG429"/>
    <mergeCell ref="CG430:CG433"/>
    <mergeCell ref="CG434:CG437"/>
    <mergeCell ref="CG390:CG393"/>
    <mergeCell ref="CG394:CG397"/>
    <mergeCell ref="CG398:CG401"/>
    <mergeCell ref="CG402:CG405"/>
    <mergeCell ref="CG406:CG409"/>
    <mergeCell ref="CG410:CG413"/>
    <mergeCell ref="CG506:CG509"/>
    <mergeCell ref="CG462:CG465"/>
    <mergeCell ref="CG466:CG469"/>
    <mergeCell ref="CG470:CG473"/>
    <mergeCell ref="CG474:CG477"/>
    <mergeCell ref="CG478:CG481"/>
    <mergeCell ref="CG482:CG485"/>
    <mergeCell ref="CG438:CG441"/>
    <mergeCell ref="CG442:CG445"/>
    <mergeCell ref="CG446:CG449"/>
    <mergeCell ref="CG450:CG453"/>
    <mergeCell ref="CG454:CG457"/>
    <mergeCell ref="CG458:CG461"/>
    <mergeCell ref="CJ6:CJ9"/>
    <mergeCell ref="CG558:CG561"/>
    <mergeCell ref="CG562:CG565"/>
    <mergeCell ref="CG566:CG569"/>
    <mergeCell ref="CG570:CG573"/>
    <mergeCell ref="CG574:CG577"/>
    <mergeCell ref="CG578:CG581"/>
    <mergeCell ref="CG534:CG537"/>
    <mergeCell ref="CG538:CG541"/>
    <mergeCell ref="CG542:CG545"/>
    <mergeCell ref="CG546:CG549"/>
    <mergeCell ref="CG550:CG553"/>
    <mergeCell ref="CG554:CG557"/>
    <mergeCell ref="CG510:CG513"/>
    <mergeCell ref="CG514:CG517"/>
    <mergeCell ref="CG518:CG521"/>
    <mergeCell ref="CG522:CG525"/>
    <mergeCell ref="CG526:CG529"/>
    <mergeCell ref="CG530:CG533"/>
    <mergeCell ref="CG486:CG489"/>
    <mergeCell ref="CG490:CG493"/>
    <mergeCell ref="CG494:CG497"/>
    <mergeCell ref="CG498:CG501"/>
    <mergeCell ref="CG502:CG50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考え方</vt:lpstr>
      <vt:lpstr>一覧</vt:lpstr>
      <vt:lpstr>保育人数</vt:lpstr>
      <vt:lpstr>保育処Ⅰ基準</vt:lpstr>
      <vt:lpstr>教育人数</vt:lpstr>
      <vt:lpstr>教育処Ⅰ基準</vt:lpstr>
      <vt:lpstr>比率集約</vt:lpstr>
      <vt:lpstr>基準額一覧</vt:lpstr>
      <vt:lpstr>認子　教育</vt:lpstr>
      <vt:lpstr>認子　保育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照正 安本</dc:creator>
  <cp:lastModifiedBy>照正 安本</cp:lastModifiedBy>
  <cp:lastPrinted>2025-02-26T06:12:02Z</cp:lastPrinted>
  <dcterms:created xsi:type="dcterms:W3CDTF">2025-02-05T00:52:49Z</dcterms:created>
  <dcterms:modified xsi:type="dcterms:W3CDTF">2025-02-26T07:33:40Z</dcterms:modified>
</cp:coreProperties>
</file>